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ne.santos\Downloads\"/>
    </mc:Choice>
  </mc:AlternateContent>
  <xr:revisionPtr revIDLastSave="0" documentId="13_ncr:1_{36660787-53B7-4BCF-85C3-5D0F29D79042}" xr6:coauthVersionLast="43" xr6:coauthVersionMax="43" xr10:uidLastSave="{00000000-0000-0000-0000-000000000000}"/>
  <bookViews>
    <workbookView xWindow="-120" yWindow="-120" windowWidth="29040" windowHeight="15720" firstSheet="7" activeTab="7" xr2:uid="{19F39A12-E1B6-4381-A5FA-A86B3467671C}"/>
  </bookViews>
  <sheets>
    <sheet name="Planilha2" sheetId="7" r:id="rId1"/>
    <sheet name="MC 01" sheetId="3" r:id="rId2"/>
    <sheet name="BM 01" sheetId="2" r:id="rId3"/>
    <sheet name="DO 01" sheetId="4" r:id="rId4"/>
    <sheet name="RF 01" sheetId="5" r:id="rId5"/>
    <sheet name="MC 02" sheetId="8" r:id="rId6"/>
    <sheet name="BM 02" sheetId="9" r:id="rId7"/>
    <sheet name="BM 04" sheetId="17" r:id="rId8"/>
  </sheets>
  <definedNames>
    <definedName name="_xlnm.Print_Area" localSheetId="5">'MC 02'!$A$1:$M$87</definedName>
    <definedName name="_xlnm.Print_Titles" localSheetId="2">'BM 01'!$1:$7</definedName>
    <definedName name="_xlnm.Print_Titles" localSheetId="1">'MC 01'!$1:$10</definedName>
    <definedName name="_xlnm.Print_Titles" localSheetId="4">'RF 01'!$1:$4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51" i="3" l="1"/>
  <c r="L55" i="8"/>
  <c r="L26" i="8"/>
  <c r="K4" i="9" l="1"/>
  <c r="L13" i="8" l="1"/>
  <c r="I13" i="8"/>
  <c r="L13" i="3"/>
  <c r="G12" i="9" l="1"/>
  <c r="G13" i="9"/>
  <c r="G14" i="9"/>
  <c r="G15" i="9"/>
  <c r="G16" i="9"/>
  <c r="G18" i="9"/>
  <c r="G31" i="9"/>
  <c r="G36" i="9"/>
  <c r="G37" i="9"/>
  <c r="G38" i="9"/>
  <c r="G39" i="9"/>
  <c r="G40" i="9"/>
  <c r="G41" i="9"/>
  <c r="G42" i="9"/>
  <c r="G43" i="9"/>
  <c r="G44" i="9"/>
  <c r="G47" i="9"/>
  <c r="G48" i="9"/>
  <c r="G52" i="9"/>
  <c r="G53" i="9"/>
  <c r="G55" i="9"/>
  <c r="G56" i="9"/>
  <c r="G57" i="9"/>
  <c r="G59" i="9"/>
  <c r="G60" i="9"/>
  <c r="G61" i="9"/>
  <c r="G63" i="9"/>
  <c r="G64" i="9"/>
  <c r="G65" i="9"/>
  <c r="G66" i="9"/>
  <c r="G67" i="9"/>
  <c r="G69" i="9"/>
  <c r="G70" i="9"/>
  <c r="G72" i="9"/>
  <c r="G73" i="9"/>
  <c r="G75" i="9"/>
  <c r="G76" i="9"/>
  <c r="G78" i="9"/>
  <c r="G79" i="9"/>
  <c r="L40" i="8"/>
  <c r="L45" i="8"/>
  <c r="I63" i="8"/>
  <c r="L47" i="8"/>
  <c r="L46" i="8"/>
  <c r="O52" i="8"/>
  <c r="I70" i="8"/>
  <c r="L70" i="8" s="1"/>
  <c r="L67" i="8"/>
  <c r="L66" i="8"/>
  <c r="I64" i="7"/>
  <c r="O51" i="8" l="1"/>
  <c r="L58" i="8"/>
  <c r="L62" i="8"/>
  <c r="L63" i="8"/>
  <c r="L59" i="8" l="1"/>
  <c r="H48" i="9"/>
  <c r="I48" i="9" s="1"/>
  <c r="J48" i="9" s="1"/>
  <c r="H52" i="9"/>
  <c r="L52" i="9" s="1"/>
  <c r="L60" i="8"/>
  <c r="H49" i="9"/>
  <c r="L56" i="8"/>
  <c r="H50" i="9"/>
  <c r="H11" i="9"/>
  <c r="I11" i="9" s="1"/>
  <c r="J11" i="9" s="1"/>
  <c r="H12" i="9"/>
  <c r="I12" i="9" s="1"/>
  <c r="J12" i="9" s="1"/>
  <c r="H13" i="9"/>
  <c r="L13" i="9" s="1"/>
  <c r="H14" i="9"/>
  <c r="I14" i="9" s="1"/>
  <c r="J14" i="9" s="1"/>
  <c r="H15" i="9"/>
  <c r="I15" i="9" s="1"/>
  <c r="J15" i="9" s="1"/>
  <c r="H16" i="9"/>
  <c r="I16" i="9" s="1"/>
  <c r="J16" i="9" s="1"/>
  <c r="H17" i="9"/>
  <c r="H18" i="9"/>
  <c r="L18" i="9" s="1"/>
  <c r="L17" i="9" s="1"/>
  <c r="H19" i="9"/>
  <c r="I19" i="9" s="1"/>
  <c r="J19" i="9" s="1"/>
  <c r="H20" i="9"/>
  <c r="I20" i="9" s="1"/>
  <c r="J20" i="9" s="1"/>
  <c r="H22" i="9"/>
  <c r="I22" i="9" s="1"/>
  <c r="J22" i="9" s="1"/>
  <c r="H23" i="9"/>
  <c r="H24" i="9"/>
  <c r="I24" i="9" s="1"/>
  <c r="J24" i="9" s="1"/>
  <c r="H25" i="9"/>
  <c r="L25" i="9" s="1"/>
  <c r="H26" i="9"/>
  <c r="L26" i="9" s="1"/>
  <c r="H27" i="9"/>
  <c r="L27" i="9" s="1"/>
  <c r="H28" i="9"/>
  <c r="H29" i="9"/>
  <c r="L29" i="9" s="1"/>
  <c r="H30" i="9"/>
  <c r="L30" i="9" s="1"/>
  <c r="H31" i="9"/>
  <c r="I31" i="9" s="1"/>
  <c r="J31" i="9" s="1"/>
  <c r="H32" i="9"/>
  <c r="L32" i="9" s="1"/>
  <c r="H33" i="9"/>
  <c r="L33" i="9" s="1"/>
  <c r="H34" i="9"/>
  <c r="L34" i="9" s="1"/>
  <c r="H35" i="9"/>
  <c r="H36" i="9"/>
  <c r="I36" i="9" s="1"/>
  <c r="J36" i="9" s="1"/>
  <c r="H37" i="9"/>
  <c r="L37" i="9" s="1"/>
  <c r="H38" i="9"/>
  <c r="L38" i="9" s="1"/>
  <c r="H39" i="9"/>
  <c r="I39" i="9" s="1"/>
  <c r="J39" i="9" s="1"/>
  <c r="H40" i="9"/>
  <c r="I40" i="9" s="1"/>
  <c r="J40" i="9" s="1"/>
  <c r="H42" i="9"/>
  <c r="I42" i="9" s="1"/>
  <c r="J42" i="9" s="1"/>
  <c r="H43" i="9"/>
  <c r="I43" i="9" s="1"/>
  <c r="J43" i="9" s="1"/>
  <c r="H44" i="9"/>
  <c r="I44" i="9" s="1"/>
  <c r="J44" i="9" s="1"/>
  <c r="H45" i="9"/>
  <c r="I45" i="9" s="1"/>
  <c r="J45" i="9" s="1"/>
  <c r="H46" i="9"/>
  <c r="I46" i="9" s="1"/>
  <c r="J46" i="9" s="1"/>
  <c r="H47" i="9"/>
  <c r="L47" i="9" s="1"/>
  <c r="H51" i="9"/>
  <c r="H54" i="9"/>
  <c r="H55" i="9"/>
  <c r="L55" i="9" s="1"/>
  <c r="H58" i="9"/>
  <c r="I58" i="9" s="1"/>
  <c r="J58" i="9" s="1"/>
  <c r="H59" i="9"/>
  <c r="I59" i="9" s="1"/>
  <c r="J59" i="9" s="1"/>
  <c r="H60" i="9"/>
  <c r="L60" i="9" s="1"/>
  <c r="H61" i="9"/>
  <c r="I61" i="9" s="1"/>
  <c r="J61" i="9" s="1"/>
  <c r="H62" i="9"/>
  <c r="I62" i="9" s="1"/>
  <c r="J62" i="9" s="1"/>
  <c r="H63" i="9"/>
  <c r="L63" i="9" s="1"/>
  <c r="H64" i="9"/>
  <c r="L64" i="9" s="1"/>
  <c r="H65" i="9"/>
  <c r="L65" i="9" s="1"/>
  <c r="H66" i="9"/>
  <c r="I66" i="9" s="1"/>
  <c r="J66" i="9" s="1"/>
  <c r="H67" i="9"/>
  <c r="L67" i="9" s="1"/>
  <c r="H68" i="9"/>
  <c r="I68" i="9" s="1"/>
  <c r="J68" i="9" s="1"/>
  <c r="H69" i="9"/>
  <c r="I69" i="9" s="1"/>
  <c r="J69" i="9" s="1"/>
  <c r="H70" i="9"/>
  <c r="I70" i="9" s="1"/>
  <c r="J70" i="9" s="1"/>
  <c r="H71" i="9"/>
  <c r="H72" i="9"/>
  <c r="I72" i="9" s="1"/>
  <c r="J72" i="9" s="1"/>
  <c r="H73" i="9"/>
  <c r="L73" i="9" s="1"/>
  <c r="H74" i="9"/>
  <c r="I74" i="9" s="1"/>
  <c r="J74" i="9" s="1"/>
  <c r="H75" i="9"/>
  <c r="L75" i="9" s="1"/>
  <c r="H76" i="9"/>
  <c r="I76" i="9" s="1"/>
  <c r="J76" i="9" s="1"/>
  <c r="H77" i="9"/>
  <c r="I77" i="9" s="1"/>
  <c r="J77" i="9" s="1"/>
  <c r="H78" i="9"/>
  <c r="L78" i="9" s="1"/>
  <c r="H79" i="9"/>
  <c r="I79" i="9" s="1"/>
  <c r="J79" i="9" s="1"/>
  <c r="L44" i="8"/>
  <c r="L79" i="9"/>
  <c r="K79" i="9"/>
  <c r="K78" i="9"/>
  <c r="K76" i="9"/>
  <c r="K75" i="9"/>
  <c r="K73" i="9"/>
  <c r="K72" i="9"/>
  <c r="I71" i="9"/>
  <c r="J71" i="9" s="1"/>
  <c r="K70" i="9"/>
  <c r="L69" i="9"/>
  <c r="K69" i="9"/>
  <c r="K67" i="9"/>
  <c r="K66" i="9"/>
  <c r="K65" i="9"/>
  <c r="K64" i="9"/>
  <c r="K63" i="9"/>
  <c r="I63" i="9"/>
  <c r="J63" i="9" s="1"/>
  <c r="K61" i="9"/>
  <c r="K60" i="9"/>
  <c r="K59" i="9"/>
  <c r="K57" i="9"/>
  <c r="K56" i="9"/>
  <c r="K55" i="9"/>
  <c r="K53" i="9"/>
  <c r="K52" i="9"/>
  <c r="K48" i="9"/>
  <c r="K47" i="9"/>
  <c r="K44" i="9"/>
  <c r="K43" i="9"/>
  <c r="K42" i="9"/>
  <c r="K41" i="9"/>
  <c r="K40" i="9"/>
  <c r="K39" i="9"/>
  <c r="K38" i="9"/>
  <c r="K37" i="9"/>
  <c r="K36" i="9"/>
  <c r="K31" i="9"/>
  <c r="L23" i="9"/>
  <c r="K18" i="9"/>
  <c r="K17" i="9" s="1"/>
  <c r="I17" i="9"/>
  <c r="J17" i="9" s="1"/>
  <c r="K16" i="9"/>
  <c r="K15" i="9"/>
  <c r="K14" i="9"/>
  <c r="K13" i="9"/>
  <c r="K12" i="9"/>
  <c r="F9" i="9"/>
  <c r="F8" i="9" s="1"/>
  <c r="G4" i="9"/>
  <c r="E4" i="9"/>
  <c r="C4" i="9"/>
  <c r="N3" i="9"/>
  <c r="B3" i="9"/>
  <c r="L24" i="8"/>
  <c r="H21" i="9" s="1"/>
  <c r="L21" i="9" s="1"/>
  <c r="L36" i="9" l="1"/>
  <c r="K74" i="9"/>
  <c r="L59" i="9"/>
  <c r="K68" i="9"/>
  <c r="M69" i="9"/>
  <c r="N69" i="9" s="1"/>
  <c r="I64" i="9"/>
  <c r="J64" i="9" s="1"/>
  <c r="K71" i="9"/>
  <c r="K58" i="9"/>
  <c r="I37" i="9"/>
  <c r="J37" i="9" s="1"/>
  <c r="M65" i="9"/>
  <c r="N65" i="9" s="1"/>
  <c r="H56" i="9"/>
  <c r="I56" i="9" s="1"/>
  <c r="J56" i="9" s="1"/>
  <c r="H41" i="9"/>
  <c r="L41" i="9" s="1"/>
  <c r="M41" i="9" s="1"/>
  <c r="O41" i="9" s="1"/>
  <c r="H53" i="9"/>
  <c r="L53" i="9" s="1"/>
  <c r="M53" i="9" s="1"/>
  <c r="K62" i="9"/>
  <c r="L76" i="9"/>
  <c r="L74" i="9" s="1"/>
  <c r="M74" i="9" s="1"/>
  <c r="N74" i="9" s="1"/>
  <c r="K77" i="9"/>
  <c r="L77" i="9"/>
  <c r="H57" i="9"/>
  <c r="I57" i="9" s="1"/>
  <c r="J57" i="9" s="1"/>
  <c r="I75" i="9"/>
  <c r="J75" i="9" s="1"/>
  <c r="K11" i="9"/>
  <c r="M73" i="9"/>
  <c r="N73" i="9" s="1"/>
  <c r="M47" i="9"/>
  <c r="N47" i="9" s="1"/>
  <c r="M38" i="9"/>
  <c r="M52" i="9"/>
  <c r="N52" i="9" s="1"/>
  <c r="M59" i="9"/>
  <c r="N59" i="9" s="1"/>
  <c r="M79" i="9"/>
  <c r="N79" i="9" s="1"/>
  <c r="M64" i="9"/>
  <c r="N64" i="9" s="1"/>
  <c r="M55" i="9"/>
  <c r="N55" i="9" s="1"/>
  <c r="M37" i="9"/>
  <c r="N37" i="9" s="1"/>
  <c r="M13" i="9"/>
  <c r="O13" i="9" s="1"/>
  <c r="M36" i="9"/>
  <c r="M75" i="9"/>
  <c r="N75" i="9" s="1"/>
  <c r="M67" i="9"/>
  <c r="N67" i="9" s="1"/>
  <c r="M63" i="9"/>
  <c r="N63" i="9" s="1"/>
  <c r="I13" i="9"/>
  <c r="J13" i="9" s="1"/>
  <c r="L12" i="9"/>
  <c r="M12" i="9" s="1"/>
  <c r="L31" i="9"/>
  <c r="M31" i="9" s="1"/>
  <c r="N31" i="9" s="1"/>
  <c r="L35" i="9"/>
  <c r="I55" i="9"/>
  <c r="J55" i="9" s="1"/>
  <c r="I67" i="9"/>
  <c r="J67" i="9" s="1"/>
  <c r="L16" i="9"/>
  <c r="M16" i="9" s="1"/>
  <c r="O16" i="9" s="1"/>
  <c r="L51" i="9"/>
  <c r="L72" i="9"/>
  <c r="M72" i="9" s="1"/>
  <c r="N72" i="9" s="1"/>
  <c r="L15" i="9"/>
  <c r="M15" i="9" s="1"/>
  <c r="O15" i="9" s="1"/>
  <c r="L28" i="9"/>
  <c r="L39" i="9"/>
  <c r="M39" i="9" s="1"/>
  <c r="O39" i="9" s="1"/>
  <c r="L43" i="9"/>
  <c r="M43" i="9" s="1"/>
  <c r="O43" i="9" s="1"/>
  <c r="I47" i="9"/>
  <c r="J47" i="9" s="1"/>
  <c r="L61" i="9"/>
  <c r="M61" i="9" s="1"/>
  <c r="N61" i="9" s="1"/>
  <c r="I65" i="9"/>
  <c r="J65" i="9" s="1"/>
  <c r="I73" i="9"/>
  <c r="J73" i="9" s="1"/>
  <c r="I53" i="9"/>
  <c r="J53" i="9" s="1"/>
  <c r="L70" i="9"/>
  <c r="M70" i="9" s="1"/>
  <c r="N70" i="9" s="1"/>
  <c r="I38" i="9"/>
  <c r="J38" i="9" s="1"/>
  <c r="L57" i="9"/>
  <c r="M57" i="9" s="1"/>
  <c r="N57" i="9" s="1"/>
  <c r="L49" i="9"/>
  <c r="I52" i="9"/>
  <c r="J52" i="9" s="1"/>
  <c r="L48" i="9"/>
  <c r="M48" i="9" s="1"/>
  <c r="N48" i="9" s="1"/>
  <c r="L14" i="9"/>
  <c r="M14" i="9" s="1"/>
  <c r="O14" i="9" s="1"/>
  <c r="L50" i="9"/>
  <c r="L66" i="9"/>
  <c r="M66" i="9" s="1"/>
  <c r="N66" i="9" s="1"/>
  <c r="L54" i="9"/>
  <c r="M60" i="9"/>
  <c r="N60" i="9" s="1"/>
  <c r="I60" i="9"/>
  <c r="J60" i="9" s="1"/>
  <c r="I18" i="9"/>
  <c r="J18" i="9" s="1"/>
  <c r="M78" i="9"/>
  <c r="N78" i="9" s="1"/>
  <c r="M77" i="9"/>
  <c r="N77" i="9" s="1"/>
  <c r="I78" i="9"/>
  <c r="J78" i="9" s="1"/>
  <c r="L71" i="9"/>
  <c r="M71" i="9" s="1"/>
  <c r="N71" i="9" s="1"/>
  <c r="M17" i="9"/>
  <c r="M18" i="9"/>
  <c r="F80" i="9"/>
  <c r="N15" i="9"/>
  <c r="N36" i="9"/>
  <c r="O36" i="9"/>
  <c r="O38" i="9"/>
  <c r="N38" i="9"/>
  <c r="L20" i="9"/>
  <c r="L22" i="9"/>
  <c r="L40" i="9"/>
  <c r="M40" i="9" s="1"/>
  <c r="L42" i="9"/>
  <c r="L44" i="9"/>
  <c r="M44" i="9" s="1"/>
  <c r="O47" i="9"/>
  <c r="O52" i="9"/>
  <c r="O59" i="9"/>
  <c r="O63" i="9"/>
  <c r="O64" i="9"/>
  <c r="O65" i="9"/>
  <c r="O69" i="9"/>
  <c r="O72" i="9"/>
  <c r="O75" i="9"/>
  <c r="O77" i="9"/>
  <c r="O79" i="9"/>
  <c r="I52" i="3"/>
  <c r="I53" i="3"/>
  <c r="L53" i="3"/>
  <c r="I54" i="3"/>
  <c r="L54" i="3"/>
  <c r="L57" i="3"/>
  <c r="L33" i="3"/>
  <c r="F28" i="3" s="1"/>
  <c r="I32" i="3"/>
  <c r="L32" i="3"/>
  <c r="L28" i="3" s="1"/>
  <c r="F32" i="3"/>
  <c r="I28" i="3"/>
  <c r="O73" i="9" l="1"/>
  <c r="L68" i="9"/>
  <c r="M68" i="9" s="1"/>
  <c r="N68" i="9" s="1"/>
  <c r="N53" i="9"/>
  <c r="O53" i="9"/>
  <c r="L58" i="9"/>
  <c r="M58" i="9" s="1"/>
  <c r="N58" i="9" s="1"/>
  <c r="O55" i="9"/>
  <c r="N13" i="9"/>
  <c r="L56" i="9"/>
  <c r="M56" i="9" s="1"/>
  <c r="N56" i="9" s="1"/>
  <c r="L19" i="9"/>
  <c r="G25" i="9"/>
  <c r="I37" i="3"/>
  <c r="L37" i="3"/>
  <c r="I31" i="3"/>
  <c r="I36" i="3"/>
  <c r="I30" i="3"/>
  <c r="L35" i="3"/>
  <c r="I35" i="3"/>
  <c r="I29" i="3"/>
  <c r="I38" i="3"/>
  <c r="O37" i="9"/>
  <c r="C28" i="3"/>
  <c r="G50" i="9"/>
  <c r="I41" i="9"/>
  <c r="J41" i="9" s="1"/>
  <c r="M76" i="9"/>
  <c r="G29" i="9"/>
  <c r="G54" i="9"/>
  <c r="G30" i="9"/>
  <c r="O67" i="9"/>
  <c r="G51" i="9"/>
  <c r="O68" i="9"/>
  <c r="O70" i="9"/>
  <c r="O66" i="9"/>
  <c r="O61" i="9"/>
  <c r="N16" i="9"/>
  <c r="N39" i="9"/>
  <c r="O31" i="9"/>
  <c r="L11" i="9"/>
  <c r="M11" i="9" s="1"/>
  <c r="M42" i="9"/>
  <c r="N42" i="9" s="1"/>
  <c r="L24" i="9"/>
  <c r="O57" i="9"/>
  <c r="N43" i="9"/>
  <c r="N14" i="9"/>
  <c r="O71" i="9"/>
  <c r="L62" i="9"/>
  <c r="M62" i="9" s="1"/>
  <c r="N62" i="9" s="1"/>
  <c r="O78" i="9"/>
  <c r="O74" i="9"/>
  <c r="N41" i="9"/>
  <c r="O58" i="9"/>
  <c r="O48" i="9"/>
  <c r="O60" i="9"/>
  <c r="O12" i="9"/>
  <c r="N12" i="9"/>
  <c r="N40" i="9"/>
  <c r="O40" i="9"/>
  <c r="N44" i="9"/>
  <c r="O44" i="9"/>
  <c r="N18" i="9"/>
  <c r="O18" i="9"/>
  <c r="N17" i="9"/>
  <c r="O17" i="9"/>
  <c r="L82" i="9"/>
  <c r="F81" i="9"/>
  <c r="L46" i="9" l="1"/>
  <c r="O56" i="9"/>
  <c r="O11" i="9"/>
  <c r="K29" i="9"/>
  <c r="M29" i="9" s="1"/>
  <c r="I29" i="9"/>
  <c r="J29" i="9" s="1"/>
  <c r="K50" i="9"/>
  <c r="M50" i="9" s="1"/>
  <c r="I50" i="9"/>
  <c r="J50" i="9" s="1"/>
  <c r="G34" i="9"/>
  <c r="K30" i="9"/>
  <c r="M30" i="9" s="1"/>
  <c r="I30" i="9"/>
  <c r="J30" i="9" s="1"/>
  <c r="O42" i="9"/>
  <c r="K54" i="9"/>
  <c r="M54" i="9" s="1"/>
  <c r="I54" i="9"/>
  <c r="J54" i="9" s="1"/>
  <c r="K25" i="9"/>
  <c r="I25" i="9"/>
  <c r="J25" i="9" s="1"/>
  <c r="K51" i="9"/>
  <c r="M51" i="9" s="1"/>
  <c r="I51" i="9"/>
  <c r="J51" i="9" s="1"/>
  <c r="N76" i="9"/>
  <c r="O76" i="9"/>
  <c r="G32" i="9"/>
  <c r="L45" i="9"/>
  <c r="N11" i="9"/>
  <c r="O62" i="9"/>
  <c r="L52" i="3"/>
  <c r="K32" i="9" l="1"/>
  <c r="M32" i="9" s="1"/>
  <c r="I32" i="9"/>
  <c r="J32" i="9" s="1"/>
  <c r="N51" i="9"/>
  <c r="O51" i="9"/>
  <c r="O30" i="9"/>
  <c r="N30" i="9"/>
  <c r="G49" i="9"/>
  <c r="K34" i="9"/>
  <c r="M34" i="9" s="1"/>
  <c r="I34" i="9"/>
  <c r="J34" i="9" s="1"/>
  <c r="M25" i="9"/>
  <c r="N54" i="9"/>
  <c r="O54" i="9"/>
  <c r="N50" i="9"/>
  <c r="O50" i="9"/>
  <c r="N29" i="9"/>
  <c r="O29" i="9"/>
  <c r="N34" i="9" l="1"/>
  <c r="O34" i="9"/>
  <c r="K49" i="9"/>
  <c r="I49" i="9"/>
  <c r="J49" i="9" s="1"/>
  <c r="N32" i="9"/>
  <c r="O32" i="9"/>
  <c r="N25" i="9"/>
  <c r="O25" i="9"/>
  <c r="F9" i="2"/>
  <c r="F8" i="2" s="1"/>
  <c r="F80" i="2" s="1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10" i="2"/>
  <c r="I11" i="2"/>
  <c r="J11" i="2" s="1"/>
  <c r="I17" i="2"/>
  <c r="J17" i="2" s="1"/>
  <c r="I20" i="2"/>
  <c r="J20" i="2" s="1"/>
  <c r="I22" i="2"/>
  <c r="J22" i="2" s="1"/>
  <c r="I24" i="2"/>
  <c r="J24" i="2" s="1"/>
  <c r="H71" i="2"/>
  <c r="I71" i="2" s="1"/>
  <c r="J71" i="2" s="1"/>
  <c r="H72" i="2"/>
  <c r="H73" i="2"/>
  <c r="I73" i="2" s="1"/>
  <c r="J73" i="2" s="1"/>
  <c r="H74" i="2"/>
  <c r="I74" i="2" s="1"/>
  <c r="J74" i="2" s="1"/>
  <c r="H75" i="2"/>
  <c r="I75" i="2" s="1"/>
  <c r="J75" i="2" s="1"/>
  <c r="H76" i="2"/>
  <c r="H77" i="2"/>
  <c r="I77" i="2" s="1"/>
  <c r="J77" i="2" s="1"/>
  <c r="H78" i="2"/>
  <c r="I78" i="2" s="1"/>
  <c r="J78" i="2" s="1"/>
  <c r="H79" i="2"/>
  <c r="L79" i="2" s="1"/>
  <c r="M79" i="2" s="1"/>
  <c r="H68" i="2"/>
  <c r="I68" i="2" s="1"/>
  <c r="J68" i="2" s="1"/>
  <c r="H69" i="2"/>
  <c r="H70" i="2"/>
  <c r="L70" i="2" s="1"/>
  <c r="H62" i="2"/>
  <c r="I62" i="2" s="1"/>
  <c r="J62" i="2" s="1"/>
  <c r="H63" i="2"/>
  <c r="L63" i="2" s="1"/>
  <c r="H64" i="2"/>
  <c r="H65" i="2"/>
  <c r="L65" i="2" s="1"/>
  <c r="H66" i="2"/>
  <c r="I66" i="2" s="1"/>
  <c r="J66" i="2" s="1"/>
  <c r="H67" i="2"/>
  <c r="L67" i="2" s="1"/>
  <c r="H58" i="2"/>
  <c r="I58" i="2" s="1"/>
  <c r="J58" i="2" s="1"/>
  <c r="H59" i="2"/>
  <c r="I59" i="2" s="1"/>
  <c r="J59" i="2" s="1"/>
  <c r="H60" i="2"/>
  <c r="L60" i="2" s="1"/>
  <c r="H61" i="2"/>
  <c r="H53" i="2"/>
  <c r="I53" i="2" s="1"/>
  <c r="J53" i="2" s="1"/>
  <c r="H54" i="2"/>
  <c r="I54" i="2" s="1"/>
  <c r="J54" i="2" s="1"/>
  <c r="H55" i="2"/>
  <c r="L55" i="2" s="1"/>
  <c r="M55" i="2" s="1"/>
  <c r="H56" i="2"/>
  <c r="I56" i="2" s="1"/>
  <c r="J56" i="2" s="1"/>
  <c r="H57" i="2"/>
  <c r="L57" i="2" s="1"/>
  <c r="M57" i="2" s="1"/>
  <c r="N57" i="2" s="1"/>
  <c r="H45" i="2"/>
  <c r="I45" i="2" s="1"/>
  <c r="J45" i="2" s="1"/>
  <c r="H46" i="2"/>
  <c r="I46" i="2" s="1"/>
  <c r="J46" i="2" s="1"/>
  <c r="H47" i="2"/>
  <c r="L47" i="2" s="1"/>
  <c r="H48" i="2"/>
  <c r="I48" i="2" s="1"/>
  <c r="J48" i="2" s="1"/>
  <c r="H49" i="2"/>
  <c r="L49" i="2" s="1"/>
  <c r="H50" i="2"/>
  <c r="L50" i="2" s="1"/>
  <c r="M50" i="2" s="1"/>
  <c r="H51" i="2"/>
  <c r="L51" i="2" s="1"/>
  <c r="H52" i="2"/>
  <c r="I52" i="2" s="1"/>
  <c r="J52" i="2" s="1"/>
  <c r="H43" i="2"/>
  <c r="I43" i="2" s="1"/>
  <c r="J43" i="2" s="1"/>
  <c r="H38" i="2"/>
  <c r="I38" i="2" s="1"/>
  <c r="J38" i="2" s="1"/>
  <c r="H39" i="2"/>
  <c r="H40" i="2"/>
  <c r="L40" i="2" s="1"/>
  <c r="M40" i="2" s="1"/>
  <c r="H41" i="2"/>
  <c r="I41" i="2" s="1"/>
  <c r="J41" i="2" s="1"/>
  <c r="H42" i="2"/>
  <c r="L42" i="2" s="1"/>
  <c r="M42" i="2" s="1"/>
  <c r="H36" i="2"/>
  <c r="H37" i="2"/>
  <c r="L37" i="2" s="1"/>
  <c r="H31" i="2"/>
  <c r="L31" i="2" s="1"/>
  <c r="H18" i="2"/>
  <c r="I18" i="2" s="1"/>
  <c r="J18" i="2" s="1"/>
  <c r="H13" i="2"/>
  <c r="L13" i="2" s="1"/>
  <c r="H14" i="2"/>
  <c r="I14" i="2" s="1"/>
  <c r="J14" i="2" s="1"/>
  <c r="H15" i="2"/>
  <c r="L15" i="2" s="1"/>
  <c r="H16" i="2"/>
  <c r="L16" i="2" s="1"/>
  <c r="M16" i="2" s="1"/>
  <c r="H12" i="2"/>
  <c r="L12" i="2" s="1"/>
  <c r="H44" i="2"/>
  <c r="L44" i="2" s="1"/>
  <c r="L26" i="3"/>
  <c r="L24" i="3"/>
  <c r="M31" i="2" l="1"/>
  <c r="M13" i="2"/>
  <c r="M44" i="2"/>
  <c r="M37" i="2"/>
  <c r="M15" i="2"/>
  <c r="O15" i="2" s="1"/>
  <c r="M51" i="2"/>
  <c r="N51" i="2" s="1"/>
  <c r="M67" i="2"/>
  <c r="N67" i="2" s="1"/>
  <c r="M49" i="2"/>
  <c r="M65" i="2"/>
  <c r="O65" i="2" s="1"/>
  <c r="G21" i="9"/>
  <c r="H23" i="2"/>
  <c r="L23" i="2" s="1"/>
  <c r="G23" i="9"/>
  <c r="H21" i="2"/>
  <c r="L21" i="2" s="1"/>
  <c r="L20" i="2" s="1"/>
  <c r="M20" i="2" s="1"/>
  <c r="M70" i="2"/>
  <c r="O70" i="2" s="1"/>
  <c r="K46" i="9"/>
  <c r="M49" i="9"/>
  <c r="L75" i="2"/>
  <c r="M75" i="2" s="1"/>
  <c r="I79" i="2"/>
  <c r="J79" i="2" s="1"/>
  <c r="I55" i="2"/>
  <c r="J55" i="2" s="1"/>
  <c r="L66" i="2"/>
  <c r="M66" i="2" s="1"/>
  <c r="N66" i="2" s="1"/>
  <c r="I67" i="2"/>
  <c r="J67" i="2" s="1"/>
  <c r="L78" i="2"/>
  <c r="M78" i="2" s="1"/>
  <c r="N78" i="2" s="1"/>
  <c r="O57" i="2"/>
  <c r="L18" i="2"/>
  <c r="L17" i="2" s="1"/>
  <c r="M17" i="2" s="1"/>
  <c r="O17" i="2" s="1"/>
  <c r="I70" i="2"/>
  <c r="J70" i="2" s="1"/>
  <c r="I16" i="2"/>
  <c r="J16" i="2" s="1"/>
  <c r="M63" i="2"/>
  <c r="N16" i="2"/>
  <c r="O16" i="2"/>
  <c r="O79" i="2"/>
  <c r="N79" i="2"/>
  <c r="L64" i="2"/>
  <c r="M64" i="2" s="1"/>
  <c r="I64" i="2"/>
  <c r="J64" i="2" s="1"/>
  <c r="L69" i="2"/>
  <c r="I69" i="2"/>
  <c r="J69" i="2" s="1"/>
  <c r="I63" i="2"/>
  <c r="J63" i="2" s="1"/>
  <c r="I12" i="2"/>
  <c r="J12" i="2" s="1"/>
  <c r="N13" i="2"/>
  <c r="O13" i="2"/>
  <c r="L36" i="2"/>
  <c r="M36" i="2" s="1"/>
  <c r="I36" i="2"/>
  <c r="J36" i="2" s="1"/>
  <c r="L39" i="2"/>
  <c r="M39" i="2" s="1"/>
  <c r="I39" i="2"/>
  <c r="J39" i="2" s="1"/>
  <c r="I61" i="2"/>
  <c r="J61" i="2" s="1"/>
  <c r="L61" i="2"/>
  <c r="M61" i="2" s="1"/>
  <c r="I76" i="2"/>
  <c r="J76" i="2" s="1"/>
  <c r="L76" i="2"/>
  <c r="M76" i="2" s="1"/>
  <c r="I72" i="2"/>
  <c r="J72" i="2" s="1"/>
  <c r="L72" i="2"/>
  <c r="L14" i="2"/>
  <c r="M14" i="2" s="1"/>
  <c r="L73" i="2"/>
  <c r="M73" i="2" s="1"/>
  <c r="L56" i="2"/>
  <c r="M56" i="2" s="1"/>
  <c r="M21" i="2"/>
  <c r="N65" i="2"/>
  <c r="N15" i="2"/>
  <c r="N55" i="2"/>
  <c r="O55" i="2"/>
  <c r="M12" i="2"/>
  <c r="I57" i="2"/>
  <c r="J57" i="2" s="1"/>
  <c r="I21" i="2"/>
  <c r="J21" i="2" s="1"/>
  <c r="I13" i="2"/>
  <c r="J13" i="2" s="1"/>
  <c r="L77" i="2"/>
  <c r="M77" i="2" s="1"/>
  <c r="I65" i="2"/>
  <c r="J65" i="2" s="1"/>
  <c r="I15" i="2"/>
  <c r="J15" i="2" s="1"/>
  <c r="L59" i="2"/>
  <c r="M59" i="2" s="1"/>
  <c r="I37" i="2"/>
  <c r="J37" i="2" s="1"/>
  <c r="O37" i="2"/>
  <c r="N37" i="2"/>
  <c r="N42" i="2"/>
  <c r="O42" i="2"/>
  <c r="I42" i="2"/>
  <c r="J42" i="2" s="1"/>
  <c r="L41" i="2"/>
  <c r="M41" i="2" s="1"/>
  <c r="O40" i="2"/>
  <c r="N40" i="2"/>
  <c r="L43" i="2"/>
  <c r="M43" i="2" s="1"/>
  <c r="I40" i="2"/>
  <c r="J40" i="2" s="1"/>
  <c r="L38" i="2"/>
  <c r="M38" i="2" s="1"/>
  <c r="O38" i="2" s="1"/>
  <c r="N31" i="2"/>
  <c r="O31" i="2"/>
  <c r="I31" i="2"/>
  <c r="J31" i="2" s="1"/>
  <c r="L54" i="2"/>
  <c r="M54" i="2" s="1"/>
  <c r="L53" i="2"/>
  <c r="M53" i="2" s="1"/>
  <c r="L52" i="2"/>
  <c r="M52" i="2" s="1"/>
  <c r="I49" i="2"/>
  <c r="J49" i="2" s="1"/>
  <c r="I51" i="2"/>
  <c r="J51" i="2" s="1"/>
  <c r="N50" i="2"/>
  <c r="O50" i="2"/>
  <c r="I50" i="2"/>
  <c r="J50" i="2" s="1"/>
  <c r="O49" i="2"/>
  <c r="N49" i="2"/>
  <c r="L48" i="2"/>
  <c r="M48" i="2" s="1"/>
  <c r="M47" i="2"/>
  <c r="I47" i="2"/>
  <c r="J47" i="2" s="1"/>
  <c r="N44" i="2"/>
  <c r="O44" i="2"/>
  <c r="I44" i="2"/>
  <c r="J44" i="2" s="1"/>
  <c r="M60" i="2"/>
  <c r="I60" i="2"/>
  <c r="J60" i="2" s="1"/>
  <c r="I19" i="2"/>
  <c r="J19" i="2" s="1"/>
  <c r="N20" i="2"/>
  <c r="O20" i="2"/>
  <c r="H30" i="2"/>
  <c r="O78" i="2" l="1"/>
  <c r="N70" i="2"/>
  <c r="O67" i="2"/>
  <c r="O51" i="2"/>
  <c r="I23" i="2"/>
  <c r="J23" i="2" s="1"/>
  <c r="M18" i="2"/>
  <c r="N49" i="9"/>
  <c r="O49" i="9"/>
  <c r="K45" i="9"/>
  <c r="M45" i="9" s="1"/>
  <c r="M46" i="9"/>
  <c r="K21" i="9"/>
  <c r="I21" i="9"/>
  <c r="J21" i="9" s="1"/>
  <c r="L74" i="2"/>
  <c r="M74" i="2" s="1"/>
  <c r="O74" i="2" s="1"/>
  <c r="K23" i="9"/>
  <c r="I23" i="9"/>
  <c r="J23" i="9" s="1"/>
  <c r="O66" i="2"/>
  <c r="L11" i="2"/>
  <c r="M11" i="2" s="1"/>
  <c r="O11" i="2" s="1"/>
  <c r="N17" i="2"/>
  <c r="N18" i="2"/>
  <c r="O18" i="2"/>
  <c r="L71" i="2"/>
  <c r="M71" i="2" s="1"/>
  <c r="M72" i="2"/>
  <c r="N63" i="2"/>
  <c r="O63" i="2"/>
  <c r="L30" i="2"/>
  <c r="M30" i="2" s="1"/>
  <c r="I30" i="2"/>
  <c r="J30" i="2" s="1"/>
  <c r="O59" i="2"/>
  <c r="N59" i="2"/>
  <c r="O77" i="2"/>
  <c r="N77" i="2"/>
  <c r="N12" i="2"/>
  <c r="O12" i="2"/>
  <c r="N56" i="2"/>
  <c r="O56" i="2"/>
  <c r="N36" i="2"/>
  <c r="O36" i="2"/>
  <c r="L68" i="2"/>
  <c r="M68" i="2" s="1"/>
  <c r="M69" i="2"/>
  <c r="L62" i="2"/>
  <c r="M62" i="2" s="1"/>
  <c r="H29" i="2"/>
  <c r="L58" i="2"/>
  <c r="M58" i="2" s="1"/>
  <c r="L22" i="2"/>
  <c r="M23" i="2"/>
  <c r="N21" i="2"/>
  <c r="O21" i="2"/>
  <c r="O73" i="2"/>
  <c r="N73" i="2"/>
  <c r="O76" i="2"/>
  <c r="N76" i="2"/>
  <c r="N61" i="2"/>
  <c r="O61" i="2"/>
  <c r="O75" i="2"/>
  <c r="N75" i="2"/>
  <c r="N14" i="2"/>
  <c r="O14" i="2"/>
  <c r="O39" i="2"/>
  <c r="N39" i="2"/>
  <c r="O64" i="2"/>
  <c r="N64" i="2"/>
  <c r="N41" i="2"/>
  <c r="O41" i="2"/>
  <c r="O43" i="2"/>
  <c r="N43" i="2"/>
  <c r="N38" i="2"/>
  <c r="N54" i="2"/>
  <c r="O54" i="2"/>
  <c r="O53" i="2"/>
  <c r="N53" i="2"/>
  <c r="N52" i="2"/>
  <c r="O52" i="2"/>
  <c r="L46" i="2"/>
  <c r="M46" i="2" s="1"/>
  <c r="N46" i="2" s="1"/>
  <c r="O48" i="2"/>
  <c r="N48" i="2"/>
  <c r="N47" i="2"/>
  <c r="O47" i="2"/>
  <c r="O60" i="2"/>
  <c r="N60" i="2"/>
  <c r="J110" i="4"/>
  <c r="H101" i="4"/>
  <c r="N74" i="2" l="1"/>
  <c r="N46" i="9"/>
  <c r="O46" i="9"/>
  <c r="K20" i="9"/>
  <c r="M21" i="9"/>
  <c r="K22" i="9"/>
  <c r="M22" i="9" s="1"/>
  <c r="M23" i="9"/>
  <c r="O45" i="9"/>
  <c r="N45" i="9"/>
  <c r="N11" i="2"/>
  <c r="M22" i="2"/>
  <c r="L19" i="2"/>
  <c r="M19" i="2" s="1"/>
  <c r="N62" i="2"/>
  <c r="O62" i="2"/>
  <c r="L29" i="2"/>
  <c r="M29" i="2" s="1"/>
  <c r="I29" i="2"/>
  <c r="J29" i="2" s="1"/>
  <c r="O68" i="2"/>
  <c r="N68" i="2"/>
  <c r="N72" i="2"/>
  <c r="O72" i="2"/>
  <c r="O23" i="2"/>
  <c r="N23" i="2"/>
  <c r="L36" i="3"/>
  <c r="H32" i="2"/>
  <c r="L38" i="3"/>
  <c r="L29" i="3"/>
  <c r="H25" i="2"/>
  <c r="L31" i="3"/>
  <c r="H34" i="2"/>
  <c r="L30" i="3"/>
  <c r="N30" i="2"/>
  <c r="O30" i="2"/>
  <c r="N71" i="2"/>
  <c r="O71" i="2"/>
  <c r="O69" i="2"/>
  <c r="N69" i="2"/>
  <c r="L45" i="2"/>
  <c r="M45" i="2" s="1"/>
  <c r="O45" i="2" s="1"/>
  <c r="O46" i="2"/>
  <c r="O58" i="2"/>
  <c r="N58" i="2"/>
  <c r="K8" i="2"/>
  <c r="K19" i="9" l="1"/>
  <c r="M19" i="9" s="1"/>
  <c r="M20" i="9"/>
  <c r="H26" i="2"/>
  <c r="G26" i="9"/>
  <c r="H35" i="2"/>
  <c r="G35" i="9"/>
  <c r="O22" i="9"/>
  <c r="N22" i="9"/>
  <c r="H33" i="2"/>
  <c r="L33" i="2" s="1"/>
  <c r="M33" i="2" s="1"/>
  <c r="G33" i="9"/>
  <c r="H27" i="2"/>
  <c r="I27" i="2" s="1"/>
  <c r="J27" i="2" s="1"/>
  <c r="G27" i="9"/>
  <c r="H28" i="2"/>
  <c r="I28" i="2" s="1"/>
  <c r="J28" i="2" s="1"/>
  <c r="G28" i="9"/>
  <c r="N23" i="9"/>
  <c r="O23" i="9"/>
  <c r="N21" i="9"/>
  <c r="O21" i="9"/>
  <c r="L26" i="2"/>
  <c r="M26" i="2" s="1"/>
  <c r="I26" i="2"/>
  <c r="J26" i="2" s="1"/>
  <c r="L34" i="2"/>
  <c r="M34" i="2" s="1"/>
  <c r="I34" i="2"/>
  <c r="J34" i="2" s="1"/>
  <c r="I35" i="2"/>
  <c r="J35" i="2" s="1"/>
  <c r="L35" i="2"/>
  <c r="M35" i="2" s="1"/>
  <c r="L28" i="2"/>
  <c r="M28" i="2" s="1"/>
  <c r="L32" i="2"/>
  <c r="M32" i="2" s="1"/>
  <c r="I32" i="2"/>
  <c r="J32" i="2" s="1"/>
  <c r="O19" i="2"/>
  <c r="N19" i="2"/>
  <c r="I25" i="2"/>
  <c r="J25" i="2" s="1"/>
  <c r="L25" i="2"/>
  <c r="I33" i="2"/>
  <c r="J33" i="2" s="1"/>
  <c r="N29" i="2"/>
  <c r="O29" i="2"/>
  <c r="O22" i="2"/>
  <c r="N22" i="2"/>
  <c r="N45" i="2"/>
  <c r="N3" i="2"/>
  <c r="L27" i="2" l="1"/>
  <c r="M27" i="2" s="1"/>
  <c r="K26" i="9"/>
  <c r="I26" i="9"/>
  <c r="J26" i="9" s="1"/>
  <c r="K27" i="9"/>
  <c r="M27" i="9" s="1"/>
  <c r="I27" i="9"/>
  <c r="J27" i="9" s="1"/>
  <c r="N20" i="9"/>
  <c r="O20" i="9"/>
  <c r="K28" i="9"/>
  <c r="M28" i="9" s="1"/>
  <c r="I28" i="9"/>
  <c r="J28" i="9" s="1"/>
  <c r="K33" i="9"/>
  <c r="M33" i="9" s="1"/>
  <c r="I33" i="9"/>
  <c r="J33" i="9" s="1"/>
  <c r="K35" i="9"/>
  <c r="M35" i="9" s="1"/>
  <c r="I35" i="9"/>
  <c r="J35" i="9" s="1"/>
  <c r="O19" i="9"/>
  <c r="N19" i="9"/>
  <c r="M25" i="2"/>
  <c r="L24" i="2"/>
  <c r="O35" i="2"/>
  <c r="N35" i="2"/>
  <c r="N32" i="2"/>
  <c r="O32" i="2"/>
  <c r="O26" i="2"/>
  <c r="N26" i="2"/>
  <c r="O33" i="2"/>
  <c r="N33" i="2"/>
  <c r="O28" i="2"/>
  <c r="N28" i="2"/>
  <c r="N27" i="2"/>
  <c r="O27" i="2"/>
  <c r="O34" i="2"/>
  <c r="N34" i="2"/>
  <c r="K80" i="2"/>
  <c r="L82" i="2"/>
  <c r="A3" i="5"/>
  <c r="G38" i="4"/>
  <c r="H151" i="4" s="1"/>
  <c r="H201" i="4" s="1"/>
  <c r="H251" i="4" s="1"/>
  <c r="F12" i="4"/>
  <c r="A53" i="4" s="1"/>
  <c r="K4" i="2"/>
  <c r="G4" i="2"/>
  <c r="E4" i="2"/>
  <c r="C4" i="2"/>
  <c r="B3" i="2"/>
  <c r="E1161" i="4"/>
  <c r="E1160" i="4"/>
  <c r="E1111" i="4"/>
  <c r="E1110" i="4"/>
  <c r="E1061" i="4"/>
  <c r="E1060" i="4"/>
  <c r="E1011" i="4"/>
  <c r="E1010" i="4"/>
  <c r="E961" i="4"/>
  <c r="E960" i="4"/>
  <c r="E911" i="4"/>
  <c r="E910" i="4"/>
  <c r="E861" i="4"/>
  <c r="E860" i="4"/>
  <c r="E811" i="4"/>
  <c r="E810" i="4"/>
  <c r="E761" i="4"/>
  <c r="E760" i="4"/>
  <c r="E711" i="4"/>
  <c r="E710" i="4"/>
  <c r="E661" i="4"/>
  <c r="E660" i="4"/>
  <c r="E611" i="4"/>
  <c r="E610" i="4"/>
  <c r="E561" i="4"/>
  <c r="E560" i="4"/>
  <c r="E511" i="4"/>
  <c r="E510" i="4"/>
  <c r="E461" i="4"/>
  <c r="E460" i="4"/>
  <c r="E411" i="4"/>
  <c r="E410" i="4"/>
  <c r="E361" i="4"/>
  <c r="E360" i="4"/>
  <c r="E311" i="4"/>
  <c r="E310" i="4"/>
  <c r="E261" i="4"/>
  <c r="E260" i="4"/>
  <c r="E211" i="4"/>
  <c r="E210" i="4"/>
  <c r="E161" i="4"/>
  <c r="E160" i="4"/>
  <c r="E111" i="4"/>
  <c r="E110" i="4"/>
  <c r="J61" i="4"/>
  <c r="A57" i="4"/>
  <c r="O28" i="9" l="1"/>
  <c r="N28" i="9"/>
  <c r="N27" i="9"/>
  <c r="O27" i="9"/>
  <c r="N33" i="9"/>
  <c r="O33" i="9"/>
  <c r="M26" i="9"/>
  <c r="K24" i="9"/>
  <c r="M24" i="9" s="1"/>
  <c r="O35" i="9"/>
  <c r="N35" i="9"/>
  <c r="M24" i="2"/>
  <c r="N25" i="2"/>
  <c r="O25" i="2"/>
  <c r="H301" i="4"/>
  <c r="H351" i="4" s="1"/>
  <c r="H401" i="4" s="1"/>
  <c r="H451" i="4" s="1"/>
  <c r="H501" i="4" s="1"/>
  <c r="H551" i="4" s="1"/>
  <c r="H601" i="4" s="1"/>
  <c r="H651" i="4" s="1"/>
  <c r="H701" i="4" s="1"/>
  <c r="H751" i="4" s="1"/>
  <c r="H801" i="4" s="1"/>
  <c r="H851" i="4" s="1"/>
  <c r="H901" i="4" s="1"/>
  <c r="H951" i="4" s="1"/>
  <c r="H1001" i="4" s="1"/>
  <c r="H1051" i="4" s="1"/>
  <c r="H1101" i="4" s="1"/>
  <c r="H1151" i="4" s="1"/>
  <c r="A107" i="4"/>
  <c r="A157" i="4" s="1"/>
  <c r="A953" i="4"/>
  <c r="A553" i="4"/>
  <c r="A203" i="4"/>
  <c r="A1003" i="4"/>
  <c r="A603" i="4"/>
  <c r="A253" i="4"/>
  <c r="A903" i="4"/>
  <c r="A1053" i="4"/>
  <c r="A653" i="4"/>
  <c r="A1103" i="4"/>
  <c r="A703" i="4"/>
  <c r="A303" i="4"/>
  <c r="A503" i="4"/>
  <c r="A1153" i="4"/>
  <c r="A753" i="4"/>
  <c r="A353" i="4"/>
  <c r="A153" i="4"/>
  <c r="A803" i="4"/>
  <c r="A403" i="4"/>
  <c r="A853" i="4"/>
  <c r="A453" i="4"/>
  <c r="A103" i="4"/>
  <c r="J160" i="4"/>
  <c r="F81" i="2"/>
  <c r="N24" i="9" l="1"/>
  <c r="O24" i="9"/>
  <c r="N26" i="9"/>
  <c r="O26" i="9"/>
  <c r="N24" i="2"/>
  <c r="O24" i="2"/>
  <c r="A257" i="4"/>
  <c r="A207" i="4"/>
  <c r="K81" i="2"/>
  <c r="J161" i="4"/>
  <c r="J210" i="4"/>
  <c r="J111" i="4"/>
  <c r="A307" i="4" l="1"/>
  <c r="A357" i="4" s="1"/>
  <c r="A407" i="4" s="1"/>
  <c r="A457" i="4" s="1"/>
  <c r="J260" i="4"/>
  <c r="J310" i="4" s="1"/>
  <c r="J211" i="4"/>
  <c r="A507" i="4" l="1"/>
  <c r="A557" i="4"/>
  <c r="A607" i="4" s="1"/>
  <c r="A657" i="4" s="1"/>
  <c r="A707" i="4" s="1"/>
  <c r="A757" i="4" s="1"/>
  <c r="A807" i="4" s="1"/>
  <c r="A857" i="4" s="1"/>
  <c r="J261" i="4"/>
  <c r="A907" i="4" l="1"/>
  <c r="A957" i="4" s="1"/>
  <c r="A1007" i="4" s="1"/>
  <c r="A1057" i="4" s="1"/>
  <c r="A1107" i="4" s="1"/>
  <c r="A1157" i="4" s="1"/>
  <c r="J360" i="4"/>
  <c r="J311" i="4"/>
  <c r="J410" i="4" l="1"/>
  <c r="J361" i="4"/>
  <c r="J460" i="4" l="1"/>
  <c r="J411" i="4"/>
  <c r="J510" i="4" l="1"/>
  <c r="J461" i="4"/>
  <c r="J511" i="4" l="1"/>
  <c r="J560" i="4"/>
  <c r="J610" i="4" l="1"/>
  <c r="J561" i="4"/>
  <c r="J660" i="4" l="1"/>
  <c r="J611" i="4"/>
  <c r="J710" i="4" l="1"/>
  <c r="J661" i="4"/>
  <c r="J760" i="4" l="1"/>
  <c r="J711" i="4"/>
  <c r="J810" i="4" l="1"/>
  <c r="J761" i="4"/>
  <c r="J860" i="4" l="1"/>
  <c r="J811" i="4"/>
  <c r="J910" i="4" l="1"/>
  <c r="J861" i="4"/>
  <c r="J911" i="4" l="1"/>
  <c r="J960" i="4"/>
  <c r="J1010" i="4" l="1"/>
  <c r="J961" i="4"/>
  <c r="J1011" i="4" l="1"/>
  <c r="J1060" i="4"/>
  <c r="J1110" i="4" l="1"/>
  <c r="J1061" i="4"/>
  <c r="J1160" i="4" l="1"/>
  <c r="J1111" i="4"/>
  <c r="J1161" i="4" l="1"/>
  <c r="G10" i="9"/>
  <c r="K10" i="9" s="1"/>
  <c r="H10" i="2"/>
  <c r="L10" i="2" s="1"/>
  <c r="M10" i="2" l="1"/>
  <c r="L8" i="2"/>
  <c r="L9" i="2"/>
  <c r="M9" i="2" s="1"/>
  <c r="K8" i="9"/>
  <c r="I10" i="2"/>
  <c r="J10" i="2" s="1"/>
  <c r="M8" i="2" l="1"/>
  <c r="L80" i="2"/>
  <c r="K80" i="9"/>
  <c r="K81" i="9" s="1"/>
  <c r="N10" i="2"/>
  <c r="O10" i="2"/>
  <c r="L81" i="2" l="1"/>
  <c r="F13" i="3"/>
  <c r="M80" i="2"/>
  <c r="N8" i="2"/>
  <c r="N80" i="2" s="1"/>
  <c r="N81" i="2" s="1"/>
  <c r="O8" i="2"/>
  <c r="M81" i="2" l="1"/>
  <c r="I13" i="3"/>
  <c r="H10" i="9"/>
  <c r="I10" i="9" s="1"/>
  <c r="J10" i="9" s="1"/>
  <c r="L10" i="9" l="1"/>
  <c r="L9" i="9" s="1"/>
  <c r="M9" i="9" s="1"/>
  <c r="M10" i="9" l="1"/>
  <c r="L8" i="9"/>
  <c r="M8" i="9" s="1"/>
  <c r="O10" i="9"/>
  <c r="N10" i="9"/>
  <c r="L80" i="9" l="1"/>
  <c r="L81" i="9"/>
  <c r="F13" i="8"/>
  <c r="N8" i="9"/>
  <c r="N80" i="9" s="1"/>
  <c r="O8" i="9"/>
  <c r="M80" i="9"/>
  <c r="M81" i="9" s="1"/>
</calcChain>
</file>

<file path=xl/sharedStrings.xml><?xml version="1.0" encoding="utf-8"?>
<sst xmlns="http://schemas.openxmlformats.org/spreadsheetml/2006/main" count="2843" uniqueCount="327">
  <si>
    <t>SERGIPE EMPREENDIMENTOS LTDA</t>
  </si>
  <si>
    <t>AV MINERVINO FARIAS LIMA, N 1368 ANDAR 2, SALA 4 CENTRO PORTO DA FOLHA-SE CNPJ : 29.889.275/0001-00</t>
  </si>
  <si>
    <t>ITEM</t>
  </si>
  <si>
    <t>DESCRIÇÃO DO ITEM</t>
  </si>
  <si>
    <t>UNID</t>
  </si>
  <si>
    <t>QUANT</t>
  </si>
  <si>
    <t>PREÇO UNIT</t>
  </si>
  <si>
    <t>VALOR TOTAL</t>
  </si>
  <si>
    <t>(%)</t>
  </si>
  <si>
    <t>01 </t>
  </si>
  <si>
    <t>01.001 </t>
  </si>
  <si>
    <t>SERVIÇOS PRELIMINARES</t>
  </si>
  <si>
    <t>m2</t>
  </si>
  <si>
    <t>02 </t>
  </si>
  <si>
    <t>02.001 </t>
  </si>
  <si>
    <t>PAVIMENTAÇÃO</t>
  </si>
  <si>
    <t>Passeio em concreto simples c/ cimentado e=5cm</t>
  </si>
  <si>
    <t>m</t>
  </si>
  <si>
    <t>un</t>
  </si>
  <si>
    <t>03 </t>
  </si>
  <si>
    <t>03.001 </t>
  </si>
  <si>
    <t>03.003 </t>
  </si>
  <si>
    <t>03.004 </t>
  </si>
  <si>
    <t>03.005 </t>
  </si>
  <si>
    <t>TOTAL DO ORÇAMENTO</t>
  </si>
  <si>
    <t>1º BOLETIM DE MEDIÇÃO</t>
  </si>
  <si>
    <t>OBJETO:</t>
  </si>
  <si>
    <t>ORDEM DE SERVIÇO</t>
  </si>
  <si>
    <t>CONTRATO</t>
  </si>
  <si>
    <t>PERÍODO CONTRATO</t>
  </si>
  <si>
    <t>BOLETIM Nº</t>
  </si>
  <si>
    <t>PERÍODO DE MEDIÇÃO</t>
  </si>
  <si>
    <t>DATA:</t>
  </si>
  <si>
    <t>01</t>
  </si>
  <si>
    <t>MEDIÇÃO</t>
  </si>
  <si>
    <t>(%) 
MEDIDA</t>
  </si>
  <si>
    <t>QUANTIDADE</t>
  </si>
  <si>
    <t>CONTÁBIL</t>
  </si>
  <si>
    <t>PREÇO 
UNIT</t>
  </si>
  <si>
    <t>VALOR 
TOTAL</t>
  </si>
  <si>
    <t>ACUMULADO
ANTERIOR</t>
  </si>
  <si>
    <t>DO 
PERÍODO</t>
  </si>
  <si>
    <t>ACUMULADO ATÉ O MOMENTO</t>
  </si>
  <si>
    <t>A 
MEDIR</t>
  </si>
  <si>
    <t>ACUMULADO ANTERIOR</t>
  </si>
  <si>
    <t>TOTAIS</t>
  </si>
  <si>
    <t xml:space="preserve"> PORCENTAGENS (%):</t>
  </si>
  <si>
    <t>Valor Contratado</t>
  </si>
  <si>
    <t>______________________________________________</t>
  </si>
  <si>
    <t>OBSERVAÇÕES</t>
  </si>
  <si>
    <t>CONTRATADA: SERGIPE EMPREENDIMENTOS LTDA</t>
  </si>
  <si>
    <t>CNPJ. 29.889.275/0001-00</t>
  </si>
  <si>
    <t>MEMORIAL DE CÁLCULO 1º BOLETIM DE MEDIÇÃO</t>
  </si>
  <si>
    <t>ORDEM DE SERVIÇO:</t>
  </si>
  <si>
    <t>CONTRATO:</t>
  </si>
  <si>
    <t>PERÍODO DE CONTRATO:</t>
  </si>
  <si>
    <t>BOLETIM DE MEDIÇÃO:</t>
  </si>
  <si>
    <t>Nº 01</t>
  </si>
  <si>
    <t>PERÍODO DE MEDIÇÃO:</t>
  </si>
  <si>
    <t>X</t>
  </si>
  <si>
    <t>Y</t>
  </si>
  <si>
    <t>Z</t>
  </si>
  <si>
    <t>TOTAL</t>
  </si>
  <si>
    <t>-</t>
  </si>
  <si>
    <t>LIVRO DIÁRIO DE OBRAS</t>
  </si>
  <si>
    <t>Objeto:</t>
  </si>
  <si>
    <t xml:space="preserve">Contratante: </t>
  </si>
  <si>
    <t>Contatada:</t>
  </si>
  <si>
    <t xml:space="preserve"> Sergipe Empreendimentos Ltda</t>
  </si>
  <si>
    <t>Ordem de Serviço:</t>
  </si>
  <si>
    <t xml:space="preserve">Sergipe Empreendimentos Ltda </t>
  </si>
  <si>
    <t>DADOS DO DIA E DA OBRA</t>
  </si>
  <si>
    <t>Horário de Trabalho:</t>
  </si>
  <si>
    <t>07:00 às 12:00 / 13:00 às 17:00</t>
  </si>
  <si>
    <t>Corridos</t>
  </si>
  <si>
    <t>dias</t>
  </si>
  <si>
    <t>Prazo da Obra</t>
  </si>
  <si>
    <t>Restantes</t>
  </si>
  <si>
    <t>Condições Climáticas:</t>
  </si>
  <si>
    <t>Manhã: Boa. / Tarde:</t>
  </si>
  <si>
    <t>Equipam.</t>
  </si>
  <si>
    <t>Pessoal</t>
  </si>
  <si>
    <t>Descrição</t>
  </si>
  <si>
    <t>Quant.</t>
  </si>
  <si>
    <t>Engenheiro</t>
  </si>
  <si>
    <t>Motorista / Operador</t>
  </si>
  <si>
    <t>Mestre de Obras/ Encarregado</t>
  </si>
  <si>
    <t>Bombeiro</t>
  </si>
  <si>
    <t>Calceteiro</t>
  </si>
  <si>
    <t>Eletricista</t>
  </si>
  <si>
    <t>Pedreiro</t>
  </si>
  <si>
    <t>Pintor</t>
  </si>
  <si>
    <t>Armador</t>
  </si>
  <si>
    <t>Carpinteiro</t>
  </si>
  <si>
    <t>Servente</t>
  </si>
  <si>
    <t>Gesseiro</t>
  </si>
  <si>
    <t>Serviços Executados</t>
  </si>
  <si>
    <t>Anotação da Fiscalização</t>
  </si>
  <si>
    <t>Vistos</t>
  </si>
  <si>
    <t>Fiscalização:</t>
  </si>
  <si>
    <t>Contratada:</t>
  </si>
  <si>
    <t>Não houve atividade.</t>
  </si>
  <si>
    <t>RELATÓRIO FOTOGRÁFICO 1ºBM</t>
  </si>
  <si>
    <t>___________________________________________________
RESPONSÁVEL TÉCNICO DA OBRA (ASSINATURA E CARIMBO)</t>
  </si>
  <si>
    <t>___________________________________________________
RESPONSÁVEL FISCAL DA OBRA (ASSINATURA E CARIMBO)</t>
  </si>
  <si>
    <t>Placa de obra em chapa aço galvanizado, instalada - Rev 02_01/2022</t>
  </si>
  <si>
    <t>Execução de pavimento em paralelepípedos, rejuntamento com argamassa traço 1:3 (cimento e areia). af_05/2020</t>
  </si>
  <si>
    <t>Meio-fio pré moldado de concreto simples (0,12 x 0,30 x 1,00m), rejuntado com argamassa de cimento e areia no traço 1:3</t>
  </si>
  <si>
    <t>DRENAGEM SUPERFICIAL (SARJETA)</t>
  </si>
  <si>
    <t>CALÇADA</t>
  </si>
  <si>
    <t>SINALIZAÇÃO E ACESSIBILIDADE</t>
  </si>
  <si>
    <t>Placa de regulamentação R-19  - circular, (velocodade máxima permitiada), padrão dnit, em chapa deaço nº 18, tratada, revestida com película totalmente refletiva, incluso barrote para fixação - fornecimento e instalação</t>
  </si>
  <si>
    <t>Piso tátil direcional e/ou alerta, de concreto, na cor natural, p/deficientes visuais, dimensões 25x25cm, aplicado com argamassa industrializada ac-ii, rejuntado, exclusive regularização de base</t>
  </si>
  <si>
    <t>Pintura de piso com tinta epóxi, aplicação manual, 2 demãos, incluso primer epóxi. af_05/2021</t>
  </si>
  <si>
    <t>RUA VALDIQUE DE OLIVEIRA DANTAS</t>
  </si>
  <si>
    <t>03.003.001 </t>
  </si>
  <si>
    <t>03.003.001.001 </t>
  </si>
  <si>
    <t>03.003.001.002 </t>
  </si>
  <si>
    <t>03.003.002 </t>
  </si>
  <si>
    <t>03.003.002.001 </t>
  </si>
  <si>
    <t>03.003.003 </t>
  </si>
  <si>
    <t>03.003.003.001 </t>
  </si>
  <si>
    <t>03.003.004 </t>
  </si>
  <si>
    <t>03.003.004.001 </t>
  </si>
  <si>
    <t>03.003.004.002 </t>
  </si>
  <si>
    <t>03.003.004.003 </t>
  </si>
  <si>
    <t>RUA JOSÉ BATISTA SOBRINHO</t>
  </si>
  <si>
    <t>03.004.001 </t>
  </si>
  <si>
    <t>03.004.001.001 </t>
  </si>
  <si>
    <t>03.004.001.002 </t>
  </si>
  <si>
    <t>03.004.002 </t>
  </si>
  <si>
    <t>03.004.002.001 </t>
  </si>
  <si>
    <t>03.004.003 </t>
  </si>
  <si>
    <t>03.004.003.001 </t>
  </si>
  <si>
    <t>03.004.004 </t>
  </si>
  <si>
    <t>03.004.004.001 </t>
  </si>
  <si>
    <t>03.004.004.002 </t>
  </si>
  <si>
    <t>03.004.004.003 </t>
  </si>
  <si>
    <t>RUA JOSEFINA ARAGÃO GONZAGA</t>
  </si>
  <si>
    <t>03.005.001 </t>
  </si>
  <si>
    <t>03.005.001.001 </t>
  </si>
  <si>
    <t>03.005.001.002 </t>
  </si>
  <si>
    <t>03.005.002 </t>
  </si>
  <si>
    <t>03.005.002.001 </t>
  </si>
  <si>
    <t>03.005.003 </t>
  </si>
  <si>
    <t>03.005.003.001 </t>
  </si>
  <si>
    <t>03.005.004 </t>
  </si>
  <si>
    <t>03.005.004.001 </t>
  </si>
  <si>
    <t>03.005.004.002 </t>
  </si>
  <si>
    <t>Placa de regulamentação R-1  - hexagonal, (parada obrigatória), padrão dnit, em chapa de aço nº 18, tratada, revestida em película totalmente refletiva,  incluso barrote para fixação - fornecimento e instalação</t>
  </si>
  <si>
    <t>03.005.004.003 </t>
  </si>
  <si>
    <t>03.005.004.004 </t>
  </si>
  <si>
    <r>
      <rPr>
        <b/>
        <sz val="8"/>
        <color theme="1"/>
        <rFont val="Arial Nova"/>
        <family val="2"/>
      </rPr>
      <t>SERGIPE EMPREENDIMENTOS LTDA</t>
    </r>
    <r>
      <rPr>
        <sz val="8"/>
        <color theme="1"/>
        <rFont val="Arial Nova"/>
        <family val="2"/>
      </rPr>
      <t xml:space="preserve">
R. MINERVINO F LIMA, 1368, 2º ANDAR, SALA 4 - CENTRO - PORTO DA FOLHA-SE 
CNPJ : 29.889.275/0001-00</t>
    </r>
  </si>
  <si>
    <r>
      <rPr>
        <b/>
        <sz val="12"/>
        <color theme="1"/>
        <rFont val="Arial Nova"/>
        <family val="2"/>
      </rPr>
      <t>SERGIPE EMPREENDIMENTOS LTDA</t>
    </r>
    <r>
      <rPr>
        <sz val="12"/>
        <color theme="1"/>
        <rFont val="Arial Nova"/>
        <family val="2"/>
      </rPr>
      <t xml:space="preserve">
R. MINERVINO F LIMA, 1368, 2º ANDAR, SALA 4 - CENTRO - PORTO DA FOLHA-SE 
CNPJ : 29.889.275/0001-00</t>
    </r>
  </si>
  <si>
    <r>
      <rPr>
        <b/>
        <sz val="10"/>
        <color theme="1"/>
        <rFont val="Arial Nova"/>
        <family val="2"/>
      </rPr>
      <t>SERGIPE EMPREENDIMENTOS LTDA</t>
    </r>
    <r>
      <rPr>
        <sz val="10"/>
        <color theme="1"/>
        <rFont val="Arial Nova"/>
        <family val="2"/>
      </rPr>
      <t xml:space="preserve">
R. MINERVINO F LIMA, 1368, 2º ANDAR, SALA 4 - CENTRO - PORTO DA FOLHA-SE 
CNPJ : 29.889.275/0001-00</t>
    </r>
  </si>
  <si>
    <t>Empreendimento: 000085 - PAVIMENTAÇÃO  E DRENAGEM DO LOTEAMENTO  DA ESTRADA DO CRISTO ( PORTELINHA), BAIRRO ROMUALDO PRADO</t>
  </si>
  <si>
    <t>SERVIÇOS GERAIS</t>
  </si>
  <si>
    <t>ADMINISTRAÇÃO LOCAL</t>
  </si>
  <si>
    <t>01.001.001 </t>
  </si>
  <si>
    <t>Equipe Dirigente</t>
  </si>
  <si>
    <t>02.002 </t>
  </si>
  <si>
    <t>Barracão para Obras de Médio Porte Reaproveitamento 2 vezes</t>
  </si>
  <si>
    <t>02.003 </t>
  </si>
  <si>
    <t>Tapume em chapa galvanizada nº30, esp=0,35mm, h=2,00m, exclusive pintura</t>
  </si>
  <si>
    <t>02.004 </t>
  </si>
  <si>
    <t>Ligação Predial de Água em Mureta de Concreto, Provisória ou Definitiva, com Fornecimento de Material, inclusive Mureta e Hidrômetro, Rede DN 50mm</t>
  </si>
  <si>
    <t>UN</t>
  </si>
  <si>
    <t>02.005 </t>
  </si>
  <si>
    <t>Instalação provisória de energia elétrica, aerea, trifasica, em poste galvanizado, exclusive fornecimento do medidor</t>
  </si>
  <si>
    <t>MOBILIZAÇÃO E DESMOBILIZAÇÃO</t>
  </si>
  <si>
    <t>Caminhão Carroceria de madeira 9 t - fonte:DNIT</t>
  </si>
  <si>
    <t>h</t>
  </si>
  <si>
    <t>04 </t>
  </si>
  <si>
    <t>FRETE</t>
  </si>
  <si>
    <t>04.001 </t>
  </si>
  <si>
    <t>FRETE DE MATERIAL ARENOSO</t>
  </si>
  <si>
    <t>04.001.001 </t>
  </si>
  <si>
    <t>Transporte com caminhão basculante de 10 m³ - rodovia pavimentada (SICRO 5914389 - ref. Jul./2021)</t>
  </si>
  <si>
    <t>tkm</t>
  </si>
  <si>
    <t>04.002 </t>
  </si>
  <si>
    <t>FRETE MATERIAL BRITADO</t>
  </si>
  <si>
    <t>04.002.001 </t>
  </si>
  <si>
    <t>05 </t>
  </si>
  <si>
    <t>DRENAGEM  PLUVIAL</t>
  </si>
  <si>
    <t>05.001 </t>
  </si>
  <si>
    <t>Locação de rede de drenagem</t>
  </si>
  <si>
    <t>05.002 </t>
  </si>
  <si>
    <t>Escavação com retro-escavadeira de pneus, de valas, em material de 1ª categoria até 1,50m de profundidade</t>
  </si>
  <si>
    <t>m3</t>
  </si>
  <si>
    <t>05.003 </t>
  </si>
  <si>
    <t>Lastro de areia</t>
  </si>
  <si>
    <t>05.004 </t>
  </si>
  <si>
    <t>Apiloamento manual de fundo de vala</t>
  </si>
  <si>
    <t>05.005 </t>
  </si>
  <si>
    <t>Fornecimento e assentamento de tubo de concreto simples CS d=0,30 m</t>
  </si>
  <si>
    <t>05.006 </t>
  </si>
  <si>
    <t>Fornecimento e assentamento de tubo de concreto armado ca2 d=0,40 m</t>
  </si>
  <si>
    <t>05.007 </t>
  </si>
  <si>
    <t>Fornecimento e assentamento de tubo de concreto armado ca2 d=0,60 m</t>
  </si>
  <si>
    <t>05.008 </t>
  </si>
  <si>
    <t>Reaterro manual de valas ou áreas, compactado manualmente a 95% do pn, com compactador à percussão sapinho</t>
  </si>
  <si>
    <t>05.009 </t>
  </si>
  <si>
    <t>Carga mecânica de material de 1ª categoria</t>
  </si>
  <si>
    <t>05.010 </t>
  </si>
  <si>
    <t>05.011 </t>
  </si>
  <si>
    <t>Descarte de resíduos da construção civil em área licenciada</t>
  </si>
  <si>
    <t>t</t>
  </si>
  <si>
    <t>05.012 </t>
  </si>
  <si>
    <t>Boca de lobo simples, em alvenaria de tijolos maciços esp . = 0,18m,  altura até 1,00m - R1</t>
  </si>
  <si>
    <t>05.013 </t>
  </si>
  <si>
    <t>Poço de visita em alvenaria tij. maciços esp. = 0,20m, dim. int. = 1.40 x 1.40 x 1.60m, laje sup. c.a. esp. = 0,15m, inclusive tampa de concreto - R1</t>
  </si>
  <si>
    <t>05.014 </t>
  </si>
  <si>
    <t>Laje e berço de concreto para tubos de 600mm</t>
  </si>
  <si>
    <t>05.015 </t>
  </si>
  <si>
    <t>Ponta de ala em concreto ciclópico, para tubos de concreto (simples) d=0.40 à 0.60 m</t>
  </si>
  <si>
    <t>05.016 </t>
  </si>
  <si>
    <t>Religação de corte no geral</t>
  </si>
  <si>
    <t>05.017 </t>
  </si>
  <si>
    <t>Tubo pvc, serie normal, esgoto predial, dn 150 mm, fornecido e instalado em subcoletor aéreo de esgoto sanitário. af_12/2014</t>
  </si>
  <si>
    <t>05.018 </t>
  </si>
  <si>
    <t>Tubo pvc, serie normal, esgoto predial, dn 100 mm, fornecido e instalado em prumada de esgoto sanitário ou ventilação. af_12/2014</t>
  </si>
  <si>
    <t>05.019 </t>
  </si>
  <si>
    <t>Caixa de passagem  pre-moldada com tampa 0,40x0,40x0,40m</t>
  </si>
  <si>
    <t>05.020 </t>
  </si>
  <si>
    <t>Limpeza e teste de redes de esgotos sanitários</t>
  </si>
  <si>
    <t>06 </t>
  </si>
  <si>
    <t>06.001 </t>
  </si>
  <si>
    <t>MOVIMENTAÇÃO DE TERRA</t>
  </si>
  <si>
    <t>06.001.001 </t>
  </si>
  <si>
    <t>Locação de serviços de pavimentação</t>
  </si>
  <si>
    <t>06.001.002 </t>
  </si>
  <si>
    <t>Escavação com trator de esteiras com lâmina, em material de 1ª categoria</t>
  </si>
  <si>
    <t>06.001.003 </t>
  </si>
  <si>
    <t>06.001.004 </t>
  </si>
  <si>
    <t>06.001.005 </t>
  </si>
  <si>
    <t>06.001.006 </t>
  </si>
  <si>
    <t>Espalhamento de material de 1ª categoria c/ trator esteira Cat - D-6 ou similar</t>
  </si>
  <si>
    <t>06.001.007 </t>
  </si>
  <si>
    <t>Compactação de aterros, com rolo vibratório pé de carneiro, a 95% do proctor normal</t>
  </si>
  <si>
    <t>06.001.008 </t>
  </si>
  <si>
    <t>Regularização mecanizada de áreas</t>
  </si>
  <si>
    <t>06.001.009 </t>
  </si>
  <si>
    <t>Material para base, cbr&gt;60,  adquirido solto na jazida, inclusive limpeza da área e carga, exclusive transporte</t>
  </si>
  <si>
    <t>06.001.010 </t>
  </si>
  <si>
    <t>06.001.011 </t>
  </si>
  <si>
    <t>Execução e compactação de base e ou sub base com solo estabilizado granulometricamente - exclusive escavação, carga e transporte e solo. af_09/2017</t>
  </si>
  <si>
    <t>06.002 </t>
  </si>
  <si>
    <t>06.002.001 </t>
  </si>
  <si>
    <t>Pavimentação em paralelepípedo granítico sobre colchão de areia, rejuntado com argamassa de cimento e areia traço 1:3, inclusive frete do paralelepípedo granítico</t>
  </si>
  <si>
    <t>06.002.002 </t>
  </si>
  <si>
    <t>06.002.003 </t>
  </si>
  <si>
    <t>Meio-fio granítico, rejuntado com argamassa de cimento e areia no traço 1:3</t>
  </si>
  <si>
    <t>06.003 </t>
  </si>
  <si>
    <t>PASSEIOS</t>
  </si>
  <si>
    <t>06.003.001 </t>
  </si>
  <si>
    <t>Piso em concreto simples desempolado, fck = 15 MPa, e = 7 cm, com forma em quadros 2,0x2,0m, para juntas de concretagem - tres usos</t>
  </si>
  <si>
    <t>06.003.002 </t>
  </si>
  <si>
    <t>Aplicação de lona plástica para execução de pavimentos de concreto. af_04/2022</t>
  </si>
  <si>
    <t>06.003.003 </t>
  </si>
  <si>
    <t>Concreto simples usinado fck=30mpa, bombeado, lançado e adensado na infraestrutura</t>
  </si>
  <si>
    <t>06.003.004 </t>
  </si>
  <si>
    <t>Fornecimento e instalação de tela aço soldada nervurada CA-60, Q-92, malha 15x15cm, ferro 4.2mm (1.48 kg/m2), painel 2,45x6,0m, Telcon ou similar</t>
  </si>
  <si>
    <t>06.003.005 </t>
  </si>
  <si>
    <t>Colchão de areia</t>
  </si>
  <si>
    <t>06.004 </t>
  </si>
  <si>
    <t>PINTURA</t>
  </si>
  <si>
    <t>06.004.001 </t>
  </si>
  <si>
    <t>Pintura de meio-fio com tinta branca a base de cal (caiação). af_05/2021</t>
  </si>
  <si>
    <t>06.004.002 </t>
  </si>
  <si>
    <t>Demarcação de pavimentos com pintura de 1 demão de resina acrílica, e aplicação de micro-esferas para sinalização horizontal (Estacionamentos, faixas de pedrestres, etc.)</t>
  </si>
  <si>
    <t>06.005 </t>
  </si>
  <si>
    <t>ACESSIBILIDADE</t>
  </si>
  <si>
    <t>06.005.001 </t>
  </si>
  <si>
    <t>Piso tátil direcional e de alerta, em concreto colorido, p/deficientes visuais, dimensões 30x30cm, aplicado com argamassa industrializada ac-ii, rejuntado, exclusive regularização de base</t>
  </si>
  <si>
    <t>06.005.002 </t>
  </si>
  <si>
    <t>Sinalização horizontal sobre piso cimentado, padrão p/deficientes,com tinta à base de resina acrilica</t>
  </si>
  <si>
    <t>07 </t>
  </si>
  <si>
    <t>SINALIZAÇÃO</t>
  </si>
  <si>
    <t>07.001 </t>
  </si>
  <si>
    <t>07.002 </t>
  </si>
  <si>
    <t>Poste de ferro galv. Ø 2", h = 2,50m com 2  placas de 20x35cm em chapa esmaltada para identificação de logradouros</t>
  </si>
  <si>
    <t>08 </t>
  </si>
  <si>
    <t>DIVERSOS</t>
  </si>
  <si>
    <t>08.001 </t>
  </si>
  <si>
    <t>Marco Inaugural 2,80x1,20m - Padrão PMSC</t>
  </si>
  <si>
    <t>08.002 </t>
  </si>
  <si>
    <t>Limpeza de ruas (varrição e remoção de entulhos)</t>
  </si>
  <si>
    <t>m²</t>
  </si>
  <si>
    <t>094/2022</t>
  </si>
  <si>
    <t>DRENAGEM E PAVIMENTAÇÃO DAS RUAS “A”, “B”, “C” E “D” DO LOTEAMENTO PORTELINHA, BAIRRO ROMUALDO PRADO, NESTE MUNICÍPIO DE SÃO CRISTÓVÃO/SE.</t>
  </si>
  <si>
    <t>6 meses</t>
  </si>
  <si>
    <t>08/11/2022 a 30/11/2022</t>
  </si>
  <si>
    <t>PREFEITURA MUNICIPAL DE SÃO CRISTOVÃO/SE</t>
  </si>
  <si>
    <t xml:space="preserve">Neste dia foram realizados os serviços:
- Placa de obra em chapa aço galvanizado, instalada - Rev 02_01/2022
- Barracão para Obras de Médio Porte Reaproveitamento 2 vezes
- Tapume em chapa galvanizada nº30, esp=0,35mm, h=2,00m, exclusive pintura
- Ligação Predial de Água em Mureta de Concreto, Provisória ou Definitiva, com Fornecimento de Material, inclusive Mureta e Hidrômetro, Rede DN 50mm
- Instalação provisória de energia elétrica, aerea, trifasica, em poste galvanizado, exclusive fornecimento do medidor
- Mobilização: Caminhão Carroceria de madeira 9 t - fonte:DNIT
</t>
  </si>
  <si>
    <t xml:space="preserve">Neste dia foram realizados os serviços:
- Transporte com caminhão basculante de 10 m³ - rodovia pavimentada (SICRO 5914389 - ref. Jul./2021)
- Transporte com caminhão basculante de 10 m³ - rodovia pavimentada (SICRO 5914389 - ref. Jul./2021)
- Locação de rede de drenagem
</t>
  </si>
  <si>
    <t xml:space="preserve">Neste dia foram realizados os serviços:
- Escavação com trator de esteiras com lâmina, em material de 1ª categoria
- Carga mecânica de material de 1ª categoria
- Transporte com caminhão basculante de 10 m³ - rodovia pavimentada (SICRO 5914389 - ref. Jul./2021)
- Descarte de resíduos da construção civil em área licenciada
</t>
  </si>
  <si>
    <t xml:space="preserve">Neste dia foi realizado o serviço:
- Poço de visita em alvenaria tij. maciços esp. = 0,20m, dim. int. = 1.40 x 1.40 x 1.60m, laje sup. c.a. esp. = 0,15m, inclusive tampa de concreto - R1
- Boca de lobo simples, em alvenaria de tijolos maciços esp . = 0,18m,  altura até 1,00m - R1
</t>
  </si>
  <si>
    <t xml:space="preserve">Neste dia foram realizados os serviços:
- Escavação com retro-escavadeira de pneus, de valas, em material de 1ª categoria até 1,50m de profundidade
- Lastro de areia
- Apiloamento manual de fundo de vala
</t>
  </si>
  <si>
    <t xml:space="preserve">Neste dia foram realizados os serviços:
- Escavação com retro-escavadeira de pneus, de valas, em material de 1ª categoria até 1,50m de profundidade
- Lastro de areia
- Apiloamento manual de fundo de vala
- Laje e berço de concreto para tubos de 600mm
</t>
  </si>
  <si>
    <t xml:space="preserve">Neste dia foram realizados os serviços:
- Fornecimento e assentamento de tubo de concreto armado ca2 d=0,60 m
</t>
  </si>
  <si>
    <t xml:space="preserve">Neste dia foram realizados os serviços:
- Fornecimento e assentamento de tubo de concreto armado ca2 d=0,40 m
- Ponta de ala em concreto ciclópico, para tubos de concreto (simples) d=0.40 à 0.60 m
</t>
  </si>
  <si>
    <t xml:space="preserve">Neste dia foram realizados os serviços:
- Fornecimento e assentamento de tubo de concreto armado ca2 d=0,40 m
- Ponta de ala em concreto ciclópico, para tubos de concreto (simples) d=0.40 à 0.60 m
</t>
  </si>
  <si>
    <t>Neste dia foram realizados os serviços:
- Fornecimento e assentamento de tubo de concreto armado ca2 d=0,30 m</t>
  </si>
  <si>
    <t>Atesto que os serviços acima foram executados. SÃO CRISTOVÃO  _____/_____/ 2022</t>
  </si>
  <si>
    <t>SECRETARIA MUNICIPAL DE OBRAS DE SÃO CRISTOVÃO/SE</t>
  </si>
  <si>
    <t>Não houve atividade.
Proclamação da Repúblia.</t>
  </si>
  <si>
    <t xml:space="preserve">Neste dia foram realizados os serviços:
- Locação de serviços de pavimentação
- Escavação com trator de esteiras com lâmina, em material de 1ª categoria
- Carga mecânica de material de 1ª categoria
</t>
  </si>
  <si>
    <t xml:space="preserve">
_______________________________________________________________________
RESPONSÁVEL TÉCNICO DA OBRA (ASSINATURA E CARIMBO)</t>
  </si>
  <si>
    <t xml:space="preserve">
______________________________________________________________
RESPONSÁVEL FISCAL DA OBRA (ASSINATURA E CARIMBO)</t>
  </si>
  <si>
    <t>=</t>
  </si>
  <si>
    <t>/</t>
  </si>
  <si>
    <t>x</t>
  </si>
  <si>
    <t>vezes</t>
  </si>
  <si>
    <t>mês</t>
  </si>
  <si>
    <t>+</t>
  </si>
  <si>
    <t>lados</t>
  </si>
  <si>
    <t>MEMORIAL DE CÁLCULO 2º BOLETIM DE MEDIÇÃO</t>
  </si>
  <si>
    <t>2º BOLETIM DE MEDIÇÃO</t>
  </si>
  <si>
    <t>02</t>
  </si>
  <si>
    <t>01/12/2022 a 03/01/2023</t>
  </si>
  <si>
    <t>Nº 02</t>
  </si>
  <si>
    <t>e=</t>
  </si>
  <si>
    <t>lado</t>
  </si>
  <si>
    <t xml:space="preserve">       </t>
  </si>
  <si>
    <t>4º BOLETIM DE MEDIÇÃO</t>
  </si>
  <si>
    <t>04</t>
  </si>
  <si>
    <t>24/03/2023 a 11/07/2023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</si>
</sst>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##.##000##"/>
    <numFmt numFmtId="166" formatCode="##.##000"/>
    <numFmt numFmtId="167" formatCode="[$-F800]dddd\,\ mmmm\ dd\,\ yyyy"/>
    <numFmt numFmtId="168" formatCode="_-* #,##0.0000000_-;\-* #,##0.0000000_-;_-* &quot;-&quot;??_-;_-@_-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22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i/>
      <sz val="1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b/>
      <sz val="8"/>
      <name val="Arial"/>
      <family val="2"/>
    </font>
    <font>
      <sz val="8"/>
      <color theme="1"/>
      <name val="Arial Nova"/>
      <family val="2"/>
    </font>
    <font>
      <b/>
      <sz val="8"/>
      <color theme="1"/>
      <name val="Arial Nova"/>
      <family val="2"/>
    </font>
    <font>
      <b/>
      <sz val="14"/>
      <color theme="1"/>
      <name val="Arial Nova"/>
      <family val="2"/>
    </font>
    <font>
      <b/>
      <sz val="10"/>
      <color theme="1"/>
      <name val="Arial Nova"/>
      <family val="2"/>
    </font>
    <font>
      <sz val="10"/>
      <color theme="1"/>
      <name val="Arial Nova"/>
      <family val="2"/>
    </font>
    <font>
      <sz val="12"/>
      <color theme="1"/>
      <name val="Arial Nova"/>
      <family val="2"/>
    </font>
    <font>
      <b/>
      <sz val="12"/>
      <color theme="1"/>
      <name val="Arial Nova"/>
      <family val="2"/>
    </font>
    <font>
      <b/>
      <sz val="16"/>
      <color theme="1"/>
      <name val="Arial Nova"/>
      <family val="2"/>
    </font>
    <font>
      <sz val="10"/>
      <name val="Arial Nova"/>
      <family val="2"/>
    </font>
    <font>
      <b/>
      <sz val="10"/>
      <name val="Arial Nova"/>
      <family val="2"/>
    </font>
    <font>
      <sz val="10"/>
      <color indexed="8"/>
      <name val="Arial Nova"/>
      <family val="2"/>
    </font>
    <font>
      <sz val="8"/>
      <color indexed="8"/>
      <name val="Arial Nova"/>
      <family val="2"/>
    </font>
    <font>
      <sz val="10"/>
      <color indexed="12"/>
      <name val="Arial Nova"/>
      <family val="2"/>
    </font>
    <font>
      <sz val="8"/>
      <name val="Arial Nova"/>
      <family val="2"/>
    </font>
    <font>
      <b/>
      <sz val="9"/>
      <color theme="1"/>
      <name val="Arial Nova"/>
      <family val="2"/>
    </font>
    <font>
      <sz val="9"/>
      <color theme="1"/>
      <name val="Arial Nova"/>
      <family val="2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40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right"/>
    </xf>
    <xf numFmtId="166" fontId="2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2" borderId="1" xfId="0" applyFont="1" applyFill="1" applyBorder="1" applyAlignment="1">
      <alignment horizontal="center" wrapText="1"/>
    </xf>
    <xf numFmtId="165" fontId="3" fillId="2" borderId="1" xfId="0" applyNumberFormat="1" applyFont="1" applyFill="1" applyBorder="1" applyAlignment="1">
      <alignment horizontal="center"/>
    </xf>
    <xf numFmtId="166" fontId="3" fillId="2" borderId="1" xfId="0" applyNumberFormat="1" applyFont="1" applyFill="1" applyBorder="1" applyAlignment="1">
      <alignment horizontal="center"/>
    </xf>
    <xf numFmtId="43" fontId="2" fillId="0" borderId="1" xfId="1" applyFont="1" applyBorder="1" applyAlignment="1">
      <alignment horizontal="right"/>
    </xf>
    <xf numFmtId="43" fontId="3" fillId="0" borderId="1" xfId="1" applyFont="1" applyBorder="1" applyAlignment="1">
      <alignment horizontal="right"/>
    </xf>
    <xf numFmtId="0" fontId="4" fillId="0" borderId="0" xfId="0" applyFont="1"/>
    <xf numFmtId="0" fontId="2" fillId="4" borderId="0" xfId="0" applyFont="1" applyFill="1"/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/>
    </xf>
    <xf numFmtId="43" fontId="4" fillId="0" borderId="0" xfId="1" applyFont="1" applyAlignment="1">
      <alignment horizontal="right"/>
    </xf>
    <xf numFmtId="43" fontId="4" fillId="0" borderId="0" xfId="1" applyFont="1"/>
    <xf numFmtId="43" fontId="5" fillId="0" borderId="0" xfId="1" applyFont="1"/>
    <xf numFmtId="43" fontId="0" fillId="0" borderId="0" xfId="1" applyFont="1" applyAlignment="1">
      <alignment horizontal="center" vertical="center"/>
    </xf>
    <xf numFmtId="43" fontId="0" fillId="0" borderId="0" xfId="1" applyFont="1" applyAlignment="1">
      <alignment horizontal="left" vertical="center"/>
    </xf>
    <xf numFmtId="43" fontId="2" fillId="0" borderId="0" xfId="1" applyFont="1" applyAlignment="1">
      <alignment horizontal="center" vertical="center"/>
    </xf>
    <xf numFmtId="43" fontId="2" fillId="0" borderId="0" xfId="1" applyFont="1" applyAlignment="1">
      <alignment horizontal="left" vertical="center"/>
    </xf>
    <xf numFmtId="2" fontId="2" fillId="0" borderId="0" xfId="2" applyNumberFormat="1" applyFont="1" applyAlignment="1">
      <alignment horizontal="center" vertical="center"/>
    </xf>
    <xf numFmtId="0" fontId="9" fillId="6" borderId="36" xfId="3" applyFont="1" applyFill="1" applyBorder="1" applyAlignment="1">
      <alignment vertical="center"/>
    </xf>
    <xf numFmtId="0" fontId="18" fillId="0" borderId="7" xfId="3" applyFont="1" applyBorder="1" applyAlignment="1">
      <alignment vertical="center"/>
    </xf>
    <xf numFmtId="0" fontId="18" fillId="0" borderId="8" xfId="3" applyFont="1" applyBorder="1" applyAlignment="1">
      <alignment vertical="center"/>
    </xf>
    <xf numFmtId="0" fontId="18" fillId="0" borderId="11" xfId="3" applyFont="1" applyBorder="1" applyAlignment="1">
      <alignment vertical="center"/>
    </xf>
    <xf numFmtId="0" fontId="11" fillId="0" borderId="3" xfId="3" applyFont="1" applyBorder="1" applyAlignment="1">
      <alignment horizontal="center" vertical="center"/>
    </xf>
    <xf numFmtId="0" fontId="11" fillId="0" borderId="4" xfId="3" applyFont="1" applyBorder="1" applyAlignment="1">
      <alignment horizontal="center" vertical="center"/>
    </xf>
    <xf numFmtId="0" fontId="11" fillId="0" borderId="1" xfId="3" applyFont="1" applyBorder="1" applyAlignment="1">
      <alignment horizontal="center" vertical="center"/>
    </xf>
    <xf numFmtId="0" fontId="11" fillId="0" borderId="12" xfId="3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/>
    </xf>
    <xf numFmtId="0" fontId="12" fillId="0" borderId="12" xfId="3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1" fillId="0" borderId="23" xfId="0" applyFont="1" applyBorder="1" applyAlignment="1">
      <alignment horizontal="right" vertical="center"/>
    </xf>
    <xf numFmtId="0" fontId="21" fillId="3" borderId="1" xfId="0" applyFont="1" applyFill="1" applyBorder="1" applyAlignment="1">
      <alignment horizontal="center" wrapText="1"/>
    </xf>
    <xf numFmtId="0" fontId="21" fillId="3" borderId="23" xfId="0" applyFont="1" applyFill="1" applyBorder="1" applyAlignment="1">
      <alignment horizontal="center" vertical="center"/>
    </xf>
    <xf numFmtId="0" fontId="21" fillId="3" borderId="15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/>
    </xf>
    <xf numFmtId="43" fontId="21" fillId="3" borderId="1" xfId="1" applyFont="1" applyFill="1" applyBorder="1" applyAlignment="1">
      <alignment horizontal="center" vertical="center"/>
    </xf>
    <xf numFmtId="43" fontId="21" fillId="3" borderId="1" xfId="1" applyFont="1" applyFill="1" applyBorder="1" applyAlignment="1">
      <alignment horizontal="center" vertical="center" wrapText="1"/>
    </xf>
    <xf numFmtId="43" fontId="20" fillId="3" borderId="1" xfId="1" applyFont="1" applyFill="1" applyBorder="1" applyAlignment="1">
      <alignment horizontal="center" vertical="center" wrapText="1"/>
    </xf>
    <xf numFmtId="43" fontId="23" fillId="5" borderId="20" xfId="1" applyFont="1" applyFill="1" applyBorder="1" applyAlignment="1">
      <alignment horizontal="right"/>
    </xf>
    <xf numFmtId="10" fontId="23" fillId="5" borderId="1" xfId="2" applyNumberFormat="1" applyFont="1" applyFill="1" applyBorder="1" applyAlignment="1">
      <alignment horizontal="right"/>
    </xf>
    <xf numFmtId="14" fontId="11" fillId="6" borderId="0" xfId="3" applyNumberFormat="1" applyFont="1" applyFill="1" applyAlignment="1">
      <alignment vertical="center"/>
    </xf>
    <xf numFmtId="0" fontId="11" fillId="6" borderId="0" xfId="3" applyFont="1" applyFill="1" applyAlignment="1">
      <alignment vertical="center"/>
    </xf>
    <xf numFmtId="0" fontId="11" fillId="6" borderId="36" xfId="3" applyFont="1" applyFill="1" applyBorder="1" applyAlignment="1">
      <alignment vertical="center"/>
    </xf>
    <xf numFmtId="0" fontId="11" fillId="6" borderId="13" xfId="3" applyFont="1" applyFill="1" applyBorder="1" applyAlignment="1">
      <alignment vertical="center"/>
    </xf>
    <xf numFmtId="0" fontId="6" fillId="6" borderId="13" xfId="3" applyFill="1" applyBorder="1" applyAlignment="1">
      <alignment vertical="center" wrapText="1"/>
    </xf>
    <xf numFmtId="0" fontId="6" fillId="6" borderId="0" xfId="3" applyFill="1" applyAlignment="1">
      <alignment vertical="center" wrapText="1"/>
    </xf>
    <xf numFmtId="0" fontId="6" fillId="6" borderId="36" xfId="3" applyFill="1" applyBorder="1" applyAlignment="1">
      <alignment vertical="center" wrapText="1"/>
    </xf>
    <xf numFmtId="0" fontId="6" fillId="6" borderId="37" xfId="3" applyFill="1" applyBorder="1" applyAlignment="1">
      <alignment vertical="center" wrapText="1"/>
    </xf>
    <xf numFmtId="0" fontId="6" fillId="6" borderId="39" xfId="3" applyFill="1" applyBorder="1" applyAlignment="1">
      <alignment vertical="center" wrapText="1"/>
    </xf>
    <xf numFmtId="0" fontId="6" fillId="6" borderId="38" xfId="3" applyFill="1" applyBorder="1" applyAlignment="1">
      <alignment vertical="center" wrapText="1"/>
    </xf>
    <xf numFmtId="0" fontId="20" fillId="0" borderId="33" xfId="0" applyFont="1" applyBorder="1"/>
    <xf numFmtId="0" fontId="20" fillId="0" borderId="13" xfId="0" applyFont="1" applyBorder="1"/>
    <xf numFmtId="0" fontId="3" fillId="3" borderId="1" xfId="0" applyFont="1" applyFill="1" applyBorder="1" applyAlignment="1">
      <alignment horizontal="center"/>
    </xf>
    <xf numFmtId="43" fontId="3" fillId="3" borderId="1" xfId="1" applyFont="1" applyFill="1" applyBorder="1" applyAlignment="1">
      <alignment horizontal="right"/>
    </xf>
    <xf numFmtId="0" fontId="2" fillId="0" borderId="25" xfId="0" applyFont="1" applyBorder="1" applyAlignment="1">
      <alignment horizontal="left" wrapText="1"/>
    </xf>
    <xf numFmtId="43" fontId="0" fillId="0" borderId="7" xfId="1" applyFont="1" applyBorder="1" applyAlignment="1">
      <alignment horizontal="center" vertical="center"/>
    </xf>
    <xf numFmtId="43" fontId="2" fillId="0" borderId="7" xfId="1" applyFont="1" applyBorder="1" applyAlignment="1">
      <alignment horizontal="right"/>
    </xf>
    <xf numFmtId="43" fontId="2" fillId="0" borderId="7" xfId="1" applyFont="1" applyBorder="1" applyAlignment="1">
      <alignment horizontal="left" vertical="center"/>
    </xf>
    <xf numFmtId="0" fontId="2" fillId="0" borderId="7" xfId="0" applyFont="1" applyBorder="1"/>
    <xf numFmtId="0" fontId="21" fillId="0" borderId="43" xfId="0" applyFont="1" applyBorder="1" applyAlignment="1">
      <alignment horizontal="right" vertical="center"/>
    </xf>
    <xf numFmtId="0" fontId="21" fillId="3" borderId="42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3" borderId="25" xfId="0" applyFont="1" applyFill="1" applyBorder="1" applyAlignment="1">
      <alignment horizontal="left" wrapText="1"/>
    </xf>
    <xf numFmtId="43" fontId="0" fillId="3" borderId="7" xfId="1" applyFont="1" applyFill="1" applyBorder="1" applyAlignment="1">
      <alignment horizontal="center" vertical="center"/>
    </xf>
    <xf numFmtId="43" fontId="2" fillId="3" borderId="7" xfId="1" applyFont="1" applyFill="1" applyBorder="1" applyAlignment="1">
      <alignment horizontal="right"/>
    </xf>
    <xf numFmtId="43" fontId="3" fillId="3" borderId="7" xfId="1" applyFont="1" applyFill="1" applyBorder="1" applyAlignment="1">
      <alignment horizontal="right"/>
    </xf>
    <xf numFmtId="43" fontId="2" fillId="3" borderId="7" xfId="1" applyFont="1" applyFill="1" applyBorder="1" applyAlignment="1">
      <alignment horizontal="left" vertical="center"/>
    </xf>
    <xf numFmtId="0" fontId="2" fillId="3" borderId="7" xfId="0" applyFont="1" applyFill="1" applyBorder="1"/>
    <xf numFmtId="43" fontId="2" fillId="0" borderId="7" xfId="1" applyFont="1" applyFill="1" applyBorder="1" applyAlignment="1">
      <alignment horizontal="right"/>
    </xf>
    <xf numFmtId="0" fontId="3" fillId="3" borderId="7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43" fontId="23" fillId="0" borderId="1" xfId="0" applyNumberFormat="1" applyFont="1" applyBorder="1" applyAlignment="1">
      <alignment horizontal="center"/>
    </xf>
    <xf numFmtId="164" fontId="23" fillId="3" borderId="1" xfId="0" applyNumberFormat="1" applyFont="1" applyFill="1" applyBorder="1" applyAlignment="1">
      <alignment horizontal="center"/>
    </xf>
    <xf numFmtId="43" fontId="23" fillId="3" borderId="1" xfId="0" applyNumberFormat="1" applyFont="1" applyFill="1" applyBorder="1" applyAlignment="1">
      <alignment horizontal="center"/>
    </xf>
    <xf numFmtId="43" fontId="23" fillId="3" borderId="1" xfId="1" applyFont="1" applyFill="1" applyBorder="1" applyAlignment="1">
      <alignment horizontal="center"/>
    </xf>
    <xf numFmtId="10" fontId="23" fillId="3" borderId="8" xfId="2" applyNumberFormat="1" applyFont="1" applyFill="1" applyBorder="1" applyAlignment="1">
      <alignment horizontal="center"/>
    </xf>
    <xf numFmtId="164" fontId="23" fillId="0" borderId="1" xfId="0" applyNumberFormat="1" applyFont="1" applyBorder="1" applyAlignment="1">
      <alignment horizontal="center"/>
    </xf>
    <xf numFmtId="43" fontId="24" fillId="0" borderId="1" xfId="1" applyFont="1" applyFill="1" applyBorder="1" applyAlignment="1">
      <alignment horizontal="center"/>
    </xf>
    <xf numFmtId="43" fontId="23" fillId="0" borderId="1" xfId="1" applyFont="1" applyFill="1" applyBorder="1" applyAlignment="1">
      <alignment horizontal="center"/>
    </xf>
    <xf numFmtId="10" fontId="24" fillId="0" borderId="8" xfId="2" applyNumberFormat="1" applyFont="1" applyFill="1" applyBorder="1" applyAlignment="1">
      <alignment horizontal="center"/>
    </xf>
    <xf numFmtId="43" fontId="24" fillId="0" borderId="1" xfId="0" applyNumberFormat="1" applyFont="1" applyBorder="1" applyAlignment="1">
      <alignment horizontal="center"/>
    </xf>
    <xf numFmtId="10" fontId="23" fillId="5" borderId="1" xfId="2" applyNumberFormat="1" applyFont="1" applyFill="1" applyBorder="1" applyAlignment="1"/>
    <xf numFmtId="10" fontId="22" fillId="5" borderId="1" xfId="2" applyNumberFormat="1" applyFont="1" applyFill="1" applyBorder="1" applyAlignment="1"/>
    <xf numFmtId="2" fontId="2" fillId="0" borderId="7" xfId="1" applyNumberFormat="1" applyFont="1" applyBorder="1" applyAlignment="1">
      <alignment horizontal="right"/>
    </xf>
    <xf numFmtId="2" fontId="2" fillId="0" borderId="7" xfId="1" applyNumberFormat="1" applyFont="1" applyBorder="1" applyAlignment="1">
      <alignment horizontal="right" vertical="center"/>
    </xf>
    <xf numFmtId="43" fontId="2" fillId="0" borderId="7" xfId="1" applyFont="1" applyBorder="1" applyAlignment="1">
      <alignment horizontal="right" vertical="center"/>
    </xf>
    <xf numFmtId="43" fontId="2" fillId="0" borderId="7" xfId="1" applyFont="1" applyBorder="1" applyAlignment="1">
      <alignment horizontal="left"/>
    </xf>
    <xf numFmtId="2" fontId="2" fillId="0" borderId="7" xfId="1" applyNumberFormat="1" applyFont="1" applyFill="1" applyBorder="1" applyAlignment="1">
      <alignment horizontal="right"/>
    </xf>
    <xf numFmtId="43" fontId="0" fillId="0" borderId="7" xfId="1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43" fontId="2" fillId="0" borderId="7" xfId="0" applyNumberFormat="1" applyFont="1" applyBorder="1" applyAlignment="1">
      <alignment horizontal="right"/>
    </xf>
    <xf numFmtId="0" fontId="21" fillId="3" borderId="8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left" wrapText="1"/>
    </xf>
    <xf numFmtId="0" fontId="2" fillId="3" borderId="8" xfId="0" applyFont="1" applyFill="1" applyBorder="1" applyAlignment="1">
      <alignment horizontal="center"/>
    </xf>
    <xf numFmtId="0" fontId="2" fillId="0" borderId="42" xfId="0" applyFont="1" applyBorder="1" applyAlignment="1">
      <alignment horizontal="left" wrapText="1"/>
    </xf>
    <xf numFmtId="0" fontId="2" fillId="0" borderId="8" xfId="0" applyFont="1" applyBorder="1" applyAlignment="1">
      <alignment horizontal="center"/>
    </xf>
    <xf numFmtId="43" fontId="0" fillId="0" borderId="7" xfId="1" applyFont="1" applyBorder="1" applyAlignment="1">
      <alignment horizontal="right" vertical="center"/>
    </xf>
    <xf numFmtId="2" fontId="2" fillId="0" borderId="7" xfId="0" applyNumberFormat="1" applyFont="1" applyBorder="1" applyAlignment="1">
      <alignment horizontal="right"/>
    </xf>
    <xf numFmtId="43" fontId="0" fillId="3" borderId="7" xfId="1" applyFont="1" applyFill="1" applyBorder="1" applyAlignment="1">
      <alignment horizontal="right" vertical="center"/>
    </xf>
    <xf numFmtId="43" fontId="2" fillId="3" borderId="7" xfId="1" applyFont="1" applyFill="1" applyBorder="1" applyAlignment="1">
      <alignment horizontal="right" vertical="center"/>
    </xf>
    <xf numFmtId="0" fontId="2" fillId="3" borderId="7" xfId="0" applyFont="1" applyFill="1" applyBorder="1" applyAlignment="1">
      <alignment horizontal="right"/>
    </xf>
    <xf numFmtId="2" fontId="0" fillId="0" borderId="7" xfId="1" applyNumberFormat="1" applyFont="1" applyBorder="1" applyAlignment="1">
      <alignment horizontal="right" vertical="center"/>
    </xf>
    <xf numFmtId="2" fontId="0" fillId="0" borderId="7" xfId="1" applyNumberFormat="1" applyFont="1" applyBorder="1" applyAlignment="1">
      <alignment horizontal="right"/>
    </xf>
    <xf numFmtId="43" fontId="2" fillId="0" borderId="0" xfId="1" applyFont="1" applyBorder="1" applyAlignment="1">
      <alignment horizontal="right" vertical="center"/>
    </xf>
    <xf numFmtId="2" fontId="0" fillId="0" borderId="7" xfId="1" applyNumberFormat="1" applyFont="1" applyFill="1" applyBorder="1" applyAlignment="1">
      <alignment horizontal="right" vertical="center"/>
    </xf>
    <xf numFmtId="2" fontId="2" fillId="0" borderId="7" xfId="1" applyNumberFormat="1" applyFont="1" applyFill="1" applyBorder="1" applyAlignment="1">
      <alignment horizontal="right" vertical="center"/>
    </xf>
    <xf numFmtId="43" fontId="0" fillId="0" borderId="0" xfId="1" applyFont="1" applyBorder="1" applyAlignment="1">
      <alignment horizontal="right" vertical="center"/>
    </xf>
    <xf numFmtId="0" fontId="34" fillId="3" borderId="23" xfId="0" applyFont="1" applyFill="1" applyBorder="1" applyAlignment="1">
      <alignment horizontal="center" vertical="top"/>
    </xf>
    <xf numFmtId="0" fontId="3" fillId="3" borderId="23" xfId="0" applyFont="1" applyFill="1" applyBorder="1" applyAlignment="1">
      <alignment horizontal="left" wrapText="1"/>
    </xf>
    <xf numFmtId="0" fontId="2" fillId="0" borderId="23" xfId="0" applyFont="1" applyBorder="1" applyAlignment="1">
      <alignment horizontal="left" wrapText="1"/>
    </xf>
    <xf numFmtId="0" fontId="21" fillId="3" borderId="23" xfId="0" applyFont="1" applyFill="1" applyBorder="1" applyAlignment="1">
      <alignment horizontal="left" vertical="top" wrapText="1"/>
    </xf>
    <xf numFmtId="0" fontId="20" fillId="0" borderId="23" xfId="0" applyFont="1" applyBorder="1" applyAlignment="1">
      <alignment horizontal="left" vertical="top" wrapText="1"/>
    </xf>
    <xf numFmtId="43" fontId="2" fillId="0" borderId="7" xfId="1" applyFont="1" applyBorder="1" applyAlignment="1">
      <alignment horizontal="center"/>
    </xf>
    <xf numFmtId="43" fontId="0" fillId="0" borderId="7" xfId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43" fontId="0" fillId="3" borderId="7" xfId="1" applyFont="1" applyFill="1" applyBorder="1" applyAlignment="1">
      <alignment horizontal="center"/>
    </xf>
    <xf numFmtId="43" fontId="2" fillId="3" borderId="7" xfId="1" applyFont="1" applyFill="1" applyBorder="1" applyAlignment="1">
      <alignment horizontal="center"/>
    </xf>
    <xf numFmtId="43" fontId="3" fillId="3" borderId="7" xfId="1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2" fontId="2" fillId="0" borderId="7" xfId="1" applyNumberFormat="1" applyFont="1" applyBorder="1" applyAlignment="1">
      <alignment horizontal="center"/>
    </xf>
    <xf numFmtId="2" fontId="0" fillId="0" borderId="7" xfId="1" applyNumberFormat="1" applyFont="1" applyBorder="1" applyAlignment="1">
      <alignment horizontal="center"/>
    </xf>
    <xf numFmtId="2" fontId="0" fillId="0" borderId="7" xfId="1" applyNumberFormat="1" applyFont="1" applyFill="1" applyBorder="1" applyAlignment="1">
      <alignment horizontal="center"/>
    </xf>
    <xf numFmtId="2" fontId="2" fillId="0" borderId="7" xfId="1" applyNumberFormat="1" applyFont="1" applyFill="1" applyBorder="1" applyAlignment="1">
      <alignment horizontal="center"/>
    </xf>
    <xf numFmtId="43" fontId="2" fillId="0" borderId="25" xfId="1" applyFont="1" applyBorder="1" applyAlignment="1">
      <alignment horizontal="center"/>
    </xf>
    <xf numFmtId="43" fontId="0" fillId="0" borderId="0" xfId="1" applyFont="1" applyBorder="1" applyAlignment="1">
      <alignment horizontal="center"/>
    </xf>
    <xf numFmtId="2" fontId="2" fillId="3" borderId="7" xfId="1" applyNumberFormat="1" applyFont="1" applyFill="1" applyBorder="1" applyAlignment="1">
      <alignment horizontal="center"/>
    </xf>
    <xf numFmtId="2" fontId="3" fillId="3" borderId="7" xfId="1" applyNumberFormat="1" applyFont="1" applyFill="1" applyBorder="1" applyAlignment="1">
      <alignment horizontal="center"/>
    </xf>
    <xf numFmtId="2" fontId="2" fillId="3" borderId="7" xfId="0" applyNumberFormat="1" applyFont="1" applyFill="1" applyBorder="1" applyAlignment="1">
      <alignment horizontal="center"/>
    </xf>
    <xf numFmtId="2" fontId="2" fillId="0" borderId="0" xfId="1" applyNumberFormat="1" applyFont="1" applyBorder="1" applyAlignment="1">
      <alignment horizontal="center"/>
    </xf>
    <xf numFmtId="2" fontId="2" fillId="3" borderId="22" xfId="1" applyNumberFormat="1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2" fontId="2" fillId="0" borderId="7" xfId="0" quotePrefix="1" applyNumberFormat="1" applyFont="1" applyBorder="1" applyAlignment="1">
      <alignment horizontal="center"/>
    </xf>
    <xf numFmtId="2" fontId="2" fillId="0" borderId="0" xfId="1" applyNumberFormat="1" applyFont="1" applyAlignment="1">
      <alignment horizontal="center"/>
    </xf>
    <xf numFmtId="2" fontId="23" fillId="0" borderId="1" xfId="0" applyNumberFormat="1" applyFont="1" applyBorder="1" applyAlignment="1">
      <alignment horizontal="center"/>
    </xf>
    <xf numFmtId="168" fontId="2" fillId="0" borderId="7" xfId="1" applyNumberFormat="1" applyFont="1" applyBorder="1" applyAlignment="1">
      <alignment horizontal="center"/>
    </xf>
    <xf numFmtId="168" fontId="2" fillId="0" borderId="7" xfId="1" applyNumberFormat="1" applyFont="1" applyBorder="1" applyAlignment="1">
      <alignment horizontal="right"/>
    </xf>
    <xf numFmtId="10" fontId="0" fillId="0" borderId="7" xfId="2" applyNumberFormat="1" applyFont="1" applyBorder="1" applyAlignment="1">
      <alignment horizontal="center" vertical="center"/>
    </xf>
    <xf numFmtId="43" fontId="2" fillId="0" borderId="7" xfId="0" applyNumberFormat="1" applyFont="1" applyBorder="1"/>
    <xf numFmtId="43" fontId="2" fillId="0" borderId="7" xfId="0" applyNumberFormat="1" applyFont="1" applyBorder="1" applyAlignment="1">
      <alignment horizontal="center"/>
    </xf>
    <xf numFmtId="2" fontId="23" fillId="3" borderId="1" xfId="0" applyNumberFormat="1" applyFont="1" applyFill="1" applyBorder="1" applyAlignment="1">
      <alignment horizontal="center"/>
    </xf>
    <xf numFmtId="43" fontId="23" fillId="9" borderId="1" xfId="0" applyNumberFormat="1" applyFont="1" applyFill="1" applyBorder="1" applyAlignment="1">
      <alignment horizontal="center"/>
    </xf>
    <xf numFmtId="2" fontId="23" fillId="9" borderId="1" xfId="0" applyNumberFormat="1" applyFont="1" applyFill="1" applyBorder="1" applyAlignment="1">
      <alignment horizontal="center"/>
    </xf>
    <xf numFmtId="0" fontId="20" fillId="0" borderId="33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43" fontId="20" fillId="0" borderId="33" xfId="1" applyFont="1" applyBorder="1" applyAlignment="1">
      <alignment horizontal="center" vertical="center" wrapText="1"/>
    </xf>
    <xf numFmtId="43" fontId="20" fillId="0" borderId="35" xfId="1" applyFont="1" applyBorder="1" applyAlignment="1">
      <alignment horizontal="center" vertical="center"/>
    </xf>
    <xf numFmtId="43" fontId="20" fillId="0" borderId="34" xfId="1" applyFont="1" applyBorder="1" applyAlignment="1">
      <alignment horizontal="center" vertical="center"/>
    </xf>
    <xf numFmtId="43" fontId="20" fillId="0" borderId="13" xfId="1" applyFont="1" applyBorder="1" applyAlignment="1">
      <alignment horizontal="center" vertical="center"/>
    </xf>
    <xf numFmtId="43" fontId="20" fillId="0" borderId="0" xfId="1" applyFont="1" applyBorder="1" applyAlignment="1">
      <alignment horizontal="center" vertical="center"/>
    </xf>
    <xf numFmtId="43" fontId="20" fillId="0" borderId="36" xfId="1" applyFont="1" applyBorder="1" applyAlignment="1">
      <alignment horizontal="center" vertical="center"/>
    </xf>
    <xf numFmtId="43" fontId="20" fillId="0" borderId="37" xfId="1" applyFont="1" applyBorder="1" applyAlignment="1">
      <alignment horizontal="center" vertical="center"/>
    </xf>
    <xf numFmtId="43" fontId="20" fillId="0" borderId="39" xfId="1" applyFont="1" applyBorder="1" applyAlignment="1">
      <alignment horizontal="center" vertical="center"/>
    </xf>
    <xf numFmtId="43" fontId="20" fillId="0" borderId="38" xfId="1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top"/>
    </xf>
    <xf numFmtId="0" fontId="21" fillId="0" borderId="12" xfId="0" applyFont="1" applyBorder="1" applyAlignment="1">
      <alignment horizontal="left" vertical="top"/>
    </xf>
    <xf numFmtId="14" fontId="21" fillId="0" borderId="1" xfId="0" applyNumberFormat="1" applyFont="1" applyBorder="1" applyAlignment="1">
      <alignment horizontal="left" vertical="top"/>
    </xf>
    <xf numFmtId="14" fontId="21" fillId="0" borderId="10" xfId="0" applyNumberFormat="1" applyFont="1" applyBorder="1" applyAlignment="1">
      <alignment horizontal="left" vertical="top"/>
    </xf>
    <xf numFmtId="0" fontId="21" fillId="0" borderId="10" xfId="0" applyFont="1" applyBorder="1" applyAlignment="1">
      <alignment horizontal="left" vertical="top"/>
    </xf>
    <xf numFmtId="0" fontId="21" fillId="0" borderId="31" xfId="0" applyFont="1" applyBorder="1" applyAlignment="1">
      <alignment horizontal="left" vertical="top"/>
    </xf>
    <xf numFmtId="43" fontId="21" fillId="3" borderId="25" xfId="1" applyFont="1" applyFill="1" applyBorder="1" applyAlignment="1">
      <alignment horizontal="center" vertical="center"/>
    </xf>
    <xf numFmtId="43" fontId="21" fillId="3" borderId="7" xfId="1" applyFont="1" applyFill="1" applyBorder="1" applyAlignment="1">
      <alignment horizontal="center" vertical="center"/>
    </xf>
    <xf numFmtId="43" fontId="21" fillId="3" borderId="11" xfId="1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20" fillId="0" borderId="3" xfId="0" applyFont="1" applyBorder="1" applyAlignment="1">
      <alignment horizontal="left" vertical="top" wrapText="1"/>
    </xf>
    <xf numFmtId="0" fontId="20" fillId="0" borderId="4" xfId="0" applyFont="1" applyBorder="1" applyAlignment="1">
      <alignment horizontal="left" vertical="top" wrapText="1"/>
    </xf>
    <xf numFmtId="0" fontId="22" fillId="0" borderId="25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32" fillId="0" borderId="27" xfId="0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/>
    </xf>
    <xf numFmtId="165" fontId="24" fillId="0" borderId="28" xfId="0" applyNumberFormat="1" applyFont="1" applyBorder="1" applyAlignment="1">
      <alignment horizontal="center"/>
    </xf>
    <xf numFmtId="0" fontId="28" fillId="6" borderId="23" xfId="0" applyFont="1" applyFill="1" applyBorder="1" applyAlignment="1">
      <alignment horizontal="right" wrapText="1"/>
    </xf>
    <xf numFmtId="0" fontId="28" fillId="6" borderId="1" xfId="0" applyFont="1" applyFill="1" applyBorder="1" applyAlignment="1">
      <alignment horizontal="right" wrapText="1"/>
    </xf>
    <xf numFmtId="43" fontId="29" fillId="6" borderId="1" xfId="1" applyFont="1" applyFill="1" applyBorder="1" applyAlignment="1">
      <alignment horizontal="center"/>
    </xf>
    <xf numFmtId="43" fontId="29" fillId="6" borderId="12" xfId="1" applyFont="1" applyFill="1" applyBorder="1" applyAlignment="1">
      <alignment horizontal="center"/>
    </xf>
    <xf numFmtId="0" fontId="30" fillId="0" borderId="13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26" xfId="0" applyFont="1" applyBorder="1" applyAlignment="1">
      <alignment horizontal="center"/>
    </xf>
    <xf numFmtId="43" fontId="31" fillId="0" borderId="20" xfId="1" applyFont="1" applyBorder="1" applyAlignment="1">
      <alignment horizontal="center"/>
    </xf>
    <xf numFmtId="43" fontId="28" fillId="0" borderId="1" xfId="1" applyFont="1" applyBorder="1" applyAlignment="1">
      <alignment horizontal="center"/>
    </xf>
    <xf numFmtId="43" fontId="28" fillId="0" borderId="12" xfId="1" applyFont="1" applyBorder="1" applyAlignment="1">
      <alignment horizontal="center"/>
    </xf>
    <xf numFmtId="43" fontId="31" fillId="0" borderId="10" xfId="1" quotePrefix="1" applyFont="1" applyBorder="1" applyAlignment="1">
      <alignment horizontal="center"/>
    </xf>
    <xf numFmtId="43" fontId="28" fillId="0" borderId="29" xfId="1" applyFont="1" applyBorder="1" applyAlignment="1">
      <alignment horizontal="center"/>
    </xf>
    <xf numFmtId="43" fontId="28" fillId="0" borderId="30" xfId="1" applyFont="1" applyBorder="1" applyAlignment="1">
      <alignment horizontal="center"/>
    </xf>
    <xf numFmtId="43" fontId="31" fillId="0" borderId="14" xfId="1" applyFont="1" applyBorder="1" applyAlignment="1">
      <alignment horizontal="center"/>
    </xf>
    <xf numFmtId="0" fontId="32" fillId="0" borderId="13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26" xfId="0" applyFont="1" applyBorder="1" applyAlignment="1">
      <alignment horizontal="center" vertical="center"/>
    </xf>
    <xf numFmtId="43" fontId="33" fillId="0" borderId="14" xfId="1" applyFont="1" applyBorder="1" applyAlignment="1">
      <alignment horizontal="center" vertical="center"/>
    </xf>
    <xf numFmtId="43" fontId="33" fillId="0" borderId="14" xfId="1" quotePrefix="1" applyFont="1" applyBorder="1" applyAlignment="1">
      <alignment horizontal="center" vertical="center"/>
    </xf>
    <xf numFmtId="14" fontId="20" fillId="0" borderId="1" xfId="1" applyNumberFormat="1" applyFont="1" applyBorder="1" applyAlignment="1">
      <alignment horizontal="center"/>
    </xf>
    <xf numFmtId="43" fontId="20" fillId="0" borderId="1" xfId="1" applyFont="1" applyBorder="1" applyAlignment="1">
      <alignment horizontal="center"/>
    </xf>
    <xf numFmtId="0" fontId="23" fillId="5" borderId="23" xfId="0" applyFont="1" applyFill="1" applyBorder="1" applyAlignment="1">
      <alignment horizontal="right"/>
    </xf>
    <xf numFmtId="0" fontId="23" fillId="5" borderId="1" xfId="0" applyFont="1" applyFill="1" applyBorder="1" applyAlignment="1">
      <alignment horizontal="right"/>
    </xf>
    <xf numFmtId="0" fontId="23" fillId="5" borderId="20" xfId="0" applyFont="1" applyFill="1" applyBorder="1" applyAlignment="1">
      <alignment horizontal="right"/>
    </xf>
    <xf numFmtId="43" fontId="23" fillId="0" borderId="25" xfId="1" applyFont="1" applyFill="1" applyBorder="1" applyAlignment="1">
      <alignment horizontal="center"/>
    </xf>
    <xf numFmtId="43" fontId="23" fillId="0" borderId="7" xfId="1" applyFont="1" applyFill="1" applyBorder="1" applyAlignment="1">
      <alignment horizontal="center"/>
    </xf>
    <xf numFmtId="43" fontId="23" fillId="0" borderId="11" xfId="1" applyFont="1" applyFill="1" applyBorder="1" applyAlignment="1">
      <alignment horizontal="center"/>
    </xf>
    <xf numFmtId="43" fontId="24" fillId="5" borderId="12" xfId="1" applyFont="1" applyFill="1" applyBorder="1" applyAlignment="1">
      <alignment horizontal="center"/>
    </xf>
    <xf numFmtId="43" fontId="23" fillId="5" borderId="25" xfId="1" applyFont="1" applyFill="1" applyBorder="1" applyAlignment="1">
      <alignment horizontal="center"/>
    </xf>
    <xf numFmtId="43" fontId="23" fillId="5" borderId="7" xfId="1" applyFont="1" applyFill="1" applyBorder="1" applyAlignment="1">
      <alignment horizontal="center"/>
    </xf>
    <xf numFmtId="43" fontId="23" fillId="5" borderId="11" xfId="1" applyFont="1" applyFill="1" applyBorder="1" applyAlignment="1">
      <alignment horizontal="center"/>
    </xf>
    <xf numFmtId="0" fontId="21" fillId="3" borderId="1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21" fillId="3" borderId="21" xfId="0" applyFont="1" applyFill="1" applyBorder="1" applyAlignment="1">
      <alignment horizontal="center" vertical="center"/>
    </xf>
    <xf numFmtId="0" fontId="21" fillId="3" borderId="10" xfId="0" applyFont="1" applyFill="1" applyBorder="1" applyAlignment="1">
      <alignment horizontal="center" vertical="center"/>
    </xf>
    <xf numFmtId="43" fontId="21" fillId="3" borderId="15" xfId="1" applyFont="1" applyFill="1" applyBorder="1" applyAlignment="1">
      <alignment horizontal="center" vertical="center"/>
    </xf>
    <xf numFmtId="43" fontId="21" fillId="3" borderId="16" xfId="1" applyFont="1" applyFill="1" applyBorder="1" applyAlignment="1">
      <alignment horizontal="center" vertical="center"/>
    </xf>
    <xf numFmtId="43" fontId="21" fillId="3" borderId="17" xfId="1" applyFont="1" applyFill="1" applyBorder="1" applyAlignment="1">
      <alignment horizontal="center" vertical="center"/>
    </xf>
    <xf numFmtId="43" fontId="21" fillId="3" borderId="18" xfId="1" applyFont="1" applyFill="1" applyBorder="1" applyAlignment="1">
      <alignment horizontal="center" vertical="center" wrapText="1"/>
    </xf>
    <xf numFmtId="43" fontId="21" fillId="3" borderId="24" xfId="1" applyFont="1" applyFill="1" applyBorder="1" applyAlignment="1">
      <alignment horizontal="center" vertical="center" wrapText="1"/>
    </xf>
    <xf numFmtId="43" fontId="21" fillId="3" borderId="6" xfId="1" applyFont="1" applyFill="1" applyBorder="1" applyAlignment="1">
      <alignment horizontal="center" vertical="center"/>
    </xf>
    <xf numFmtId="43" fontId="21" fillId="3" borderId="22" xfId="1" applyFont="1" applyFill="1" applyBorder="1" applyAlignment="1">
      <alignment horizontal="center" vertical="center"/>
    </xf>
    <xf numFmtId="43" fontId="21" fillId="3" borderId="21" xfId="1" applyFont="1" applyFill="1" applyBorder="1" applyAlignment="1">
      <alignment horizontal="center" vertical="center"/>
    </xf>
    <xf numFmtId="0" fontId="20" fillId="0" borderId="2" xfId="0" applyFont="1" applyBorder="1" applyAlignment="1">
      <alignment vertical="top"/>
    </xf>
    <xf numFmtId="0" fontId="20" fillId="0" borderId="5" xfId="0" applyFont="1" applyBorder="1" applyAlignment="1">
      <alignment vertical="top"/>
    </xf>
    <xf numFmtId="0" fontId="25" fillId="0" borderId="3" xfId="0" applyFont="1" applyBorder="1" applyAlignment="1">
      <alignment horizontal="left" vertical="top" wrapText="1"/>
    </xf>
    <xf numFmtId="0" fontId="25" fillId="0" borderId="4" xfId="0" applyFont="1" applyBorder="1" applyAlignment="1">
      <alignment horizontal="left" vertical="top" wrapText="1"/>
    </xf>
    <xf numFmtId="0" fontId="27" fillId="0" borderId="6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10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 wrapText="1"/>
    </xf>
    <xf numFmtId="0" fontId="21" fillId="0" borderId="20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43" fontId="20" fillId="0" borderId="1" xfId="1" applyFont="1" applyBorder="1" applyAlignment="1">
      <alignment horizontal="center" vertical="center"/>
    </xf>
    <xf numFmtId="43" fontId="23" fillId="0" borderId="1" xfId="1" applyFont="1" applyBorder="1" applyAlignment="1">
      <alignment horizontal="center"/>
    </xf>
    <xf numFmtId="14" fontId="20" fillId="0" borderId="1" xfId="1" applyNumberFormat="1" applyFont="1" applyBorder="1" applyAlignment="1">
      <alignment horizontal="center" vertical="center"/>
    </xf>
    <xf numFmtId="43" fontId="20" fillId="0" borderId="12" xfId="1" applyFont="1" applyBorder="1" applyAlignment="1">
      <alignment horizontal="center" vertical="center"/>
    </xf>
    <xf numFmtId="14" fontId="20" fillId="0" borderId="11" xfId="0" applyNumberFormat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1" xfId="1" applyNumberFormat="1" applyFont="1" applyBorder="1" applyAlignment="1">
      <alignment horizontal="center"/>
    </xf>
    <xf numFmtId="49" fontId="23" fillId="0" borderId="1" xfId="1" applyNumberFormat="1" applyFont="1" applyBorder="1" applyAlignment="1">
      <alignment horizontal="center"/>
    </xf>
    <xf numFmtId="0" fontId="9" fillId="0" borderId="44" xfId="3" applyFont="1" applyBorder="1" applyAlignment="1">
      <alignment horizontal="center" vertical="center" textRotation="90"/>
    </xf>
    <xf numFmtId="0" fontId="9" fillId="0" borderId="45" xfId="3" applyFont="1" applyBorder="1" applyAlignment="1">
      <alignment horizontal="center" vertical="center" textRotation="90"/>
    </xf>
    <xf numFmtId="0" fontId="9" fillId="0" borderId="46" xfId="3" applyFont="1" applyBorder="1" applyAlignment="1">
      <alignment horizontal="center" vertical="center" textRotation="90"/>
    </xf>
    <xf numFmtId="0" fontId="11" fillId="0" borderId="33" xfId="3" applyFont="1" applyBorder="1" applyAlignment="1">
      <alignment horizontal="center" vertical="center"/>
    </xf>
    <xf numFmtId="0" fontId="11" fillId="0" borderId="35" xfId="3" applyFont="1" applyBorder="1" applyAlignment="1">
      <alignment horizontal="center" vertical="center"/>
    </xf>
    <xf numFmtId="0" fontId="11" fillId="0" borderId="34" xfId="3" applyFont="1" applyBorder="1" applyAlignment="1">
      <alignment horizontal="center" vertical="center"/>
    </xf>
    <xf numFmtId="0" fontId="11" fillId="0" borderId="13" xfId="3" applyFont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1" fillId="0" borderId="36" xfId="3" applyFont="1" applyBorder="1" applyAlignment="1">
      <alignment horizontal="center" vertical="center"/>
    </xf>
    <xf numFmtId="0" fontId="11" fillId="0" borderId="37" xfId="3" applyFont="1" applyBorder="1" applyAlignment="1">
      <alignment horizontal="center" vertical="center"/>
    </xf>
    <xf numFmtId="0" fontId="11" fillId="0" borderId="39" xfId="3" applyFont="1" applyBorder="1" applyAlignment="1">
      <alignment horizontal="center" vertical="center"/>
    </xf>
    <xf numFmtId="0" fontId="11" fillId="0" borderId="38" xfId="3" applyFont="1" applyBorder="1" applyAlignment="1">
      <alignment horizontal="center" vertical="center"/>
    </xf>
    <xf numFmtId="0" fontId="9" fillId="0" borderId="33" xfId="3" applyFont="1" applyBorder="1" applyAlignment="1">
      <alignment horizontal="center" vertical="center" textRotation="90"/>
    </xf>
    <xf numFmtId="0" fontId="9" fillId="0" borderId="13" xfId="3" applyFont="1" applyBorder="1" applyAlignment="1">
      <alignment horizontal="center" vertical="center" textRotation="90"/>
    </xf>
    <xf numFmtId="0" fontId="9" fillId="0" borderId="37" xfId="3" applyFont="1" applyBorder="1" applyAlignment="1">
      <alignment horizontal="center" vertical="center" textRotation="90"/>
    </xf>
    <xf numFmtId="0" fontId="11" fillId="0" borderId="35" xfId="3" applyFont="1" applyBorder="1" applyAlignment="1">
      <alignment horizontal="center" vertical="top"/>
    </xf>
    <xf numFmtId="0" fontId="11" fillId="0" borderId="0" xfId="3" applyFont="1" applyAlignment="1">
      <alignment horizontal="center" vertical="top"/>
    </xf>
    <xf numFmtId="0" fontId="11" fillId="0" borderId="39" xfId="3" applyFont="1" applyBorder="1" applyAlignment="1">
      <alignment horizontal="center" vertical="top"/>
    </xf>
    <xf numFmtId="0" fontId="11" fillId="0" borderId="34" xfId="3" applyFont="1" applyBorder="1" applyAlignment="1">
      <alignment horizontal="center" vertical="top"/>
    </xf>
    <xf numFmtId="0" fontId="11" fillId="0" borderId="36" xfId="3" applyFont="1" applyBorder="1" applyAlignment="1">
      <alignment horizontal="center" vertical="top"/>
    </xf>
    <xf numFmtId="0" fontId="11" fillId="0" borderId="38" xfId="3" applyFont="1" applyBorder="1" applyAlignment="1">
      <alignment horizontal="center" vertical="top"/>
    </xf>
    <xf numFmtId="0" fontId="12" fillId="0" borderId="25" xfId="3" applyFont="1" applyBorder="1" applyAlignment="1">
      <alignment vertical="center"/>
    </xf>
    <xf numFmtId="0" fontId="12" fillId="0" borderId="7" xfId="3" applyFont="1" applyBorder="1" applyAlignment="1">
      <alignment vertical="center"/>
    </xf>
    <xf numFmtId="0" fontId="12" fillId="0" borderId="11" xfId="3" applyFont="1" applyBorder="1" applyAlignment="1">
      <alignment vertical="center"/>
    </xf>
    <xf numFmtId="0" fontId="12" fillId="0" borderId="42" xfId="3" applyFont="1" applyBorder="1" applyAlignment="1">
      <alignment vertical="center"/>
    </xf>
    <xf numFmtId="0" fontId="12" fillId="0" borderId="51" xfId="3" applyFont="1" applyBorder="1" applyAlignment="1">
      <alignment vertical="center"/>
    </xf>
    <xf numFmtId="0" fontId="12" fillId="0" borderId="52" xfId="3" applyFont="1" applyBorder="1" applyAlignment="1">
      <alignment vertical="center"/>
    </xf>
    <xf numFmtId="0" fontId="12" fillId="0" borderId="53" xfId="3" applyFont="1" applyBorder="1" applyAlignment="1">
      <alignment vertical="center"/>
    </xf>
    <xf numFmtId="0" fontId="12" fillId="0" borderId="54" xfId="3" applyFont="1" applyBorder="1" applyAlignment="1">
      <alignment vertical="center"/>
    </xf>
    <xf numFmtId="0" fontId="18" fillId="0" borderId="33" xfId="3" applyFont="1" applyBorder="1" applyAlignment="1">
      <alignment horizontal="left" vertical="top" wrapText="1"/>
    </xf>
    <xf numFmtId="0" fontId="18" fillId="0" borderId="35" xfId="3" applyFont="1" applyBorder="1" applyAlignment="1">
      <alignment horizontal="left" vertical="top" wrapText="1"/>
    </xf>
    <xf numFmtId="0" fontId="18" fillId="0" borderId="34" xfId="3" applyFont="1" applyBorder="1" applyAlignment="1">
      <alignment horizontal="left" vertical="top" wrapText="1"/>
    </xf>
    <xf numFmtId="0" fontId="18" fillId="0" borderId="13" xfId="3" applyFont="1" applyBorder="1" applyAlignment="1">
      <alignment horizontal="left" vertical="top" wrapText="1"/>
    </xf>
    <xf numFmtId="0" fontId="18" fillId="0" borderId="0" xfId="3" applyFont="1" applyAlignment="1">
      <alignment horizontal="left" vertical="top" wrapText="1"/>
    </xf>
    <xf numFmtId="0" fontId="18" fillId="0" borderId="36" xfId="3" applyFont="1" applyBorder="1" applyAlignment="1">
      <alignment horizontal="left" vertical="top" wrapText="1"/>
    </xf>
    <xf numFmtId="0" fontId="18" fillId="0" borderId="37" xfId="3" applyFont="1" applyBorder="1" applyAlignment="1">
      <alignment horizontal="left" vertical="top" wrapText="1"/>
    </xf>
    <xf numFmtId="0" fontId="18" fillId="0" borderId="39" xfId="3" applyFont="1" applyBorder="1" applyAlignment="1">
      <alignment horizontal="left" vertical="top" wrapText="1"/>
    </xf>
    <xf numFmtId="0" fontId="18" fillId="0" borderId="38" xfId="3" applyFont="1" applyBorder="1" applyAlignment="1">
      <alignment horizontal="left" vertical="top" wrapText="1"/>
    </xf>
    <xf numFmtId="0" fontId="11" fillId="0" borderId="47" xfId="3" applyFont="1" applyBorder="1" applyAlignment="1">
      <alignment horizontal="center" vertical="center"/>
    </xf>
    <xf numFmtId="0" fontId="11" fillId="0" borderId="48" xfId="3" applyFont="1" applyBorder="1" applyAlignment="1">
      <alignment horizontal="center" vertical="center"/>
    </xf>
    <xf numFmtId="0" fontId="11" fillId="0" borderId="49" xfId="3" applyFont="1" applyBorder="1" applyAlignment="1">
      <alignment horizontal="center" vertical="center"/>
    </xf>
    <xf numFmtId="0" fontId="11" fillId="0" borderId="50" xfId="3" applyFont="1" applyBorder="1" applyAlignment="1">
      <alignment horizontal="center" vertical="center"/>
    </xf>
    <xf numFmtId="0" fontId="9" fillId="0" borderId="9" xfId="3" applyFont="1" applyBorder="1" applyAlignment="1">
      <alignment horizontal="center" vertical="center"/>
    </xf>
    <xf numFmtId="0" fontId="11" fillId="0" borderId="7" xfId="3" applyFont="1" applyBorder="1" applyAlignment="1">
      <alignment horizontal="center" vertical="center"/>
    </xf>
    <xf numFmtId="0" fontId="11" fillId="0" borderId="11" xfId="3" applyFont="1" applyBorder="1" applyAlignment="1">
      <alignment horizontal="center" vertical="center"/>
    </xf>
    <xf numFmtId="0" fontId="11" fillId="0" borderId="1" xfId="3" applyFont="1" applyBorder="1" applyAlignment="1">
      <alignment horizontal="center" vertical="center" wrapText="1"/>
    </xf>
    <xf numFmtId="0" fontId="11" fillId="0" borderId="12" xfId="3" applyFont="1" applyBorder="1" applyAlignment="1">
      <alignment horizontal="center" vertical="center" wrapText="1"/>
    </xf>
    <xf numFmtId="0" fontId="19" fillId="0" borderId="44" xfId="3" applyFont="1" applyBorder="1" applyAlignment="1">
      <alignment horizontal="center" vertical="center" textRotation="90"/>
    </xf>
    <xf numFmtId="0" fontId="19" fillId="0" borderId="45" xfId="3" applyFont="1" applyBorder="1" applyAlignment="1">
      <alignment horizontal="center" vertical="center" textRotation="90"/>
    </xf>
    <xf numFmtId="0" fontId="19" fillId="0" borderId="46" xfId="3" applyFont="1" applyBorder="1" applyAlignment="1">
      <alignment horizontal="center" vertical="center" textRotation="90"/>
    </xf>
    <xf numFmtId="0" fontId="11" fillId="0" borderId="42" xfId="3" applyFont="1" applyBorder="1" applyAlignment="1">
      <alignment vertical="center"/>
    </xf>
    <xf numFmtId="0" fontId="11" fillId="0" borderId="7" xfId="3" applyFont="1" applyBorder="1" applyAlignment="1">
      <alignment vertical="center"/>
    </xf>
    <xf numFmtId="0" fontId="11" fillId="0" borderId="11" xfId="3" applyFont="1" applyBorder="1" applyAlignment="1">
      <alignment vertical="center"/>
    </xf>
    <xf numFmtId="0" fontId="11" fillId="0" borderId="25" xfId="3" applyFont="1" applyBorder="1" applyAlignment="1">
      <alignment vertical="center"/>
    </xf>
    <xf numFmtId="0" fontId="11" fillId="0" borderId="8" xfId="3" applyFont="1" applyBorder="1" applyAlignment="1">
      <alignment vertical="center"/>
    </xf>
    <xf numFmtId="0" fontId="11" fillId="0" borderId="9" xfId="3" applyFont="1" applyBorder="1" applyAlignment="1">
      <alignment vertical="center"/>
    </xf>
    <xf numFmtId="0" fontId="11" fillId="0" borderId="22" xfId="3" applyFont="1" applyBorder="1" applyAlignment="1">
      <alignment vertical="center"/>
    </xf>
    <xf numFmtId="0" fontId="11" fillId="0" borderId="21" xfId="3" applyFont="1" applyBorder="1" applyAlignment="1">
      <alignment vertical="center"/>
    </xf>
    <xf numFmtId="0" fontId="11" fillId="0" borderId="6" xfId="3" applyFont="1" applyBorder="1" applyAlignment="1">
      <alignment vertical="center"/>
    </xf>
    <xf numFmtId="0" fontId="11" fillId="0" borderId="32" xfId="3" applyFont="1" applyBorder="1" applyAlignment="1">
      <alignment vertical="center"/>
    </xf>
    <xf numFmtId="0" fontId="9" fillId="0" borderId="23" xfId="3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7" fillId="0" borderId="1" xfId="3" applyFont="1" applyBorder="1" applyAlignment="1">
      <alignment vertical="center"/>
    </xf>
    <xf numFmtId="0" fontId="17" fillId="0" borderId="1" xfId="3" applyFont="1" applyBorder="1" applyAlignment="1">
      <alignment horizontal="center" vertical="center"/>
    </xf>
    <xf numFmtId="0" fontId="9" fillId="0" borderId="43" xfId="3" applyFont="1" applyBorder="1" applyAlignment="1">
      <alignment horizontal="center" vertical="center"/>
    </xf>
    <xf numFmtId="0" fontId="18" fillId="0" borderId="25" xfId="3" applyFont="1" applyBorder="1" applyAlignment="1">
      <alignment horizontal="center" vertical="center"/>
    </xf>
    <xf numFmtId="0" fontId="18" fillId="0" borderId="7" xfId="3" applyFont="1" applyBorder="1" applyAlignment="1">
      <alignment horizontal="center" vertical="center"/>
    </xf>
    <xf numFmtId="0" fontId="13" fillId="8" borderId="41" xfId="3" applyFont="1" applyFill="1" applyBorder="1" applyAlignment="1">
      <alignment horizontal="center" vertical="center"/>
    </xf>
    <xf numFmtId="0" fontId="13" fillId="8" borderId="3" xfId="3" applyFont="1" applyFill="1" applyBorder="1" applyAlignment="1">
      <alignment horizontal="center" vertical="center"/>
    </xf>
    <xf numFmtId="0" fontId="13" fillId="8" borderId="23" xfId="3" applyFont="1" applyFill="1" applyBorder="1" applyAlignment="1">
      <alignment horizontal="center" vertical="center"/>
    </xf>
    <xf numFmtId="0" fontId="13" fillId="8" borderId="1" xfId="3" applyFont="1" applyFill="1" applyBorder="1" applyAlignment="1">
      <alignment horizontal="center" vertical="center"/>
    </xf>
    <xf numFmtId="167" fontId="14" fillId="8" borderId="3" xfId="3" applyNumberFormat="1" applyFont="1" applyFill="1" applyBorder="1" applyAlignment="1">
      <alignment horizontal="center" vertical="center"/>
    </xf>
    <xf numFmtId="167" fontId="15" fillId="8" borderId="3" xfId="3" applyNumberFormat="1" applyFont="1" applyFill="1" applyBorder="1" applyAlignment="1">
      <alignment horizontal="center" vertical="center"/>
    </xf>
    <xf numFmtId="167" fontId="15" fillId="8" borderId="4" xfId="3" applyNumberFormat="1" applyFont="1" applyFill="1" applyBorder="1" applyAlignment="1">
      <alignment horizontal="center" vertical="center"/>
    </xf>
    <xf numFmtId="167" fontId="15" fillId="8" borderId="1" xfId="3" applyNumberFormat="1" applyFont="1" applyFill="1" applyBorder="1" applyAlignment="1">
      <alignment horizontal="center" vertical="center"/>
    </xf>
    <xf numFmtId="167" fontId="15" fillId="8" borderId="12" xfId="3" applyNumberFormat="1" applyFont="1" applyFill="1" applyBorder="1" applyAlignment="1">
      <alignment horizontal="center" vertical="center"/>
    </xf>
    <xf numFmtId="0" fontId="16" fillId="6" borderId="23" xfId="3" applyFont="1" applyFill="1" applyBorder="1" applyAlignment="1">
      <alignment horizontal="center" vertical="center" wrapText="1"/>
    </xf>
    <xf numFmtId="0" fontId="16" fillId="6" borderId="1" xfId="3" applyFont="1" applyFill="1" applyBorder="1" applyAlignment="1">
      <alignment horizontal="center" vertical="center" wrapText="1"/>
    </xf>
    <xf numFmtId="0" fontId="16" fillId="6" borderId="12" xfId="3" applyFont="1" applyFill="1" applyBorder="1" applyAlignment="1">
      <alignment horizontal="center" vertical="center" wrapText="1"/>
    </xf>
    <xf numFmtId="0" fontId="9" fillId="6" borderId="23" xfId="3" applyFont="1" applyFill="1" applyBorder="1" applyAlignment="1">
      <alignment horizontal="center" vertical="center" wrapText="1"/>
    </xf>
    <xf numFmtId="0" fontId="9" fillId="6" borderId="1" xfId="3" applyFont="1" applyFill="1" applyBorder="1" applyAlignment="1">
      <alignment horizontal="center" vertical="center" wrapText="1"/>
    </xf>
    <xf numFmtId="0" fontId="9" fillId="6" borderId="12" xfId="3" applyFont="1" applyFill="1" applyBorder="1" applyAlignment="1">
      <alignment horizontal="center" vertical="center" wrapText="1"/>
    </xf>
    <xf numFmtId="0" fontId="9" fillId="6" borderId="42" xfId="0" applyFont="1" applyFill="1" applyBorder="1" applyAlignment="1">
      <alignment horizontal="center"/>
    </xf>
    <xf numFmtId="0" fontId="9" fillId="6" borderId="7" xfId="0" applyFont="1" applyFill="1" applyBorder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16" fillId="6" borderId="9" xfId="3" applyFont="1" applyFill="1" applyBorder="1" applyAlignment="1">
      <alignment horizontal="center" vertical="center"/>
    </xf>
    <xf numFmtId="0" fontId="16" fillId="6" borderId="22" xfId="3" applyFont="1" applyFill="1" applyBorder="1" applyAlignment="1">
      <alignment horizontal="center" vertical="center"/>
    </xf>
    <xf numFmtId="0" fontId="16" fillId="6" borderId="32" xfId="3" applyFont="1" applyFill="1" applyBorder="1" applyAlignment="1">
      <alignment horizontal="center" vertical="center"/>
    </xf>
    <xf numFmtId="0" fontId="16" fillId="6" borderId="19" xfId="3" applyFont="1" applyFill="1" applyBorder="1" applyAlignment="1">
      <alignment horizontal="center" vertical="center"/>
    </xf>
    <xf numFmtId="0" fontId="16" fillId="6" borderId="16" xfId="3" applyFont="1" applyFill="1" applyBorder="1" applyAlignment="1">
      <alignment horizontal="center" vertical="center"/>
    </xf>
    <xf numFmtId="0" fontId="16" fillId="6" borderId="24" xfId="3" applyFont="1" applyFill="1" applyBorder="1" applyAlignment="1">
      <alignment horizontal="center" vertical="center"/>
    </xf>
    <xf numFmtId="0" fontId="8" fillId="6" borderId="33" xfId="3" applyFont="1" applyFill="1" applyBorder="1" applyAlignment="1">
      <alignment horizontal="center" vertical="center"/>
    </xf>
    <xf numFmtId="0" fontId="8" fillId="6" borderId="35" xfId="3" applyFont="1" applyFill="1" applyBorder="1" applyAlignment="1">
      <alignment horizontal="center" vertical="center"/>
    </xf>
    <xf numFmtId="0" fontId="8" fillId="6" borderId="34" xfId="3" applyFont="1" applyFill="1" applyBorder="1" applyAlignment="1">
      <alignment horizontal="center" vertical="center"/>
    </xf>
    <xf numFmtId="0" fontId="8" fillId="6" borderId="13" xfId="3" applyFont="1" applyFill="1" applyBorder="1" applyAlignment="1">
      <alignment horizontal="center" vertical="center"/>
    </xf>
    <xf numFmtId="0" fontId="8" fillId="6" borderId="0" xfId="3" applyFont="1" applyFill="1" applyAlignment="1">
      <alignment horizontal="center" vertical="center"/>
    </xf>
    <xf numFmtId="0" fontId="8" fillId="6" borderId="36" xfId="3" applyFont="1" applyFill="1" applyBorder="1" applyAlignment="1">
      <alignment horizontal="center" vertical="center"/>
    </xf>
    <xf numFmtId="0" fontId="9" fillId="6" borderId="13" xfId="3" applyFont="1" applyFill="1" applyBorder="1" applyAlignment="1">
      <alignment horizontal="center" vertical="center"/>
    </xf>
    <xf numFmtId="0" fontId="9" fillId="6" borderId="0" xfId="3" applyFont="1" applyFill="1" applyAlignment="1">
      <alignment horizontal="center" vertical="center"/>
    </xf>
    <xf numFmtId="0" fontId="9" fillId="6" borderId="36" xfId="3" applyFont="1" applyFill="1" applyBorder="1" applyAlignment="1">
      <alignment horizontal="center" vertical="center"/>
    </xf>
    <xf numFmtId="0" fontId="9" fillId="6" borderId="0" xfId="3" applyFont="1" applyFill="1" applyAlignment="1">
      <alignment horizontal="left" vertical="center" wrapText="1"/>
    </xf>
    <xf numFmtId="0" fontId="9" fillId="6" borderId="36" xfId="3" applyFont="1" applyFill="1" applyBorder="1" applyAlignment="1">
      <alignment horizontal="left" vertical="center" wrapText="1"/>
    </xf>
    <xf numFmtId="0" fontId="9" fillId="6" borderId="40" xfId="3" applyFont="1" applyFill="1" applyBorder="1" applyAlignment="1">
      <alignment horizontal="center" vertical="center" wrapText="1"/>
    </xf>
    <xf numFmtId="0" fontId="9" fillId="6" borderId="14" xfId="3" applyFont="1" applyFill="1" applyBorder="1" applyAlignment="1">
      <alignment horizontal="center" vertical="center" wrapText="1"/>
    </xf>
    <xf numFmtId="0" fontId="9" fillId="6" borderId="18" xfId="3" applyFont="1" applyFill="1" applyBorder="1" applyAlignment="1">
      <alignment horizontal="center" vertical="center" wrapText="1"/>
    </xf>
    <xf numFmtId="0" fontId="10" fillId="7" borderId="13" xfId="3" applyFont="1" applyFill="1" applyBorder="1" applyAlignment="1">
      <alignment horizontal="right" vertical="center"/>
    </xf>
    <xf numFmtId="0" fontId="10" fillId="7" borderId="0" xfId="3" applyFont="1" applyFill="1" applyAlignment="1">
      <alignment horizontal="right" vertical="center"/>
    </xf>
    <xf numFmtId="0" fontId="10" fillId="7" borderId="0" xfId="3" applyFont="1" applyFill="1" applyAlignment="1">
      <alignment horizontal="left" vertical="center" wrapText="1"/>
    </xf>
    <xf numFmtId="0" fontId="10" fillId="7" borderId="36" xfId="3" applyFont="1" applyFill="1" applyBorder="1" applyAlignment="1">
      <alignment horizontal="left" vertical="center" wrapText="1"/>
    </xf>
    <xf numFmtId="0" fontId="6" fillId="6" borderId="13" xfId="3" applyFill="1" applyBorder="1" applyAlignment="1">
      <alignment horizontal="center" vertical="center" wrapText="1"/>
    </xf>
    <xf numFmtId="0" fontId="6" fillId="6" borderId="0" xfId="3" applyFill="1" applyAlignment="1">
      <alignment horizontal="center" vertical="center" wrapText="1"/>
    </xf>
    <xf numFmtId="0" fontId="6" fillId="6" borderId="36" xfId="3" applyFill="1" applyBorder="1" applyAlignment="1">
      <alignment horizontal="center" vertical="center" wrapText="1"/>
    </xf>
    <xf numFmtId="0" fontId="10" fillId="7" borderId="0" xfId="3" applyFont="1" applyFill="1" applyAlignment="1">
      <alignment horizontal="left" vertical="center"/>
    </xf>
    <xf numFmtId="0" fontId="10" fillId="7" borderId="36" xfId="3" applyFont="1" applyFill="1" applyBorder="1" applyAlignment="1">
      <alignment horizontal="left" vertical="center"/>
    </xf>
    <xf numFmtId="0" fontId="11" fillId="6" borderId="13" xfId="3" applyFont="1" applyFill="1" applyBorder="1" applyAlignment="1">
      <alignment horizontal="center" vertical="center"/>
    </xf>
    <xf numFmtId="0" fontId="11" fillId="6" borderId="0" xfId="3" applyFont="1" applyFill="1" applyAlignment="1">
      <alignment horizontal="center" vertical="center"/>
    </xf>
    <xf numFmtId="0" fontId="11" fillId="6" borderId="36" xfId="3" applyFont="1" applyFill="1" applyBorder="1" applyAlignment="1">
      <alignment horizontal="center" vertical="center"/>
    </xf>
    <xf numFmtId="0" fontId="9" fillId="6" borderId="13" xfId="3" applyFont="1" applyFill="1" applyBorder="1" applyAlignment="1">
      <alignment horizontal="right" vertical="center"/>
    </xf>
    <xf numFmtId="0" fontId="9" fillId="6" borderId="0" xfId="3" applyFont="1" applyFill="1" applyAlignment="1">
      <alignment horizontal="right" vertical="center"/>
    </xf>
    <xf numFmtId="14" fontId="9" fillId="6" borderId="0" xfId="3" applyNumberFormat="1" applyFont="1" applyFill="1" applyAlignment="1">
      <alignment horizontal="left" vertical="center"/>
    </xf>
    <xf numFmtId="0" fontId="9" fillId="6" borderId="0" xfId="3" applyFont="1" applyFill="1" applyAlignment="1">
      <alignment horizontal="left" vertical="center"/>
    </xf>
    <xf numFmtId="0" fontId="35" fillId="0" borderId="12" xfId="0" applyFont="1" applyBorder="1" applyAlignment="1">
      <alignment horizontal="center" wrapText="1"/>
    </xf>
    <xf numFmtId="0" fontId="35" fillId="0" borderId="23" xfId="0" applyFont="1" applyBorder="1" applyAlignment="1">
      <alignment horizontal="center" wrapText="1"/>
    </xf>
    <xf numFmtId="0" fontId="35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0" fontId="3" fillId="3" borderId="1" xfId="0" applyFont="1" applyFill="1" applyBorder="1" applyAlignment="1">
      <alignment horizontal="left" wrapText="1"/>
    </xf>
    <xf numFmtId="0" fontId="3" fillId="3" borderId="12" xfId="0" applyFont="1" applyFill="1" applyBorder="1" applyAlignment="1">
      <alignment horizontal="left" wrapText="1"/>
    </xf>
    <xf numFmtId="0" fontId="4" fillId="0" borderId="33" xfId="0" applyFont="1" applyBorder="1" applyAlignment="1">
      <alignment horizontal="center" wrapText="1"/>
    </xf>
    <xf numFmtId="0" fontId="4" fillId="0" borderId="34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36" xfId="0" applyFont="1" applyBorder="1" applyAlignment="1">
      <alignment horizontal="center" wrapText="1"/>
    </xf>
    <xf numFmtId="0" fontId="4" fillId="0" borderId="37" xfId="0" applyFont="1" applyBorder="1" applyAlignment="1">
      <alignment horizontal="center" wrapText="1"/>
    </xf>
    <xf numFmtId="0" fontId="4" fillId="0" borderId="38" xfId="0" applyFont="1" applyBorder="1" applyAlignment="1">
      <alignment horizontal="center" wrapText="1"/>
    </xf>
    <xf numFmtId="0" fontId="21" fillId="3" borderId="25" xfId="0" applyFont="1" applyFill="1" applyBorder="1" applyAlignment="1">
      <alignment horizontal="left" vertical="top" wrapText="1"/>
    </xf>
    <xf numFmtId="0" fontId="21" fillId="3" borderId="8" xfId="0" applyFont="1" applyFill="1" applyBorder="1" applyAlignment="1">
      <alignment horizontal="left" vertical="top" wrapText="1"/>
    </xf>
    <xf numFmtId="0" fontId="20" fillId="0" borderId="25" xfId="0" applyFont="1" applyBorder="1" applyAlignment="1">
      <alignment horizontal="left" vertical="top" wrapText="1"/>
    </xf>
    <xf numFmtId="0" fontId="20" fillId="0" borderId="8" xfId="0" applyFont="1" applyBorder="1" applyAlignment="1">
      <alignment horizontal="left" vertical="top" wrapText="1"/>
    </xf>
    <xf numFmtId="0" fontId="20" fillId="0" borderId="54" xfId="0" applyFont="1" applyBorder="1" applyAlignment="1">
      <alignment horizontal="left" vertical="top" wrapText="1"/>
    </xf>
    <xf numFmtId="0" fontId="20" fillId="0" borderId="56" xfId="0" applyFont="1" applyBorder="1" applyAlignment="1">
      <alignment horizontal="left" vertical="top" wrapText="1"/>
    </xf>
    <xf numFmtId="0" fontId="24" fillId="0" borderId="50" xfId="0" applyFont="1" applyBorder="1" applyAlignment="1">
      <alignment horizontal="left" vertical="top" wrapText="1"/>
    </xf>
    <xf numFmtId="0" fontId="24" fillId="0" borderId="55" xfId="0" applyFont="1" applyBorder="1" applyAlignment="1">
      <alignment horizontal="left" vertical="top" wrapText="1"/>
    </xf>
    <xf numFmtId="0" fontId="22" fillId="0" borderId="25" xfId="0" applyFont="1" applyBorder="1" applyAlignment="1">
      <alignment horizontal="center"/>
    </xf>
    <xf numFmtId="0" fontId="22" fillId="0" borderId="8" xfId="0" applyFont="1" applyBorder="1" applyAlignment="1">
      <alignment horizontal="center"/>
    </xf>
    <xf numFmtId="0" fontId="34" fillId="0" borderId="42" xfId="0" applyFont="1" applyBorder="1" applyAlignment="1">
      <alignment horizontal="center" wrapText="1"/>
    </xf>
    <xf numFmtId="0" fontId="34" fillId="0" borderId="7" xfId="0" applyFont="1" applyBorder="1" applyAlignment="1">
      <alignment horizontal="center" wrapText="1"/>
    </xf>
    <xf numFmtId="0" fontId="34" fillId="0" borderId="8" xfId="0" applyFont="1" applyBorder="1" applyAlignment="1">
      <alignment horizontal="center" wrapText="1"/>
    </xf>
    <xf numFmtId="0" fontId="34" fillId="3" borderId="1" xfId="0" applyFont="1" applyFill="1" applyBorder="1" applyAlignment="1">
      <alignment horizontal="center" vertical="top" wrapText="1"/>
    </xf>
    <xf numFmtId="0" fontId="34" fillId="3" borderId="12" xfId="0" applyFont="1" applyFill="1" applyBorder="1" applyAlignment="1">
      <alignment horizontal="center" vertical="top" wrapText="1"/>
    </xf>
  </cellXfs>
  <cellStyles count="4">
    <cellStyle name="Normal" xfId="0" builtinId="0"/>
    <cellStyle name="Normal 2" xfId="3" xr:uid="{32E1FC7F-F075-490B-AE27-8253835FF78E}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13" Type="http://schemas.openxmlformats.org/officeDocument/2006/relationships/image" Target="../media/image15.jpeg"/><Relationship Id="rId18" Type="http://schemas.openxmlformats.org/officeDocument/2006/relationships/image" Target="../media/image20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17" Type="http://schemas.openxmlformats.org/officeDocument/2006/relationships/image" Target="../media/image19.jpeg"/><Relationship Id="rId2" Type="http://schemas.openxmlformats.org/officeDocument/2006/relationships/image" Target="../media/image4.jpeg"/><Relationship Id="rId16" Type="http://schemas.openxmlformats.org/officeDocument/2006/relationships/image" Target="../media/image18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5" Type="http://schemas.openxmlformats.org/officeDocument/2006/relationships/image" Target="../media/image17.jpeg"/><Relationship Id="rId10" Type="http://schemas.openxmlformats.org/officeDocument/2006/relationships/image" Target="../media/image12.jpeg"/><Relationship Id="rId19" Type="http://schemas.openxmlformats.org/officeDocument/2006/relationships/image" Target="../media/image21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Relationship Id="rId14" Type="http://schemas.openxmlformats.org/officeDocument/2006/relationships/image" Target="../media/image16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47624</xdr:rowOff>
    </xdr:from>
    <xdr:to>
      <xdr:col>0</xdr:col>
      <xdr:colOff>1061578</xdr:colOff>
      <xdr:row>1</xdr:row>
      <xdr:rowOff>209549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3F3C862-79B1-4BCB-B4D6-390F23435F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21" t="19181" r="19038" b="18226"/>
        <a:stretch/>
      </xdr:blipFill>
      <xdr:spPr>
        <a:xfrm>
          <a:off x="209550" y="47624"/>
          <a:ext cx="852028" cy="714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5329</xdr:colOff>
      <xdr:row>85</xdr:row>
      <xdr:rowOff>22412</xdr:rowOff>
    </xdr:from>
    <xdr:to>
      <xdr:col>9</xdr:col>
      <xdr:colOff>466032</xdr:colOff>
      <xdr:row>85</xdr:row>
      <xdr:rowOff>22412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893C821E-1AC3-4530-AA45-4BED1B16510A}"/>
            </a:ext>
          </a:extLst>
        </xdr:cNvPr>
        <xdr:cNvSpPr>
          <a:spLocks noChangeShapeType="1"/>
        </xdr:cNvSpPr>
      </xdr:nvSpPr>
      <xdr:spPr bwMode="auto">
        <a:xfrm>
          <a:off x="7101454" y="27292487"/>
          <a:ext cx="458502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123825</xdr:colOff>
      <xdr:row>0</xdr:row>
      <xdr:rowOff>38100</xdr:rowOff>
    </xdr:from>
    <xdr:to>
      <xdr:col>0</xdr:col>
      <xdr:colOff>975853</xdr:colOff>
      <xdr:row>1</xdr:row>
      <xdr:rowOff>242207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B8897122-9D4D-4C46-9E69-EDC82532EA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21" t="19181" r="19038" b="18226"/>
        <a:stretch/>
      </xdr:blipFill>
      <xdr:spPr>
        <a:xfrm>
          <a:off x="123825" y="38100"/>
          <a:ext cx="852028" cy="88990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66676</xdr:rowOff>
    </xdr:from>
    <xdr:to>
      <xdr:col>0</xdr:col>
      <xdr:colOff>795227</xdr:colOff>
      <xdr:row>1</xdr:row>
      <xdr:rowOff>209551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B1812647-DB3A-486D-B363-C911F2E979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21" t="19181" r="19038" b="18226"/>
        <a:stretch/>
      </xdr:blipFill>
      <xdr:spPr>
        <a:xfrm>
          <a:off x="66675" y="66676"/>
          <a:ext cx="728552" cy="6667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9</xdr:row>
      <xdr:rowOff>38099</xdr:rowOff>
    </xdr:from>
    <xdr:to>
      <xdr:col>1</xdr:col>
      <xdr:colOff>2495552</xdr:colOff>
      <xdr:row>22</xdr:row>
      <xdr:rowOff>123825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655510B0-A4F9-4ECE-AEBA-DE4E035943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89" t="15013"/>
        <a:stretch/>
      </xdr:blipFill>
      <xdr:spPr>
        <a:xfrm>
          <a:off x="47625" y="2095499"/>
          <a:ext cx="3286127" cy="2190751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9</xdr:row>
      <xdr:rowOff>28575</xdr:rowOff>
    </xdr:from>
    <xdr:to>
      <xdr:col>2</xdr:col>
      <xdr:colOff>3432653</xdr:colOff>
      <xdr:row>22</xdr:row>
      <xdr:rowOff>133350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E4BA0FED-46AA-4CC0-9E74-1C4C358925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6" t="11948" r="5359" b="6872"/>
        <a:stretch/>
      </xdr:blipFill>
      <xdr:spPr>
        <a:xfrm>
          <a:off x="3409950" y="2085975"/>
          <a:ext cx="3394553" cy="2209800"/>
        </a:xfrm>
        <a:prstGeom prst="rect">
          <a:avLst/>
        </a:prstGeom>
      </xdr:spPr>
    </xdr:pic>
    <xdr:clientData/>
  </xdr:twoCellAnchor>
  <xdr:oneCellAnchor>
    <xdr:from>
      <xdr:col>0</xdr:col>
      <xdr:colOff>95250</xdr:colOff>
      <xdr:row>76</xdr:row>
      <xdr:rowOff>85725</xdr:rowOff>
    </xdr:from>
    <xdr:ext cx="3190876" cy="2095500"/>
    <xdr:pic>
      <xdr:nvPicPr>
        <xdr:cNvPr id="20" name="Imagem 19">
          <a:extLst>
            <a:ext uri="{FF2B5EF4-FFF2-40B4-BE49-F238E27FC236}">
              <a16:creationId xmlns:a16="http://schemas.microsoft.com/office/drawing/2014/main" id="{10CDF5D6-737E-4C85-A91C-62D3A96B77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99" r="17458"/>
        <a:stretch/>
      </xdr:blipFill>
      <xdr:spPr>
        <a:xfrm>
          <a:off x="95250" y="12992100"/>
          <a:ext cx="3190876" cy="2095500"/>
        </a:xfrm>
        <a:prstGeom prst="rect">
          <a:avLst/>
        </a:prstGeom>
      </xdr:spPr>
    </xdr:pic>
    <xdr:clientData/>
  </xdr:oneCellAnchor>
  <xdr:twoCellAnchor editAs="oneCell">
    <xdr:from>
      <xdr:col>0</xdr:col>
      <xdr:colOff>38100</xdr:colOff>
      <xdr:row>56</xdr:row>
      <xdr:rowOff>28576</xdr:rowOff>
    </xdr:from>
    <xdr:to>
      <xdr:col>1</xdr:col>
      <xdr:colOff>2514600</xdr:colOff>
      <xdr:row>69</xdr:row>
      <xdr:rowOff>133351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3186ACAC-CAD4-44F4-9069-302D5BA514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111"/>
        <a:stretch/>
      </xdr:blipFill>
      <xdr:spPr>
        <a:xfrm>
          <a:off x="38100" y="9696451"/>
          <a:ext cx="3314700" cy="220980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56</xdr:row>
      <xdr:rowOff>38101</xdr:rowOff>
    </xdr:from>
    <xdr:to>
      <xdr:col>2</xdr:col>
      <xdr:colOff>3434699</xdr:colOff>
      <xdr:row>69</xdr:row>
      <xdr:rowOff>123825</xdr:rowOff>
    </xdr:to>
    <xdr:pic>
      <xdr:nvPicPr>
        <xdr:cNvPr id="26" name="Imagem 25">
          <a:extLst>
            <a:ext uri="{FF2B5EF4-FFF2-40B4-BE49-F238E27FC236}">
              <a16:creationId xmlns:a16="http://schemas.microsoft.com/office/drawing/2014/main" id="{9FD86562-385D-45A7-9A83-CFB817998C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761"/>
        <a:stretch/>
      </xdr:blipFill>
      <xdr:spPr>
        <a:xfrm>
          <a:off x="3419475" y="9705976"/>
          <a:ext cx="3387074" cy="2190749"/>
        </a:xfrm>
        <a:prstGeom prst="rect">
          <a:avLst/>
        </a:prstGeom>
      </xdr:spPr>
    </xdr:pic>
    <xdr:clientData/>
  </xdr:twoCellAnchor>
  <xdr:twoCellAnchor editAs="oneCell">
    <xdr:from>
      <xdr:col>2</xdr:col>
      <xdr:colOff>95249</xdr:colOff>
      <xdr:row>90</xdr:row>
      <xdr:rowOff>95250</xdr:rowOff>
    </xdr:from>
    <xdr:to>
      <xdr:col>2</xdr:col>
      <xdr:colOff>3352800</xdr:colOff>
      <xdr:row>103</xdr:row>
      <xdr:rowOff>114299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5FFDC4E6-5E28-4A46-88A1-0319E21A96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14" t="25374" r="27631" b="23134"/>
        <a:stretch/>
      </xdr:blipFill>
      <xdr:spPr>
        <a:xfrm>
          <a:off x="3467099" y="15268575"/>
          <a:ext cx="3257551" cy="2124074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146</xdr:row>
      <xdr:rowOff>104775</xdr:rowOff>
    </xdr:from>
    <xdr:to>
      <xdr:col>2</xdr:col>
      <xdr:colOff>3381376</xdr:colOff>
      <xdr:row>159</xdr:row>
      <xdr:rowOff>85725</xdr:rowOff>
    </xdr:to>
    <xdr:pic>
      <xdr:nvPicPr>
        <xdr:cNvPr id="31" name="Imagem 30">
          <a:extLst>
            <a:ext uri="{FF2B5EF4-FFF2-40B4-BE49-F238E27FC236}">
              <a16:creationId xmlns:a16="http://schemas.microsoft.com/office/drawing/2014/main" id="{F6576CA0-07A3-4EF0-8430-56848D6FFA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9186" b="28477"/>
        <a:stretch/>
      </xdr:blipFill>
      <xdr:spPr>
        <a:xfrm>
          <a:off x="3448050" y="24345900"/>
          <a:ext cx="3305176" cy="208597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146</xdr:row>
      <xdr:rowOff>76200</xdr:rowOff>
    </xdr:from>
    <xdr:to>
      <xdr:col>1</xdr:col>
      <xdr:colOff>2447926</xdr:colOff>
      <xdr:row>159</xdr:row>
      <xdr:rowOff>85725</xdr:rowOff>
    </xdr:to>
    <xdr:pic>
      <xdr:nvPicPr>
        <xdr:cNvPr id="35" name="Imagem 34">
          <a:extLst>
            <a:ext uri="{FF2B5EF4-FFF2-40B4-BE49-F238E27FC236}">
              <a16:creationId xmlns:a16="http://schemas.microsoft.com/office/drawing/2014/main" id="{BB4F19E7-F86B-45CE-97BB-FC940CF2CA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240"/>
        <a:stretch/>
      </xdr:blipFill>
      <xdr:spPr>
        <a:xfrm>
          <a:off x="76200" y="24317325"/>
          <a:ext cx="3209926" cy="211455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90</xdr:row>
      <xdr:rowOff>85725</xdr:rowOff>
    </xdr:from>
    <xdr:to>
      <xdr:col>1</xdr:col>
      <xdr:colOff>2457450</xdr:colOff>
      <xdr:row>103</xdr:row>
      <xdr:rowOff>95250</xdr:rowOff>
    </xdr:to>
    <xdr:pic>
      <xdr:nvPicPr>
        <xdr:cNvPr id="37" name="Imagem 36">
          <a:extLst>
            <a:ext uri="{FF2B5EF4-FFF2-40B4-BE49-F238E27FC236}">
              <a16:creationId xmlns:a16="http://schemas.microsoft.com/office/drawing/2014/main" id="{6A547931-5B8A-49E0-8FF0-F9D1FD20B5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92" t="7602" r="292" b="1949"/>
        <a:stretch/>
      </xdr:blipFill>
      <xdr:spPr>
        <a:xfrm>
          <a:off x="114300" y="15259050"/>
          <a:ext cx="3181350" cy="211455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76</xdr:row>
      <xdr:rowOff>95250</xdr:rowOff>
    </xdr:from>
    <xdr:to>
      <xdr:col>2</xdr:col>
      <xdr:colOff>3362325</xdr:colOff>
      <xdr:row>89</xdr:row>
      <xdr:rowOff>92867</xdr:rowOff>
    </xdr:to>
    <xdr:pic>
      <xdr:nvPicPr>
        <xdr:cNvPr id="41" name="Imagem 40">
          <a:extLst>
            <a:ext uri="{FF2B5EF4-FFF2-40B4-BE49-F238E27FC236}">
              <a16:creationId xmlns:a16="http://schemas.microsoft.com/office/drawing/2014/main" id="{53B838FB-03C0-4AAD-80B4-BF685EA535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085"/>
        <a:stretch/>
      </xdr:blipFill>
      <xdr:spPr>
        <a:xfrm>
          <a:off x="3438525" y="13001625"/>
          <a:ext cx="3295650" cy="2102642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106</xdr:row>
      <xdr:rowOff>76200</xdr:rowOff>
    </xdr:from>
    <xdr:to>
      <xdr:col>2</xdr:col>
      <xdr:colOff>3352801</xdr:colOff>
      <xdr:row>119</xdr:row>
      <xdr:rowOff>66675</xdr:rowOff>
    </xdr:to>
    <xdr:pic>
      <xdr:nvPicPr>
        <xdr:cNvPr id="45" name="Imagem 44">
          <a:extLst>
            <a:ext uri="{FF2B5EF4-FFF2-40B4-BE49-F238E27FC236}">
              <a16:creationId xmlns:a16="http://schemas.microsoft.com/office/drawing/2014/main" id="{83A97A07-FDB7-471B-B4F6-F5D147ECAB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8133" b="13818"/>
        <a:stretch/>
      </xdr:blipFill>
      <xdr:spPr>
        <a:xfrm>
          <a:off x="3457575" y="17840325"/>
          <a:ext cx="3267076" cy="209550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106</xdr:row>
      <xdr:rowOff>76200</xdr:rowOff>
    </xdr:from>
    <xdr:to>
      <xdr:col>1</xdr:col>
      <xdr:colOff>2438400</xdr:colOff>
      <xdr:row>119</xdr:row>
      <xdr:rowOff>76200</xdr:rowOff>
    </xdr:to>
    <xdr:pic>
      <xdr:nvPicPr>
        <xdr:cNvPr id="47" name="Imagem 46">
          <a:extLst>
            <a:ext uri="{FF2B5EF4-FFF2-40B4-BE49-F238E27FC236}">
              <a16:creationId xmlns:a16="http://schemas.microsoft.com/office/drawing/2014/main" id="{1DFDEB97-D2CD-4029-8F6D-38B40EF083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139" b="3101"/>
        <a:stretch/>
      </xdr:blipFill>
      <xdr:spPr>
        <a:xfrm>
          <a:off x="104775" y="17840325"/>
          <a:ext cx="3171825" cy="210502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36</xdr:row>
      <xdr:rowOff>47625</xdr:rowOff>
    </xdr:from>
    <xdr:to>
      <xdr:col>1</xdr:col>
      <xdr:colOff>2508389</xdr:colOff>
      <xdr:row>49</xdr:row>
      <xdr:rowOff>142874</xdr:rowOff>
    </xdr:to>
    <xdr:pic>
      <xdr:nvPicPr>
        <xdr:cNvPr id="49" name="Imagem 48">
          <a:extLst>
            <a:ext uri="{FF2B5EF4-FFF2-40B4-BE49-F238E27FC236}">
              <a16:creationId xmlns:a16="http://schemas.microsoft.com/office/drawing/2014/main" id="{AA0D62C5-A3F6-462C-94B0-069483A81D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330" b="-1"/>
        <a:stretch/>
      </xdr:blipFill>
      <xdr:spPr>
        <a:xfrm>
          <a:off x="38100" y="6477000"/>
          <a:ext cx="3308489" cy="2200274"/>
        </a:xfrm>
        <a:prstGeom prst="rect">
          <a:avLst/>
        </a:prstGeom>
      </xdr:spPr>
    </xdr:pic>
    <xdr:clientData/>
  </xdr:twoCellAnchor>
  <xdr:twoCellAnchor editAs="oneCell">
    <xdr:from>
      <xdr:col>2</xdr:col>
      <xdr:colOff>43909</xdr:colOff>
      <xdr:row>36</xdr:row>
      <xdr:rowOff>38100</xdr:rowOff>
    </xdr:from>
    <xdr:to>
      <xdr:col>2</xdr:col>
      <xdr:colOff>3400426</xdr:colOff>
      <xdr:row>49</xdr:row>
      <xdr:rowOff>133350</xdr:rowOff>
    </xdr:to>
    <xdr:pic>
      <xdr:nvPicPr>
        <xdr:cNvPr id="51" name="Imagem 50">
          <a:extLst>
            <a:ext uri="{FF2B5EF4-FFF2-40B4-BE49-F238E27FC236}">
              <a16:creationId xmlns:a16="http://schemas.microsoft.com/office/drawing/2014/main" id="{B5B57D68-FEEF-4234-A85C-53CB3071DB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602" t="15625" r="9179" b="41356"/>
        <a:stretch/>
      </xdr:blipFill>
      <xdr:spPr>
        <a:xfrm>
          <a:off x="3415759" y="6467475"/>
          <a:ext cx="3356517" cy="220027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160</xdr:row>
      <xdr:rowOff>76200</xdr:rowOff>
    </xdr:from>
    <xdr:to>
      <xdr:col>1</xdr:col>
      <xdr:colOff>2447925</xdr:colOff>
      <xdr:row>173</xdr:row>
      <xdr:rowOff>85725</xdr:rowOff>
    </xdr:to>
    <xdr:pic>
      <xdr:nvPicPr>
        <xdr:cNvPr id="53" name="Imagem 52">
          <a:extLst>
            <a:ext uri="{FF2B5EF4-FFF2-40B4-BE49-F238E27FC236}">
              <a16:creationId xmlns:a16="http://schemas.microsoft.com/office/drawing/2014/main" id="{0C17AF8F-4E17-4CB6-85C9-E52E0A15BF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077"/>
        <a:stretch/>
      </xdr:blipFill>
      <xdr:spPr>
        <a:xfrm>
          <a:off x="76200" y="26584275"/>
          <a:ext cx="3209925" cy="211455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160</xdr:row>
      <xdr:rowOff>95251</xdr:rowOff>
    </xdr:from>
    <xdr:to>
      <xdr:col>2</xdr:col>
      <xdr:colOff>3362325</xdr:colOff>
      <xdr:row>173</xdr:row>
      <xdr:rowOff>85726</xdr:rowOff>
    </xdr:to>
    <xdr:pic>
      <xdr:nvPicPr>
        <xdr:cNvPr id="55" name="Imagem 54">
          <a:extLst>
            <a:ext uri="{FF2B5EF4-FFF2-40B4-BE49-F238E27FC236}">
              <a16:creationId xmlns:a16="http://schemas.microsoft.com/office/drawing/2014/main" id="{04A0B706-8927-4866-A8C7-A48F55E0A1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618"/>
        <a:stretch/>
      </xdr:blipFill>
      <xdr:spPr>
        <a:xfrm>
          <a:off x="3467100" y="26603326"/>
          <a:ext cx="3267075" cy="2095500"/>
        </a:xfrm>
        <a:prstGeom prst="rect">
          <a:avLst/>
        </a:prstGeom>
      </xdr:spPr>
    </xdr:pic>
    <xdr:clientData/>
  </xdr:twoCellAnchor>
  <xdr:twoCellAnchor editAs="oneCell">
    <xdr:from>
      <xdr:col>0</xdr:col>
      <xdr:colOff>76199</xdr:colOff>
      <xdr:row>128</xdr:row>
      <xdr:rowOff>95249</xdr:rowOff>
    </xdr:from>
    <xdr:to>
      <xdr:col>1</xdr:col>
      <xdr:colOff>2457450</xdr:colOff>
      <xdr:row>141</xdr:row>
      <xdr:rowOff>85725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BCE4A53-7924-4AF3-8670-89FCC96024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53" t="2206" b="24207"/>
        <a:stretch/>
      </xdr:blipFill>
      <xdr:spPr>
        <a:xfrm>
          <a:off x="76199" y="21421724"/>
          <a:ext cx="3219451" cy="2095501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128</xdr:row>
      <xdr:rowOff>104775</xdr:rowOff>
    </xdr:from>
    <xdr:to>
      <xdr:col>2</xdr:col>
      <xdr:colOff>3381375</xdr:colOff>
      <xdr:row>141</xdr:row>
      <xdr:rowOff>85725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2249A989-B42E-4BA7-8BA2-20C4F10DBD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54" r="30229" b="36052"/>
        <a:stretch/>
      </xdr:blipFill>
      <xdr:spPr>
        <a:xfrm>
          <a:off x="3476625" y="21431250"/>
          <a:ext cx="3276600" cy="20859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47625</xdr:rowOff>
    </xdr:from>
    <xdr:to>
      <xdr:col>0</xdr:col>
      <xdr:colOff>1061578</xdr:colOff>
      <xdr:row>1</xdr:row>
      <xdr:rowOff>190501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B234E52-9729-4F6E-B2E4-EE191D842E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21" t="19181" r="19038" b="18226"/>
        <a:stretch/>
      </xdr:blipFill>
      <xdr:spPr>
        <a:xfrm>
          <a:off x="209550" y="47625"/>
          <a:ext cx="852028" cy="69532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5329</xdr:colOff>
      <xdr:row>85</xdr:row>
      <xdr:rowOff>22412</xdr:rowOff>
    </xdr:from>
    <xdr:to>
      <xdr:col>9</xdr:col>
      <xdr:colOff>466032</xdr:colOff>
      <xdr:row>85</xdr:row>
      <xdr:rowOff>22412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70718934-E786-4FEF-ACBE-6AC79B799574}"/>
            </a:ext>
          </a:extLst>
        </xdr:cNvPr>
        <xdr:cNvSpPr>
          <a:spLocks noChangeShapeType="1"/>
        </xdr:cNvSpPr>
      </xdr:nvSpPr>
      <xdr:spPr bwMode="auto">
        <a:xfrm>
          <a:off x="6806179" y="21377462"/>
          <a:ext cx="437547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123825</xdr:colOff>
      <xdr:row>0</xdr:row>
      <xdr:rowOff>38100</xdr:rowOff>
    </xdr:from>
    <xdr:to>
      <xdr:col>0</xdr:col>
      <xdr:colOff>975853</xdr:colOff>
      <xdr:row>1</xdr:row>
      <xdr:rowOff>238125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6F03510-6607-4839-A29F-A03BA32315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21" t="19181" r="19038" b="18226"/>
        <a:stretch/>
      </xdr:blipFill>
      <xdr:spPr>
        <a:xfrm>
          <a:off x="123825" y="38100"/>
          <a:ext cx="852028" cy="8858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5329</xdr:colOff>
      <xdr:row>85</xdr:row>
      <xdr:rowOff>22412</xdr:rowOff>
    </xdr:from>
    <xdr:to>
      <xdr:col>9</xdr:col>
      <xdr:colOff>466032</xdr:colOff>
      <xdr:row>85</xdr:row>
      <xdr:rowOff>22412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B94C9144-32C8-44D8-8032-E0FBF3CE8439}"/>
            </a:ext>
          </a:extLst>
        </xdr:cNvPr>
        <xdr:cNvSpPr>
          <a:spLocks noChangeShapeType="1"/>
        </xdr:cNvSpPr>
      </xdr:nvSpPr>
      <xdr:spPr bwMode="auto">
        <a:xfrm>
          <a:off x="6806179" y="21377462"/>
          <a:ext cx="452787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123825</xdr:colOff>
      <xdr:row>0</xdr:row>
      <xdr:rowOff>38100</xdr:rowOff>
    </xdr:from>
    <xdr:to>
      <xdr:col>0</xdr:col>
      <xdr:colOff>975853</xdr:colOff>
      <xdr:row>1</xdr:row>
      <xdr:rowOff>219075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C73EAA8-0792-4010-8484-0883366581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21" t="19181" r="19038" b="18226"/>
        <a:stretch/>
      </xdr:blipFill>
      <xdr:spPr>
        <a:xfrm>
          <a:off x="123825" y="38100"/>
          <a:ext cx="852028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1ED55-EFB7-4244-8F73-204BFBA3F520}">
  <dimension ref="A1:I77"/>
  <sheetViews>
    <sheetView topLeftCell="A49" workbookViewId="0">
      <selection activeCell="D56" sqref="D56"/>
    </sheetView>
  </sheetViews>
  <sheetFormatPr defaultRowHeight="12.75" x14ac:dyDescent="0.2"/>
  <cols>
    <col min="1" max="1" width="15.7109375" style="2" customWidth="1"/>
    <col min="2" max="2" width="60.7109375" style="3" customWidth="1"/>
    <col min="3" max="3" width="6.7109375" style="4" customWidth="1"/>
    <col min="4" max="4" width="10.7109375" style="5" customWidth="1"/>
    <col min="5" max="6" width="16.7109375" style="6" customWidth="1"/>
    <col min="7" max="7" width="7.7109375" style="6" customWidth="1"/>
    <col min="8" max="16384" width="9.140625" style="1"/>
  </cols>
  <sheetData>
    <row r="1" spans="1:7" x14ac:dyDescent="0.2">
      <c r="A1" s="7" t="s">
        <v>0</v>
      </c>
    </row>
    <row r="2" spans="1:7" x14ac:dyDescent="0.2">
      <c r="A2" s="2" t="s">
        <v>1</v>
      </c>
    </row>
    <row r="3" spans="1:7" x14ac:dyDescent="0.2">
      <c r="A3" s="2" t="s">
        <v>155</v>
      </c>
    </row>
    <row r="4" spans="1:7" x14ac:dyDescent="0.2">
      <c r="A4" s="9" t="s">
        <v>2</v>
      </c>
      <c r="B4" s="12" t="s">
        <v>3</v>
      </c>
      <c r="C4" s="9" t="s">
        <v>4</v>
      </c>
      <c r="D4" s="13" t="s">
        <v>5</v>
      </c>
      <c r="E4" s="14" t="s">
        <v>6</v>
      </c>
      <c r="F4" s="14" t="s">
        <v>7</v>
      </c>
      <c r="G4" s="14" t="s">
        <v>8</v>
      </c>
    </row>
    <row r="5" spans="1:7" x14ac:dyDescent="0.2">
      <c r="A5" s="11" t="s">
        <v>9</v>
      </c>
      <c r="B5" s="11" t="s">
        <v>156</v>
      </c>
      <c r="C5" s="40"/>
      <c r="D5" s="15"/>
      <c r="E5" s="15"/>
      <c r="F5" s="16">
        <v>29871.45</v>
      </c>
      <c r="G5" s="16">
        <v>5.09</v>
      </c>
    </row>
    <row r="6" spans="1:7" x14ac:dyDescent="0.2">
      <c r="A6" s="11" t="s">
        <v>10</v>
      </c>
      <c r="B6" s="11" t="s">
        <v>157</v>
      </c>
      <c r="C6" s="40"/>
      <c r="D6" s="15"/>
      <c r="E6" s="15"/>
      <c r="F6" s="16">
        <v>29871.45</v>
      </c>
      <c r="G6" s="16">
        <v>5.09</v>
      </c>
    </row>
    <row r="7" spans="1:7" x14ac:dyDescent="0.2">
      <c r="A7" s="10" t="s">
        <v>158</v>
      </c>
      <c r="B7" s="10" t="s">
        <v>159</v>
      </c>
      <c r="C7" s="40" t="s">
        <v>18</v>
      </c>
      <c r="D7" s="15">
        <v>1</v>
      </c>
      <c r="E7" s="15">
        <v>29871.45</v>
      </c>
      <c r="F7" s="15">
        <v>29871.45</v>
      </c>
      <c r="G7" s="15">
        <v>5.09</v>
      </c>
    </row>
    <row r="8" spans="1:7" x14ac:dyDescent="0.2">
      <c r="A8" s="11" t="s">
        <v>13</v>
      </c>
      <c r="B8" s="11" t="s">
        <v>11</v>
      </c>
      <c r="C8" s="40"/>
      <c r="D8" s="15"/>
      <c r="E8" s="15"/>
      <c r="F8" s="16">
        <v>31622.13</v>
      </c>
      <c r="G8" s="16">
        <v>5.38</v>
      </c>
    </row>
    <row r="9" spans="1:7" x14ac:dyDescent="0.2">
      <c r="A9" s="10" t="s">
        <v>14</v>
      </c>
      <c r="B9" s="10" t="s">
        <v>105</v>
      </c>
      <c r="C9" s="40" t="s">
        <v>12</v>
      </c>
      <c r="D9" s="15">
        <v>12</v>
      </c>
      <c r="E9" s="15">
        <v>333.52</v>
      </c>
      <c r="F9" s="15">
        <v>4002.24</v>
      </c>
      <c r="G9" s="15">
        <v>0.68</v>
      </c>
    </row>
    <row r="10" spans="1:7" x14ac:dyDescent="0.2">
      <c r="A10" s="10" t="s">
        <v>160</v>
      </c>
      <c r="B10" s="10" t="s">
        <v>161</v>
      </c>
      <c r="C10" s="40" t="s">
        <v>12</v>
      </c>
      <c r="D10" s="15">
        <v>20</v>
      </c>
      <c r="E10" s="15">
        <v>229.67</v>
      </c>
      <c r="F10" s="15">
        <v>4593.3999999999996</v>
      </c>
      <c r="G10" s="15">
        <v>0.78</v>
      </c>
    </row>
    <row r="11" spans="1:7" ht="25.5" x14ac:dyDescent="0.2">
      <c r="A11" s="10" t="s">
        <v>162</v>
      </c>
      <c r="B11" s="10" t="s">
        <v>163</v>
      </c>
      <c r="C11" s="40" t="s">
        <v>17</v>
      </c>
      <c r="D11" s="15">
        <v>100</v>
      </c>
      <c r="E11" s="15">
        <v>209.48</v>
      </c>
      <c r="F11" s="15">
        <v>20948</v>
      </c>
      <c r="G11" s="15">
        <v>3.57</v>
      </c>
    </row>
    <row r="12" spans="1:7" ht="38.25" x14ac:dyDescent="0.2">
      <c r="A12" s="10" t="s">
        <v>164</v>
      </c>
      <c r="B12" s="10" t="s">
        <v>165</v>
      </c>
      <c r="C12" s="40" t="s">
        <v>166</v>
      </c>
      <c r="D12" s="15">
        <v>1</v>
      </c>
      <c r="E12" s="15">
        <v>533.69000000000005</v>
      </c>
      <c r="F12" s="15">
        <v>533.69000000000005</v>
      </c>
      <c r="G12" s="15">
        <v>0.09</v>
      </c>
    </row>
    <row r="13" spans="1:7" ht="25.5" x14ac:dyDescent="0.2">
      <c r="A13" s="10" t="s">
        <v>167</v>
      </c>
      <c r="B13" s="10" t="s">
        <v>168</v>
      </c>
      <c r="C13" s="40" t="s">
        <v>18</v>
      </c>
      <c r="D13" s="15">
        <v>1</v>
      </c>
      <c r="E13" s="15">
        <v>1544.8</v>
      </c>
      <c r="F13" s="15">
        <v>1544.8</v>
      </c>
      <c r="G13" s="15">
        <v>0.26</v>
      </c>
    </row>
    <row r="14" spans="1:7" x14ac:dyDescent="0.2">
      <c r="A14" s="11" t="s">
        <v>19</v>
      </c>
      <c r="B14" s="11" t="s">
        <v>169</v>
      </c>
      <c r="C14" s="40"/>
      <c r="D14" s="15"/>
      <c r="E14" s="15"/>
      <c r="F14" s="16">
        <v>482.46</v>
      </c>
      <c r="G14" s="16">
        <v>0.08</v>
      </c>
    </row>
    <row r="15" spans="1:7" x14ac:dyDescent="0.2">
      <c r="A15" s="10" t="s">
        <v>20</v>
      </c>
      <c r="B15" s="10" t="s">
        <v>170</v>
      </c>
      <c r="C15" s="40" t="s">
        <v>171</v>
      </c>
      <c r="D15" s="15">
        <v>6</v>
      </c>
      <c r="E15" s="15">
        <v>80.41</v>
      </c>
      <c r="F15" s="15">
        <v>482.46</v>
      </c>
      <c r="G15" s="15">
        <v>0.08</v>
      </c>
    </row>
    <row r="16" spans="1:7" x14ac:dyDescent="0.2">
      <c r="A16" s="11" t="s">
        <v>172</v>
      </c>
      <c r="B16" s="11" t="s">
        <v>173</v>
      </c>
      <c r="C16" s="40"/>
      <c r="D16" s="15"/>
      <c r="E16" s="15"/>
      <c r="F16" s="16">
        <v>4693.3</v>
      </c>
      <c r="G16" s="16">
        <v>0.8</v>
      </c>
    </row>
    <row r="17" spans="1:7" x14ac:dyDescent="0.2">
      <c r="A17" s="11" t="s">
        <v>174</v>
      </c>
      <c r="B17" s="11" t="s">
        <v>175</v>
      </c>
      <c r="C17" s="40"/>
      <c r="D17" s="15"/>
      <c r="E17" s="15"/>
      <c r="F17" s="16">
        <v>1114.9000000000001</v>
      </c>
      <c r="G17" s="16">
        <v>0.19</v>
      </c>
    </row>
    <row r="18" spans="1:7" ht="25.5" x14ac:dyDescent="0.2">
      <c r="A18" s="10" t="s">
        <v>176</v>
      </c>
      <c r="B18" s="10" t="s">
        <v>177</v>
      </c>
      <c r="C18" s="40" t="s">
        <v>178</v>
      </c>
      <c r="D18" s="15">
        <v>1639.56</v>
      </c>
      <c r="E18" s="15">
        <v>0.68</v>
      </c>
      <c r="F18" s="15">
        <v>1114.9000000000001</v>
      </c>
      <c r="G18" s="15">
        <v>0.19</v>
      </c>
    </row>
    <row r="19" spans="1:7" x14ac:dyDescent="0.2">
      <c r="A19" s="11" t="s">
        <v>179</v>
      </c>
      <c r="B19" s="11" t="s">
        <v>180</v>
      </c>
      <c r="C19" s="40"/>
      <c r="D19" s="15"/>
      <c r="E19" s="15"/>
      <c r="F19" s="16">
        <v>3578.4</v>
      </c>
      <c r="G19" s="16">
        <v>0.61</v>
      </c>
    </row>
    <row r="20" spans="1:7" ht="25.5" x14ac:dyDescent="0.2">
      <c r="A20" s="10" t="s">
        <v>181</v>
      </c>
      <c r="B20" s="10" t="s">
        <v>177</v>
      </c>
      <c r="C20" s="40" t="s">
        <v>178</v>
      </c>
      <c r="D20" s="15">
        <v>5262.35</v>
      </c>
      <c r="E20" s="15">
        <v>0.68</v>
      </c>
      <c r="F20" s="15">
        <v>3578.4</v>
      </c>
      <c r="G20" s="15">
        <v>0.61</v>
      </c>
    </row>
    <row r="21" spans="1:7" x14ac:dyDescent="0.2">
      <c r="A21" s="11" t="s">
        <v>182</v>
      </c>
      <c r="B21" s="11" t="s">
        <v>183</v>
      </c>
      <c r="C21" s="40"/>
      <c r="D21" s="15"/>
      <c r="E21" s="15"/>
      <c r="F21" s="16">
        <v>168690.43</v>
      </c>
      <c r="G21" s="16">
        <v>28.71</v>
      </c>
    </row>
    <row r="22" spans="1:7" x14ac:dyDescent="0.2">
      <c r="A22" s="10" t="s">
        <v>184</v>
      </c>
      <c r="B22" s="10" t="s">
        <v>185</v>
      </c>
      <c r="C22" s="40" t="s">
        <v>17</v>
      </c>
      <c r="D22" s="15">
        <v>307</v>
      </c>
      <c r="E22" s="15">
        <v>1.69</v>
      </c>
      <c r="F22" s="15">
        <v>518.83000000000004</v>
      </c>
      <c r="G22" s="15">
        <v>0.09</v>
      </c>
    </row>
    <row r="23" spans="1:7" ht="25.5" x14ac:dyDescent="0.2">
      <c r="A23" s="10" t="s">
        <v>186</v>
      </c>
      <c r="B23" s="10" t="s">
        <v>187</v>
      </c>
      <c r="C23" s="40" t="s">
        <v>188</v>
      </c>
      <c r="D23" s="15">
        <v>248.16</v>
      </c>
      <c r="E23" s="15">
        <v>13.78</v>
      </c>
      <c r="F23" s="15">
        <v>3419.64</v>
      </c>
      <c r="G23" s="15">
        <v>0.57999999999999996</v>
      </c>
    </row>
    <row r="24" spans="1:7" x14ac:dyDescent="0.2">
      <c r="A24" s="10" t="s">
        <v>189</v>
      </c>
      <c r="B24" s="10" t="s">
        <v>190</v>
      </c>
      <c r="C24" s="40" t="s">
        <v>188</v>
      </c>
      <c r="D24" s="15">
        <v>25.04</v>
      </c>
      <c r="E24" s="15">
        <v>117.37</v>
      </c>
      <c r="F24" s="15">
        <v>2938.94</v>
      </c>
      <c r="G24" s="15">
        <v>0.5</v>
      </c>
    </row>
    <row r="25" spans="1:7" x14ac:dyDescent="0.2">
      <c r="A25" s="10" t="s">
        <v>191</v>
      </c>
      <c r="B25" s="10" t="s">
        <v>192</v>
      </c>
      <c r="C25" s="40" t="s">
        <v>12</v>
      </c>
      <c r="D25" s="15">
        <v>250.4</v>
      </c>
      <c r="E25" s="15">
        <v>26.96</v>
      </c>
      <c r="F25" s="15">
        <v>6750.78</v>
      </c>
      <c r="G25" s="15">
        <v>1.1499999999999999</v>
      </c>
    </row>
    <row r="26" spans="1:7" ht="25.5" x14ac:dyDescent="0.2">
      <c r="A26" s="10" t="s">
        <v>193</v>
      </c>
      <c r="B26" s="10" t="s">
        <v>194</v>
      </c>
      <c r="C26" s="40" t="s">
        <v>17</v>
      </c>
      <c r="D26" s="15">
        <v>89</v>
      </c>
      <c r="E26" s="15">
        <v>79.19</v>
      </c>
      <c r="F26" s="15">
        <v>7047.91</v>
      </c>
      <c r="G26" s="15">
        <v>1.2</v>
      </c>
    </row>
    <row r="27" spans="1:7" ht="25.5" x14ac:dyDescent="0.2">
      <c r="A27" s="10" t="s">
        <v>195</v>
      </c>
      <c r="B27" s="10" t="s">
        <v>196</v>
      </c>
      <c r="C27" s="40" t="s">
        <v>17</v>
      </c>
      <c r="D27" s="15">
        <v>194</v>
      </c>
      <c r="E27" s="15">
        <v>130.09</v>
      </c>
      <c r="F27" s="15">
        <v>25237.46</v>
      </c>
      <c r="G27" s="15">
        <v>4.3</v>
      </c>
    </row>
    <row r="28" spans="1:7" ht="25.5" x14ac:dyDescent="0.2">
      <c r="A28" s="10" t="s">
        <v>197</v>
      </c>
      <c r="B28" s="10" t="s">
        <v>198</v>
      </c>
      <c r="C28" s="40" t="s">
        <v>17</v>
      </c>
      <c r="D28" s="15">
        <v>24</v>
      </c>
      <c r="E28" s="15">
        <v>181.74</v>
      </c>
      <c r="F28" s="15">
        <v>4361.76</v>
      </c>
      <c r="G28" s="15">
        <v>0.74</v>
      </c>
    </row>
    <row r="29" spans="1:7" ht="25.5" x14ac:dyDescent="0.2">
      <c r="A29" s="10" t="s">
        <v>199</v>
      </c>
      <c r="B29" s="10" t="s">
        <v>200</v>
      </c>
      <c r="C29" s="40" t="s">
        <v>188</v>
      </c>
      <c r="D29" s="15">
        <v>168.18</v>
      </c>
      <c r="E29" s="15">
        <v>23.39</v>
      </c>
      <c r="F29" s="15">
        <v>3933.73</v>
      </c>
      <c r="G29" s="15">
        <v>0.67</v>
      </c>
    </row>
    <row r="30" spans="1:7" x14ac:dyDescent="0.2">
      <c r="A30" s="10" t="s">
        <v>201</v>
      </c>
      <c r="B30" s="10" t="s">
        <v>202</v>
      </c>
      <c r="C30" s="40" t="s">
        <v>188</v>
      </c>
      <c r="D30" s="15">
        <v>103.98</v>
      </c>
      <c r="E30" s="15">
        <v>1.32</v>
      </c>
      <c r="F30" s="15">
        <v>137.25</v>
      </c>
      <c r="G30" s="15">
        <v>0.02</v>
      </c>
    </row>
    <row r="31" spans="1:7" ht="25.5" x14ac:dyDescent="0.2">
      <c r="A31" s="10" t="s">
        <v>203</v>
      </c>
      <c r="B31" s="10" t="s">
        <v>177</v>
      </c>
      <c r="C31" s="40" t="s">
        <v>178</v>
      </c>
      <c r="D31" s="15">
        <v>3665.21</v>
      </c>
      <c r="E31" s="15">
        <v>0.68</v>
      </c>
      <c r="F31" s="15">
        <v>2492.34</v>
      </c>
      <c r="G31" s="15">
        <v>0.42</v>
      </c>
    </row>
    <row r="32" spans="1:7" x14ac:dyDescent="0.2">
      <c r="A32" s="10" t="s">
        <v>204</v>
      </c>
      <c r="B32" s="10" t="s">
        <v>205</v>
      </c>
      <c r="C32" s="40" t="s">
        <v>206</v>
      </c>
      <c r="D32" s="15">
        <v>155.97</v>
      </c>
      <c r="E32" s="15">
        <v>33.97</v>
      </c>
      <c r="F32" s="15">
        <v>5298.3</v>
      </c>
      <c r="G32" s="15">
        <v>0.9</v>
      </c>
    </row>
    <row r="33" spans="1:7" ht="25.5" x14ac:dyDescent="0.2">
      <c r="A33" s="10" t="s">
        <v>207</v>
      </c>
      <c r="B33" s="10" t="s">
        <v>208</v>
      </c>
      <c r="C33" s="40" t="s">
        <v>18</v>
      </c>
      <c r="D33" s="15">
        <v>22</v>
      </c>
      <c r="E33" s="15">
        <v>1655.58</v>
      </c>
      <c r="F33" s="15">
        <v>36422.76</v>
      </c>
      <c r="G33" s="15">
        <v>6.2</v>
      </c>
    </row>
    <row r="34" spans="1:7" ht="38.25" x14ac:dyDescent="0.2">
      <c r="A34" s="10" t="s">
        <v>209</v>
      </c>
      <c r="B34" s="10" t="s">
        <v>210</v>
      </c>
      <c r="C34" s="40" t="s">
        <v>18</v>
      </c>
      <c r="D34" s="15">
        <v>11</v>
      </c>
      <c r="E34" s="15">
        <v>3225.62</v>
      </c>
      <c r="F34" s="15">
        <v>35481.82</v>
      </c>
      <c r="G34" s="15">
        <v>6.04</v>
      </c>
    </row>
    <row r="35" spans="1:7" x14ac:dyDescent="0.2">
      <c r="A35" s="10" t="s">
        <v>211</v>
      </c>
      <c r="B35" s="10" t="s">
        <v>212</v>
      </c>
      <c r="C35" s="40" t="s">
        <v>17</v>
      </c>
      <c r="D35" s="15">
        <v>12</v>
      </c>
      <c r="E35" s="15">
        <v>200.59</v>
      </c>
      <c r="F35" s="15">
        <v>2407.08</v>
      </c>
      <c r="G35" s="15">
        <v>0.41</v>
      </c>
    </row>
    <row r="36" spans="1:7" ht="25.5" x14ac:dyDescent="0.2">
      <c r="A36" s="10" t="s">
        <v>213</v>
      </c>
      <c r="B36" s="10" t="s">
        <v>214</v>
      </c>
      <c r="C36" s="40" t="s">
        <v>18</v>
      </c>
      <c r="D36" s="15">
        <v>4</v>
      </c>
      <c r="E36" s="15">
        <v>1863.65</v>
      </c>
      <c r="F36" s="15">
        <v>7454.6</v>
      </c>
      <c r="G36" s="15">
        <v>1.27</v>
      </c>
    </row>
    <row r="37" spans="1:7" x14ac:dyDescent="0.2">
      <c r="A37" s="10" t="s">
        <v>215</v>
      </c>
      <c r="B37" s="10" t="s">
        <v>216</v>
      </c>
      <c r="C37" s="40" t="s">
        <v>18</v>
      </c>
      <c r="D37" s="15">
        <v>50</v>
      </c>
      <c r="E37" s="15">
        <v>125.37</v>
      </c>
      <c r="F37" s="15">
        <v>6268.5</v>
      </c>
      <c r="G37" s="15">
        <v>1.07</v>
      </c>
    </row>
    <row r="38" spans="1:7" ht="25.5" x14ac:dyDescent="0.2">
      <c r="A38" s="10" t="s">
        <v>217</v>
      </c>
      <c r="B38" s="10" t="s">
        <v>218</v>
      </c>
      <c r="C38" s="40" t="s">
        <v>17</v>
      </c>
      <c r="D38" s="15">
        <v>200</v>
      </c>
      <c r="E38" s="15">
        <v>57.8</v>
      </c>
      <c r="F38" s="15">
        <v>11560</v>
      </c>
      <c r="G38" s="15">
        <v>1.97</v>
      </c>
    </row>
    <row r="39" spans="1:7" ht="25.5" x14ac:dyDescent="0.2">
      <c r="A39" s="10" t="s">
        <v>219</v>
      </c>
      <c r="B39" s="10" t="s">
        <v>220</v>
      </c>
      <c r="C39" s="40" t="s">
        <v>17</v>
      </c>
      <c r="D39" s="15">
        <v>100</v>
      </c>
      <c r="E39" s="15">
        <v>24.03</v>
      </c>
      <c r="F39" s="15">
        <v>2403</v>
      </c>
      <c r="G39" s="15">
        <v>0.41</v>
      </c>
    </row>
    <row r="40" spans="1:7" x14ac:dyDescent="0.2">
      <c r="A40" s="10" t="s">
        <v>221</v>
      </c>
      <c r="B40" s="10" t="s">
        <v>222</v>
      </c>
      <c r="C40" s="40" t="s">
        <v>18</v>
      </c>
      <c r="D40" s="15">
        <v>50</v>
      </c>
      <c r="E40" s="15">
        <v>76.44</v>
      </c>
      <c r="F40" s="15">
        <v>3822</v>
      </c>
      <c r="G40" s="15">
        <v>0.65</v>
      </c>
    </row>
    <row r="41" spans="1:7" x14ac:dyDescent="0.2">
      <c r="A41" s="10" t="s">
        <v>223</v>
      </c>
      <c r="B41" s="10" t="s">
        <v>224</v>
      </c>
      <c r="C41" s="40" t="s">
        <v>17</v>
      </c>
      <c r="D41" s="15">
        <v>307</v>
      </c>
      <c r="E41" s="15">
        <v>2.39</v>
      </c>
      <c r="F41" s="15">
        <v>733.73</v>
      </c>
      <c r="G41" s="15">
        <v>0.12</v>
      </c>
    </row>
    <row r="42" spans="1:7" x14ac:dyDescent="0.2">
      <c r="A42" s="11" t="s">
        <v>225</v>
      </c>
      <c r="B42" s="11" t="s">
        <v>15</v>
      </c>
      <c r="C42" s="40"/>
      <c r="D42" s="15"/>
      <c r="E42" s="15"/>
      <c r="F42" s="16">
        <v>339868.18</v>
      </c>
      <c r="G42" s="16">
        <v>57.9</v>
      </c>
    </row>
    <row r="43" spans="1:7" x14ac:dyDescent="0.2">
      <c r="A43" s="11" t="s">
        <v>226</v>
      </c>
      <c r="B43" s="11" t="s">
        <v>227</v>
      </c>
      <c r="C43" s="40"/>
      <c r="D43" s="15"/>
      <c r="E43" s="15"/>
      <c r="F43" s="16">
        <v>99911.77</v>
      </c>
      <c r="G43" s="16">
        <v>17.010000000000002</v>
      </c>
    </row>
    <row r="44" spans="1:7" x14ac:dyDescent="0.2">
      <c r="A44" s="10" t="s">
        <v>228</v>
      </c>
      <c r="B44" s="10" t="s">
        <v>229</v>
      </c>
      <c r="C44" s="40" t="s">
        <v>12</v>
      </c>
      <c r="D44" s="15">
        <v>2971.79</v>
      </c>
      <c r="E44" s="15">
        <v>1.52</v>
      </c>
      <c r="F44" s="15">
        <v>4517.12</v>
      </c>
      <c r="G44" s="15">
        <v>0.77</v>
      </c>
    </row>
    <row r="45" spans="1:7" ht="25.5" x14ac:dyDescent="0.2">
      <c r="A45" s="10" t="s">
        <v>230</v>
      </c>
      <c r="B45" s="10" t="s">
        <v>231</v>
      </c>
      <c r="C45" s="40" t="s">
        <v>188</v>
      </c>
      <c r="D45" s="15">
        <v>810.63</v>
      </c>
      <c r="E45" s="15">
        <v>3.48</v>
      </c>
      <c r="F45" s="15">
        <v>2820.99</v>
      </c>
      <c r="G45" s="15">
        <v>0.48</v>
      </c>
    </row>
    <row r="46" spans="1:7" x14ac:dyDescent="0.2">
      <c r="A46" s="10" t="s">
        <v>232</v>
      </c>
      <c r="B46" s="10" t="s">
        <v>202</v>
      </c>
      <c r="C46" s="40" t="s">
        <v>188</v>
      </c>
      <c r="D46" s="15">
        <v>909.17</v>
      </c>
      <c r="E46" s="15">
        <v>1.32</v>
      </c>
      <c r="F46" s="15">
        <v>1200.0999999999999</v>
      </c>
      <c r="G46" s="15">
        <v>0.2</v>
      </c>
    </row>
    <row r="47" spans="1:7" ht="25.5" x14ac:dyDescent="0.2">
      <c r="A47" s="10" t="s">
        <v>233</v>
      </c>
      <c r="B47" s="10" t="s">
        <v>177</v>
      </c>
      <c r="C47" s="40" t="s">
        <v>178</v>
      </c>
      <c r="D47" s="15">
        <v>34775.68</v>
      </c>
      <c r="E47" s="15">
        <v>0.68</v>
      </c>
      <c r="F47" s="15">
        <v>23647.46</v>
      </c>
      <c r="G47" s="15">
        <v>4.0199999999999996</v>
      </c>
    </row>
    <row r="48" spans="1:7" x14ac:dyDescent="0.2">
      <c r="A48" s="10" t="s">
        <v>234</v>
      </c>
      <c r="B48" s="10" t="s">
        <v>205</v>
      </c>
      <c r="C48" s="40" t="s">
        <v>206</v>
      </c>
      <c r="D48" s="15">
        <v>1363.75</v>
      </c>
      <c r="E48" s="15">
        <v>33.97</v>
      </c>
      <c r="F48" s="15">
        <v>46326.59</v>
      </c>
      <c r="G48" s="15">
        <v>7.89</v>
      </c>
    </row>
    <row r="49" spans="1:9" ht="25.5" x14ac:dyDescent="0.2">
      <c r="A49" s="10" t="s">
        <v>235</v>
      </c>
      <c r="B49" s="10" t="s">
        <v>236</v>
      </c>
      <c r="C49" s="40" t="s">
        <v>188</v>
      </c>
      <c r="D49" s="15">
        <v>111.27</v>
      </c>
      <c r="E49" s="15">
        <v>0.63</v>
      </c>
      <c r="F49" s="15">
        <v>70.099999999999994</v>
      </c>
      <c r="G49" s="15">
        <v>0.01</v>
      </c>
    </row>
    <row r="50" spans="1:9" ht="25.5" x14ac:dyDescent="0.2">
      <c r="A50" s="10" t="s">
        <v>237</v>
      </c>
      <c r="B50" s="10" t="s">
        <v>238</v>
      </c>
      <c r="C50" s="40" t="s">
        <v>188</v>
      </c>
      <c r="D50" s="15">
        <v>111.27</v>
      </c>
      <c r="E50" s="15">
        <v>5.59</v>
      </c>
      <c r="F50" s="15">
        <v>622</v>
      </c>
      <c r="G50" s="15">
        <v>0.11</v>
      </c>
    </row>
    <row r="51" spans="1:9" x14ac:dyDescent="0.2">
      <c r="A51" s="10" t="s">
        <v>239</v>
      </c>
      <c r="B51" s="10" t="s">
        <v>240</v>
      </c>
      <c r="C51" s="40" t="s">
        <v>12</v>
      </c>
      <c r="D51" s="15">
        <v>2971.79</v>
      </c>
      <c r="E51" s="15">
        <v>1.3</v>
      </c>
      <c r="F51" s="15">
        <v>3863.33</v>
      </c>
      <c r="G51" s="15">
        <v>0.66</v>
      </c>
    </row>
    <row r="52" spans="1:9" ht="25.5" x14ac:dyDescent="0.2">
      <c r="A52" s="10" t="s">
        <v>241</v>
      </c>
      <c r="B52" s="10" t="s">
        <v>242</v>
      </c>
      <c r="C52" s="40" t="s">
        <v>188</v>
      </c>
      <c r="D52" s="15">
        <v>546.53</v>
      </c>
      <c r="E52" s="15">
        <v>15.44</v>
      </c>
      <c r="F52" s="15">
        <v>8438.42</v>
      </c>
      <c r="G52" s="15">
        <v>1.44</v>
      </c>
    </row>
    <row r="53" spans="1:9" ht="25.5" x14ac:dyDescent="0.2">
      <c r="A53" s="10" t="s">
        <v>243</v>
      </c>
      <c r="B53" s="10" t="s">
        <v>177</v>
      </c>
      <c r="C53" s="40" t="s">
        <v>178</v>
      </c>
      <c r="D53" s="15">
        <v>6968.3</v>
      </c>
      <c r="E53" s="15">
        <v>0.68</v>
      </c>
      <c r="F53" s="15">
        <v>4738.4399999999996</v>
      </c>
      <c r="G53" s="15">
        <v>0.81</v>
      </c>
    </row>
    <row r="54" spans="1:9" ht="38.25" x14ac:dyDescent="0.2">
      <c r="A54" s="10" t="s">
        <v>244</v>
      </c>
      <c r="B54" s="10" t="s">
        <v>245</v>
      </c>
      <c r="C54" s="40" t="s">
        <v>188</v>
      </c>
      <c r="D54" s="15">
        <v>546.53</v>
      </c>
      <c r="E54" s="15">
        <v>6.71</v>
      </c>
      <c r="F54" s="15">
        <v>3667.22</v>
      </c>
      <c r="G54" s="15">
        <v>0.62</v>
      </c>
    </row>
    <row r="55" spans="1:9" x14ac:dyDescent="0.2">
      <c r="A55" s="11" t="s">
        <v>246</v>
      </c>
      <c r="B55" s="11" t="s">
        <v>15</v>
      </c>
      <c r="C55" s="40"/>
      <c r="D55" s="15"/>
      <c r="E55" s="15"/>
      <c r="F55" s="16">
        <v>179691.54</v>
      </c>
      <c r="G55" s="16">
        <v>30.61</v>
      </c>
    </row>
    <row r="56" spans="1:9" ht="38.25" x14ac:dyDescent="0.2">
      <c r="A56" s="10" t="s">
        <v>247</v>
      </c>
      <c r="B56" s="10" t="s">
        <v>248</v>
      </c>
      <c r="C56" s="40" t="s">
        <v>12</v>
      </c>
      <c r="D56" s="15">
        <v>2102.31</v>
      </c>
      <c r="E56" s="15">
        <v>73.849999999999994</v>
      </c>
      <c r="F56" s="15">
        <v>155255.59</v>
      </c>
      <c r="G56" s="15">
        <v>26.44</v>
      </c>
    </row>
    <row r="57" spans="1:9" ht="25.5" x14ac:dyDescent="0.2">
      <c r="A57" s="10" t="s">
        <v>249</v>
      </c>
      <c r="B57" s="10" t="s">
        <v>107</v>
      </c>
      <c r="C57" s="40" t="s">
        <v>17</v>
      </c>
      <c r="D57" s="15">
        <v>724.82</v>
      </c>
      <c r="E57" s="15">
        <v>29.7</v>
      </c>
      <c r="F57" s="15">
        <v>21527.15</v>
      </c>
      <c r="G57" s="15">
        <v>3.67</v>
      </c>
    </row>
    <row r="58" spans="1:9" ht="25.5" x14ac:dyDescent="0.2">
      <c r="A58" s="10" t="s">
        <v>250</v>
      </c>
      <c r="B58" s="10" t="s">
        <v>251</v>
      </c>
      <c r="C58" s="40" t="s">
        <v>17</v>
      </c>
      <c r="D58" s="15">
        <v>90</v>
      </c>
      <c r="E58" s="15">
        <v>32.32</v>
      </c>
      <c r="F58" s="15">
        <v>2908.8</v>
      </c>
      <c r="G58" s="15">
        <v>0.5</v>
      </c>
    </row>
    <row r="59" spans="1:9" x14ac:dyDescent="0.2">
      <c r="A59" s="11" t="s">
        <v>252</v>
      </c>
      <c r="B59" s="11" t="s">
        <v>253</v>
      </c>
      <c r="C59" s="40"/>
      <c r="D59" s="15"/>
      <c r="E59" s="15"/>
      <c r="F59" s="16">
        <v>55212.639999999999</v>
      </c>
      <c r="G59" s="16">
        <v>9.41</v>
      </c>
    </row>
    <row r="60" spans="1:9" ht="38.25" x14ac:dyDescent="0.2">
      <c r="A60" s="10" t="s">
        <v>254</v>
      </c>
      <c r="B60" s="10" t="s">
        <v>255</v>
      </c>
      <c r="C60" s="40" t="s">
        <v>12</v>
      </c>
      <c r="D60" s="15">
        <v>869.78</v>
      </c>
      <c r="E60" s="15">
        <v>40</v>
      </c>
      <c r="F60" s="15">
        <v>34791.199999999997</v>
      </c>
      <c r="G60" s="15">
        <v>5.93</v>
      </c>
    </row>
    <row r="61" spans="1:9" ht="25.5" x14ac:dyDescent="0.2">
      <c r="A61" s="10" t="s">
        <v>256</v>
      </c>
      <c r="B61" s="10" t="s">
        <v>257</v>
      </c>
      <c r="C61" s="40" t="s">
        <v>12</v>
      </c>
      <c r="D61" s="15">
        <v>869.78</v>
      </c>
      <c r="E61" s="15">
        <v>2.2200000000000002</v>
      </c>
      <c r="F61" s="15">
        <v>1930.91</v>
      </c>
      <c r="G61" s="15">
        <v>0.33</v>
      </c>
    </row>
    <row r="62" spans="1:9" ht="25.5" x14ac:dyDescent="0.2">
      <c r="A62" s="10" t="s">
        <v>258</v>
      </c>
      <c r="B62" s="10" t="s">
        <v>259</v>
      </c>
      <c r="C62" s="40" t="s">
        <v>188</v>
      </c>
      <c r="D62" s="15">
        <v>30</v>
      </c>
      <c r="E62" s="15">
        <v>386.67</v>
      </c>
      <c r="F62" s="15">
        <v>11600.1</v>
      </c>
      <c r="G62" s="15">
        <v>1.98</v>
      </c>
    </row>
    <row r="63" spans="1:9" ht="38.25" x14ac:dyDescent="0.2">
      <c r="A63" s="10" t="s">
        <v>260</v>
      </c>
      <c r="B63" s="10" t="s">
        <v>261</v>
      </c>
      <c r="C63" s="40" t="s">
        <v>12</v>
      </c>
      <c r="D63" s="15">
        <v>72</v>
      </c>
      <c r="E63" s="15">
        <v>30.26</v>
      </c>
      <c r="F63" s="15">
        <v>2178.7199999999998</v>
      </c>
      <c r="G63" s="15">
        <v>0.37</v>
      </c>
    </row>
    <row r="64" spans="1:9" x14ac:dyDescent="0.2">
      <c r="A64" s="10" t="s">
        <v>262</v>
      </c>
      <c r="B64" s="10" t="s">
        <v>263</v>
      </c>
      <c r="C64" s="40" t="s">
        <v>188</v>
      </c>
      <c r="D64" s="15">
        <v>43.49</v>
      </c>
      <c r="E64" s="15">
        <v>108.34</v>
      </c>
      <c r="F64" s="15">
        <v>4711.71</v>
      </c>
      <c r="G64" s="15">
        <v>0.8</v>
      </c>
      <c r="H64" s="1" t="s">
        <v>321</v>
      </c>
      <c r="I64" s="1">
        <f>D64/D60</f>
        <v>5.0001149716020148E-2</v>
      </c>
    </row>
    <row r="65" spans="1:7" x14ac:dyDescent="0.2">
      <c r="A65" s="11" t="s">
        <v>264</v>
      </c>
      <c r="B65" s="11" t="s">
        <v>265</v>
      </c>
      <c r="C65" s="40"/>
      <c r="D65" s="15"/>
      <c r="E65" s="15"/>
      <c r="F65" s="16">
        <v>1656.89</v>
      </c>
      <c r="G65" s="16">
        <v>0.28999999999999998</v>
      </c>
    </row>
    <row r="66" spans="1:7" ht="25.5" x14ac:dyDescent="0.2">
      <c r="A66" s="10" t="s">
        <v>266</v>
      </c>
      <c r="B66" s="10" t="s">
        <v>267</v>
      </c>
      <c r="C66" s="40" t="s">
        <v>17</v>
      </c>
      <c r="D66" s="15">
        <v>724.82</v>
      </c>
      <c r="E66" s="15">
        <v>1.5</v>
      </c>
      <c r="F66" s="15">
        <v>1087.23</v>
      </c>
      <c r="G66" s="15">
        <v>0.19</v>
      </c>
    </row>
    <row r="67" spans="1:7" ht="38.25" x14ac:dyDescent="0.2">
      <c r="A67" s="10" t="s">
        <v>268</v>
      </c>
      <c r="B67" s="10" t="s">
        <v>269</v>
      </c>
      <c r="C67" s="40" t="s">
        <v>12</v>
      </c>
      <c r="D67" s="15">
        <v>57.6</v>
      </c>
      <c r="E67" s="15">
        <v>9.89</v>
      </c>
      <c r="F67" s="15">
        <v>569.66</v>
      </c>
      <c r="G67" s="15">
        <v>0.1</v>
      </c>
    </row>
    <row r="68" spans="1:7" x14ac:dyDescent="0.2">
      <c r="A68" s="11" t="s">
        <v>270</v>
      </c>
      <c r="B68" s="11" t="s">
        <v>271</v>
      </c>
      <c r="C68" s="40"/>
      <c r="D68" s="15"/>
      <c r="E68" s="15"/>
      <c r="F68" s="16">
        <v>3395.34</v>
      </c>
      <c r="G68" s="16">
        <v>0.57999999999999996</v>
      </c>
    </row>
    <row r="69" spans="1:7" ht="38.25" x14ac:dyDescent="0.2">
      <c r="A69" s="10" t="s">
        <v>272</v>
      </c>
      <c r="B69" s="10" t="s">
        <v>273</v>
      </c>
      <c r="C69" s="40" t="s">
        <v>12</v>
      </c>
      <c r="D69" s="15">
        <v>14.4</v>
      </c>
      <c r="E69" s="15">
        <v>86.85</v>
      </c>
      <c r="F69" s="15">
        <v>1250.6400000000001</v>
      </c>
      <c r="G69" s="15">
        <v>0.21</v>
      </c>
    </row>
    <row r="70" spans="1:7" ht="25.5" x14ac:dyDescent="0.2">
      <c r="A70" s="10" t="s">
        <v>274</v>
      </c>
      <c r="B70" s="10" t="s">
        <v>275</v>
      </c>
      <c r="C70" s="40" t="s">
        <v>12</v>
      </c>
      <c r="D70" s="15">
        <v>99.2</v>
      </c>
      <c r="E70" s="15">
        <v>21.62</v>
      </c>
      <c r="F70" s="15">
        <v>2144.6999999999998</v>
      </c>
      <c r="G70" s="15">
        <v>0.37</v>
      </c>
    </row>
    <row r="71" spans="1:7" x14ac:dyDescent="0.2">
      <c r="A71" s="11" t="s">
        <v>276</v>
      </c>
      <c r="B71" s="11" t="s">
        <v>277</v>
      </c>
      <c r="C71" s="40"/>
      <c r="D71" s="15"/>
      <c r="E71" s="15"/>
      <c r="F71" s="16">
        <v>6789.68</v>
      </c>
      <c r="G71" s="16">
        <v>1.1599999999999999</v>
      </c>
    </row>
    <row r="72" spans="1:7" ht="51" x14ac:dyDescent="0.2">
      <c r="A72" s="10" t="s">
        <v>278</v>
      </c>
      <c r="B72" s="10" t="s">
        <v>149</v>
      </c>
      <c r="C72" s="40" t="s">
        <v>18</v>
      </c>
      <c r="D72" s="15">
        <v>8</v>
      </c>
      <c r="E72" s="15">
        <v>219.44</v>
      </c>
      <c r="F72" s="15">
        <v>1755.52</v>
      </c>
      <c r="G72" s="15">
        <v>0.3</v>
      </c>
    </row>
    <row r="73" spans="1:7" ht="25.5" x14ac:dyDescent="0.2">
      <c r="A73" s="10" t="s">
        <v>279</v>
      </c>
      <c r="B73" s="10" t="s">
        <v>280</v>
      </c>
      <c r="C73" s="40" t="s">
        <v>18</v>
      </c>
      <c r="D73" s="15">
        <v>8</v>
      </c>
      <c r="E73" s="15">
        <v>629.27</v>
      </c>
      <c r="F73" s="15">
        <v>5034.16</v>
      </c>
      <c r="G73" s="15">
        <v>0.86</v>
      </c>
    </row>
    <row r="74" spans="1:7" x14ac:dyDescent="0.2">
      <c r="A74" s="11" t="s">
        <v>281</v>
      </c>
      <c r="B74" s="11" t="s">
        <v>282</v>
      </c>
      <c r="C74" s="40"/>
      <c r="D74" s="15"/>
      <c r="E74" s="15"/>
      <c r="F74" s="16">
        <v>5157.53</v>
      </c>
      <c r="G74" s="16">
        <v>0.88</v>
      </c>
    </row>
    <row r="75" spans="1:7" x14ac:dyDescent="0.2">
      <c r="A75" s="10" t="s">
        <v>283</v>
      </c>
      <c r="B75" s="10" t="s">
        <v>284</v>
      </c>
      <c r="C75" s="40" t="s">
        <v>18</v>
      </c>
      <c r="D75" s="15">
        <v>1</v>
      </c>
      <c r="E75" s="15">
        <v>3701.35</v>
      </c>
      <c r="F75" s="15">
        <v>3701.35</v>
      </c>
      <c r="G75" s="15">
        <v>0.63</v>
      </c>
    </row>
    <row r="76" spans="1:7" x14ac:dyDescent="0.2">
      <c r="A76" s="10" t="s">
        <v>285</v>
      </c>
      <c r="B76" s="10" t="s">
        <v>286</v>
      </c>
      <c r="C76" s="40" t="s">
        <v>287</v>
      </c>
      <c r="D76" s="15">
        <v>2971.79</v>
      </c>
      <c r="E76" s="15">
        <v>0.49</v>
      </c>
      <c r="F76" s="15">
        <v>1456.18</v>
      </c>
      <c r="G76" s="15">
        <v>0.25</v>
      </c>
    </row>
    <row r="77" spans="1:7" x14ac:dyDescent="0.2">
      <c r="A77" s="8"/>
      <c r="B77" s="11" t="s">
        <v>24</v>
      </c>
      <c r="C77" s="40"/>
      <c r="D77" s="15"/>
      <c r="E77" s="15"/>
      <c r="F77" s="16">
        <v>587175.16</v>
      </c>
      <c r="G77" s="16">
        <v>100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2CFF3-2FED-49E4-A229-BEBF21F5FF69}">
  <sheetPr>
    <pageSetUpPr fitToPage="1"/>
  </sheetPr>
  <dimension ref="A1:M87"/>
  <sheetViews>
    <sheetView view="pageBreakPreview" topLeftCell="A41" zoomScaleNormal="100" zoomScaleSheetLayoutView="100" workbookViewId="0">
      <selection activeCell="L52" sqref="L52"/>
    </sheetView>
  </sheetViews>
  <sheetFormatPr defaultRowHeight="15" x14ac:dyDescent="0.2"/>
  <cols>
    <col min="1" max="1" width="20.42578125" style="2" customWidth="1"/>
    <col min="2" max="2" width="54.28515625" style="3" bestFit="1" customWidth="1"/>
    <col min="3" max="3" width="10.42578125" style="25" customWidth="1"/>
    <col min="4" max="4" width="7.140625" style="26" customWidth="1"/>
    <col min="5" max="5" width="5.140625" style="25" customWidth="1"/>
    <col min="6" max="6" width="11.140625" style="27" customWidth="1"/>
    <col min="7" max="7" width="6.5703125" style="28" bestFit="1" customWidth="1"/>
    <col min="8" max="8" width="5" style="27" customWidth="1"/>
    <col min="9" max="9" width="11.5703125" style="27" customWidth="1"/>
    <col min="10" max="10" width="6.5703125" style="28" bestFit="1" customWidth="1"/>
    <col min="11" max="11" width="4.140625" style="27" customWidth="1"/>
    <col min="12" max="12" width="11.7109375" style="27" bestFit="1" customWidth="1"/>
    <col min="13" max="13" width="9.42578125" style="29" customWidth="1"/>
    <col min="14" max="16384" width="9.140625" style="1"/>
  </cols>
  <sheetData>
    <row r="1" spans="1:13" s="17" customFormat="1" ht="43.5" customHeight="1" x14ac:dyDescent="0.2">
      <c r="A1" s="177"/>
      <c r="B1" s="179" t="s">
        <v>152</v>
      </c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s="17" customFormat="1" ht="18" x14ac:dyDescent="0.2">
      <c r="A2" s="178"/>
      <c r="B2" s="181" t="s">
        <v>52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3"/>
    </row>
    <row r="3" spans="1:13" s="17" customFormat="1" ht="29.25" customHeight="1" x14ac:dyDescent="0.2">
      <c r="A3" s="41" t="s">
        <v>26</v>
      </c>
      <c r="B3" s="184" t="s">
        <v>289</v>
      </c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5"/>
    </row>
    <row r="4" spans="1:13" s="17" customFormat="1" ht="11.25" x14ac:dyDescent="0.2">
      <c r="A4" s="41" t="s">
        <v>53</v>
      </c>
      <c r="B4" s="170">
        <v>44872</v>
      </c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9"/>
    </row>
    <row r="5" spans="1:13" s="17" customFormat="1" ht="11.25" x14ac:dyDescent="0.2">
      <c r="A5" s="41" t="s">
        <v>54</v>
      </c>
      <c r="B5" s="168" t="s">
        <v>288</v>
      </c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9"/>
    </row>
    <row r="6" spans="1:13" s="17" customFormat="1" ht="11.25" x14ac:dyDescent="0.2">
      <c r="A6" s="41" t="s">
        <v>55</v>
      </c>
      <c r="B6" s="168" t="s">
        <v>290</v>
      </c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9"/>
    </row>
    <row r="7" spans="1:13" s="17" customFormat="1" ht="11.25" x14ac:dyDescent="0.2">
      <c r="A7" s="41" t="s">
        <v>56</v>
      </c>
      <c r="B7" s="168" t="s">
        <v>57</v>
      </c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9"/>
    </row>
    <row r="8" spans="1:13" s="17" customFormat="1" ht="11.25" x14ac:dyDescent="0.2">
      <c r="A8" s="41" t="s">
        <v>58</v>
      </c>
      <c r="B8" s="170" t="s">
        <v>291</v>
      </c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9"/>
    </row>
    <row r="9" spans="1:13" s="17" customFormat="1" ht="11.25" x14ac:dyDescent="0.2">
      <c r="A9" s="70" t="s">
        <v>32</v>
      </c>
      <c r="B9" s="171">
        <v>44895</v>
      </c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3"/>
    </row>
    <row r="10" spans="1:13" ht="12.75" x14ac:dyDescent="0.2">
      <c r="A10" s="71" t="s">
        <v>2</v>
      </c>
      <c r="B10" s="42" t="s">
        <v>3</v>
      </c>
      <c r="C10" s="174" t="s">
        <v>59</v>
      </c>
      <c r="D10" s="175"/>
      <c r="E10" s="176"/>
      <c r="F10" s="174" t="s">
        <v>60</v>
      </c>
      <c r="G10" s="175"/>
      <c r="H10" s="176"/>
      <c r="I10" s="174" t="s">
        <v>61</v>
      </c>
      <c r="J10" s="175"/>
      <c r="K10" s="176"/>
      <c r="L10" s="46" t="s">
        <v>62</v>
      </c>
      <c r="M10" s="102" t="s">
        <v>4</v>
      </c>
    </row>
    <row r="11" spans="1:13" x14ac:dyDescent="0.2">
      <c r="A11" s="103" t="s">
        <v>9</v>
      </c>
      <c r="B11" s="81" t="s">
        <v>156</v>
      </c>
      <c r="C11" s="74"/>
      <c r="D11" s="75"/>
      <c r="E11" s="75"/>
      <c r="F11" s="76"/>
      <c r="G11" s="77"/>
      <c r="H11" s="78"/>
      <c r="I11" s="78"/>
      <c r="J11" s="78"/>
      <c r="K11" s="78"/>
      <c r="L11" s="75"/>
      <c r="M11" s="104"/>
    </row>
    <row r="12" spans="1:13" x14ac:dyDescent="0.2">
      <c r="A12" s="103" t="s">
        <v>10</v>
      </c>
      <c r="B12" s="81" t="s">
        <v>157</v>
      </c>
      <c r="C12" s="74"/>
      <c r="D12" s="75"/>
      <c r="E12" s="75"/>
      <c r="F12" s="76"/>
      <c r="G12" s="77"/>
      <c r="H12" s="78"/>
      <c r="I12" s="78"/>
      <c r="J12" s="78"/>
      <c r="K12" s="78"/>
      <c r="L12" s="75"/>
      <c r="M12" s="104"/>
    </row>
    <row r="13" spans="1:13" x14ac:dyDescent="0.2">
      <c r="A13" s="105" t="s">
        <v>158</v>
      </c>
      <c r="B13" s="10" t="s">
        <v>159</v>
      </c>
      <c r="C13" s="147"/>
      <c r="D13" s="67"/>
      <c r="E13" s="67"/>
      <c r="F13" s="67">
        <f>'BM 01'!L80</f>
        <v>161424.65000000002</v>
      </c>
      <c r="G13" s="97"/>
      <c r="H13" s="69" t="s">
        <v>310</v>
      </c>
      <c r="I13" s="148">
        <f>'BM 01'!M80+'BM 01'!N80</f>
        <v>587175.16</v>
      </c>
      <c r="J13" s="69"/>
      <c r="K13" s="69" t="s">
        <v>309</v>
      </c>
      <c r="L13" s="146">
        <f>153610.02/587175.16</f>
        <v>0.26160851218569936</v>
      </c>
      <c r="M13" s="106" t="s">
        <v>18</v>
      </c>
    </row>
    <row r="14" spans="1:13" x14ac:dyDescent="0.2">
      <c r="A14" s="103" t="s">
        <v>13</v>
      </c>
      <c r="B14" s="81" t="s">
        <v>11</v>
      </c>
      <c r="C14" s="74"/>
      <c r="D14" s="75"/>
      <c r="E14" s="75"/>
      <c r="F14" s="76"/>
      <c r="G14" s="77"/>
      <c r="H14" s="78"/>
      <c r="I14" s="78"/>
      <c r="J14" s="78"/>
      <c r="K14" s="78"/>
      <c r="L14" s="75"/>
      <c r="M14" s="104"/>
    </row>
    <row r="15" spans="1:13" ht="25.5" x14ac:dyDescent="0.2">
      <c r="A15" s="105" t="s">
        <v>14</v>
      </c>
      <c r="B15" s="10" t="s">
        <v>105</v>
      </c>
      <c r="C15" s="107"/>
      <c r="D15" s="67"/>
      <c r="E15" s="67"/>
      <c r="F15" s="94"/>
      <c r="G15" s="67"/>
      <c r="H15" s="100"/>
      <c r="I15" s="108"/>
      <c r="J15" s="100"/>
      <c r="K15" s="100"/>
      <c r="L15" s="67">
        <v>12</v>
      </c>
      <c r="M15" s="106" t="s">
        <v>12</v>
      </c>
    </row>
    <row r="16" spans="1:13" ht="25.5" x14ac:dyDescent="0.2">
      <c r="A16" s="105" t="s">
        <v>160</v>
      </c>
      <c r="B16" s="10" t="s">
        <v>161</v>
      </c>
      <c r="C16" s="107"/>
      <c r="D16" s="67"/>
      <c r="E16" s="67"/>
      <c r="F16" s="94"/>
      <c r="G16" s="96"/>
      <c r="H16" s="100"/>
      <c r="I16" s="108"/>
      <c r="J16" s="100"/>
      <c r="K16" s="100"/>
      <c r="L16" s="67">
        <v>20</v>
      </c>
      <c r="M16" s="106" t="s">
        <v>12</v>
      </c>
    </row>
    <row r="17" spans="1:13" ht="25.5" x14ac:dyDescent="0.2">
      <c r="A17" s="105" t="s">
        <v>162</v>
      </c>
      <c r="B17" s="10" t="s">
        <v>163</v>
      </c>
      <c r="C17" s="107"/>
      <c r="D17" s="67"/>
      <c r="E17" s="67"/>
      <c r="F17" s="94"/>
      <c r="G17" s="96"/>
      <c r="H17" s="100"/>
      <c r="I17" s="108"/>
      <c r="J17" s="100"/>
      <c r="K17" s="100"/>
      <c r="L17" s="67">
        <v>100</v>
      </c>
      <c r="M17" s="106" t="s">
        <v>17</v>
      </c>
    </row>
    <row r="18" spans="1:13" ht="38.25" x14ac:dyDescent="0.2">
      <c r="A18" s="105" t="s">
        <v>164</v>
      </c>
      <c r="B18" s="10" t="s">
        <v>165</v>
      </c>
      <c r="C18" s="107"/>
      <c r="D18" s="67"/>
      <c r="E18" s="67"/>
      <c r="F18" s="94"/>
      <c r="G18" s="96"/>
      <c r="H18" s="100"/>
      <c r="I18" s="108"/>
      <c r="J18" s="100"/>
      <c r="K18" s="100"/>
      <c r="L18" s="67">
        <v>1</v>
      </c>
      <c r="M18" s="106" t="s">
        <v>166</v>
      </c>
    </row>
    <row r="19" spans="1:13" ht="25.5" x14ac:dyDescent="0.2">
      <c r="A19" s="105" t="s">
        <v>167</v>
      </c>
      <c r="B19" s="10" t="s">
        <v>168</v>
      </c>
      <c r="C19" s="107"/>
      <c r="D19" s="67"/>
      <c r="E19" s="67"/>
      <c r="F19" s="94"/>
      <c r="G19" s="96"/>
      <c r="H19" s="100"/>
      <c r="I19" s="108"/>
      <c r="J19" s="100"/>
      <c r="K19" s="100"/>
      <c r="L19" s="67">
        <v>1</v>
      </c>
      <c r="M19" s="106" t="s">
        <v>18</v>
      </c>
    </row>
    <row r="20" spans="1:13" x14ac:dyDescent="0.2">
      <c r="A20" s="103" t="s">
        <v>19</v>
      </c>
      <c r="B20" s="81" t="s">
        <v>169</v>
      </c>
      <c r="C20" s="109"/>
      <c r="D20" s="75"/>
      <c r="E20" s="75"/>
      <c r="F20" s="76"/>
      <c r="G20" s="110"/>
      <c r="H20" s="111"/>
      <c r="I20" s="111"/>
      <c r="J20" s="111"/>
      <c r="K20" s="111"/>
      <c r="L20" s="75"/>
      <c r="M20" s="104"/>
    </row>
    <row r="21" spans="1:13" x14ac:dyDescent="0.2">
      <c r="A21" s="105" t="s">
        <v>20</v>
      </c>
      <c r="B21" s="10" t="s">
        <v>170</v>
      </c>
      <c r="C21" s="107"/>
      <c r="D21" s="67"/>
      <c r="E21" s="67"/>
      <c r="F21" s="67">
        <v>6</v>
      </c>
      <c r="G21" s="96" t="s">
        <v>171</v>
      </c>
      <c r="H21" s="100" t="s">
        <v>310</v>
      </c>
      <c r="I21" s="108">
        <v>2</v>
      </c>
      <c r="J21" s="100" t="s">
        <v>312</v>
      </c>
      <c r="K21" s="100" t="s">
        <v>309</v>
      </c>
      <c r="L21" s="94">
        <v>3</v>
      </c>
      <c r="M21" s="106" t="s">
        <v>171</v>
      </c>
    </row>
    <row r="22" spans="1:13" x14ac:dyDescent="0.2">
      <c r="A22" s="103" t="s">
        <v>172</v>
      </c>
      <c r="B22" s="81" t="s">
        <v>173</v>
      </c>
      <c r="C22" s="109"/>
      <c r="D22" s="75"/>
      <c r="E22" s="75"/>
      <c r="F22" s="76"/>
      <c r="G22" s="110"/>
      <c r="H22" s="111"/>
      <c r="I22" s="111"/>
      <c r="J22" s="111"/>
      <c r="K22" s="111"/>
      <c r="L22" s="75"/>
      <c r="M22" s="104"/>
    </row>
    <row r="23" spans="1:13" x14ac:dyDescent="0.2">
      <c r="A23" s="103" t="s">
        <v>174</v>
      </c>
      <c r="B23" s="81" t="s">
        <v>175</v>
      </c>
      <c r="C23" s="109"/>
      <c r="D23" s="75"/>
      <c r="E23" s="75"/>
      <c r="F23" s="76"/>
      <c r="G23" s="110"/>
      <c r="H23" s="111"/>
      <c r="I23" s="111"/>
      <c r="J23" s="111"/>
      <c r="K23" s="111"/>
      <c r="L23" s="75"/>
      <c r="M23" s="104"/>
    </row>
    <row r="24" spans="1:13" ht="25.5" x14ac:dyDescent="0.2">
      <c r="A24" s="105" t="s">
        <v>176</v>
      </c>
      <c r="B24" s="10" t="s">
        <v>177</v>
      </c>
      <c r="C24" s="107"/>
      <c r="D24" s="67"/>
      <c r="E24" s="67"/>
      <c r="F24" s="67">
        <v>1639.56</v>
      </c>
      <c r="G24" s="100" t="s">
        <v>178</v>
      </c>
      <c r="H24" s="100" t="s">
        <v>310</v>
      </c>
      <c r="I24" s="108">
        <v>6</v>
      </c>
      <c r="J24" s="100" t="s">
        <v>313</v>
      </c>
      <c r="K24" s="100" t="s">
        <v>309</v>
      </c>
      <c r="L24" s="67">
        <f>(1639.56/6)*1</f>
        <v>273.26</v>
      </c>
      <c r="M24" s="106" t="s">
        <v>178</v>
      </c>
    </row>
    <row r="25" spans="1:13" x14ac:dyDescent="0.2">
      <c r="A25" s="103" t="s">
        <v>179</v>
      </c>
      <c r="B25" s="81" t="s">
        <v>180</v>
      </c>
      <c r="C25" s="109"/>
      <c r="D25" s="75"/>
      <c r="E25" s="75"/>
      <c r="F25" s="76"/>
      <c r="G25" s="110"/>
      <c r="H25" s="111"/>
      <c r="I25" s="111"/>
      <c r="J25" s="111"/>
      <c r="K25" s="111"/>
      <c r="L25" s="75"/>
      <c r="M25" s="104"/>
    </row>
    <row r="26" spans="1:13" ht="25.5" x14ac:dyDescent="0.2">
      <c r="A26" s="105" t="s">
        <v>181</v>
      </c>
      <c r="B26" s="10" t="s">
        <v>177</v>
      </c>
      <c r="C26" s="112"/>
      <c r="D26" s="94"/>
      <c r="E26" s="94"/>
      <c r="F26" s="94">
        <v>5262.35</v>
      </c>
      <c r="G26" s="100" t="s">
        <v>178</v>
      </c>
      <c r="H26" s="108" t="s">
        <v>310</v>
      </c>
      <c r="I26" s="108">
        <v>6</v>
      </c>
      <c r="J26" s="100" t="s">
        <v>313</v>
      </c>
      <c r="K26" s="108" t="s">
        <v>309</v>
      </c>
      <c r="L26" s="67">
        <f>(5262.35/6)*1</f>
        <v>877.05833333333339</v>
      </c>
      <c r="M26" s="106" t="s">
        <v>178</v>
      </c>
    </row>
    <row r="27" spans="1:13" x14ac:dyDescent="0.2">
      <c r="A27" s="103" t="s">
        <v>182</v>
      </c>
      <c r="B27" s="81" t="s">
        <v>183</v>
      </c>
      <c r="C27" s="109"/>
      <c r="D27" s="75"/>
      <c r="E27" s="75"/>
      <c r="F27" s="76"/>
      <c r="G27" s="110"/>
      <c r="H27" s="111"/>
      <c r="I27" s="111"/>
      <c r="J27" s="111"/>
      <c r="K27" s="111"/>
      <c r="L27" s="75"/>
      <c r="M27" s="104"/>
    </row>
    <row r="28" spans="1:13" x14ac:dyDescent="0.2">
      <c r="A28" s="105" t="s">
        <v>184</v>
      </c>
      <c r="B28" s="10" t="s">
        <v>185</v>
      </c>
      <c r="C28" s="112">
        <f>L32</f>
        <v>47.897999999999996</v>
      </c>
      <c r="D28" s="94" t="s">
        <v>17</v>
      </c>
      <c r="E28" s="94" t="s">
        <v>314</v>
      </c>
      <c r="F28" s="94">
        <f>L33</f>
        <v>78.69</v>
      </c>
      <c r="G28" s="95" t="s">
        <v>17</v>
      </c>
      <c r="H28" s="108" t="s">
        <v>314</v>
      </c>
      <c r="I28" s="108">
        <f>L34</f>
        <v>24</v>
      </c>
      <c r="J28" s="108" t="s">
        <v>17</v>
      </c>
      <c r="K28" s="108" t="s">
        <v>309</v>
      </c>
      <c r="L28" s="67">
        <f>SUM(L32:L34)</f>
        <v>150.58799999999999</v>
      </c>
      <c r="M28" s="106" t="s">
        <v>17</v>
      </c>
    </row>
    <row r="29" spans="1:13" ht="26.25" x14ac:dyDescent="0.25">
      <c r="A29" s="105" t="s">
        <v>186</v>
      </c>
      <c r="B29" s="10" t="s">
        <v>187</v>
      </c>
      <c r="C29" s="113">
        <v>248.16</v>
      </c>
      <c r="D29" s="100" t="s">
        <v>188</v>
      </c>
      <c r="E29" s="94" t="s">
        <v>310</v>
      </c>
      <c r="F29" s="94">
        <v>307</v>
      </c>
      <c r="G29" s="94" t="s">
        <v>17</v>
      </c>
      <c r="H29" s="108" t="s">
        <v>311</v>
      </c>
      <c r="I29" s="108">
        <f>L28</f>
        <v>150.58799999999999</v>
      </c>
      <c r="J29" s="108" t="s">
        <v>17</v>
      </c>
      <c r="K29" s="108" t="s">
        <v>309</v>
      </c>
      <c r="L29" s="67">
        <f>(248.16/307)*L28</f>
        <v>121.72611752442995</v>
      </c>
      <c r="M29" s="106" t="s">
        <v>188</v>
      </c>
    </row>
    <row r="30" spans="1:13" x14ac:dyDescent="0.2">
      <c r="A30" s="105" t="s">
        <v>189</v>
      </c>
      <c r="B30" s="10" t="s">
        <v>190</v>
      </c>
      <c r="C30" s="112">
        <v>25.04</v>
      </c>
      <c r="D30" s="100" t="s">
        <v>188</v>
      </c>
      <c r="E30" s="94" t="s">
        <v>310</v>
      </c>
      <c r="F30" s="94">
        <v>307</v>
      </c>
      <c r="G30" s="94" t="s">
        <v>17</v>
      </c>
      <c r="H30" s="108" t="s">
        <v>311</v>
      </c>
      <c r="I30" s="108">
        <f>L28</f>
        <v>150.58799999999999</v>
      </c>
      <c r="J30" s="108" t="s">
        <v>17</v>
      </c>
      <c r="K30" s="108" t="s">
        <v>309</v>
      </c>
      <c r="L30" s="67">
        <f>(25.04/307)*L28</f>
        <v>12.282487035830618</v>
      </c>
      <c r="M30" s="106" t="s">
        <v>188</v>
      </c>
    </row>
    <row r="31" spans="1:13" x14ac:dyDescent="0.2">
      <c r="A31" s="105" t="s">
        <v>191</v>
      </c>
      <c r="B31" s="10" t="s">
        <v>192</v>
      </c>
      <c r="C31" s="112">
        <v>250.4</v>
      </c>
      <c r="D31" s="100" t="s">
        <v>12</v>
      </c>
      <c r="E31" s="94" t="s">
        <v>310</v>
      </c>
      <c r="F31" s="94">
        <v>307</v>
      </c>
      <c r="G31" s="94" t="s">
        <v>17</v>
      </c>
      <c r="H31" s="108" t="s">
        <v>311</v>
      </c>
      <c r="I31" s="108">
        <f>L28</f>
        <v>150.58799999999999</v>
      </c>
      <c r="J31" s="108" t="s">
        <v>17</v>
      </c>
      <c r="K31" s="108" t="s">
        <v>309</v>
      </c>
      <c r="L31" s="67">
        <f>(250.4/307)*L28</f>
        <v>122.82487035830619</v>
      </c>
      <c r="M31" s="106" t="s">
        <v>12</v>
      </c>
    </row>
    <row r="32" spans="1:13" ht="25.5" x14ac:dyDescent="0.2">
      <c r="A32" s="105" t="s">
        <v>193</v>
      </c>
      <c r="B32" s="10" t="s">
        <v>194</v>
      </c>
      <c r="C32" s="112"/>
      <c r="D32" s="94"/>
      <c r="E32" s="94"/>
      <c r="F32" s="94">
        <f>4.482+4.641+5.577+5.235</f>
        <v>19.935000000000002</v>
      </c>
      <c r="G32" s="94" t="s">
        <v>17</v>
      </c>
      <c r="H32" s="108" t="s">
        <v>314</v>
      </c>
      <c r="I32" s="108">
        <f>(4.733+4.733)+(4.846+4.68)+(4.394+4.577)</f>
        <v>27.962999999999997</v>
      </c>
      <c r="J32" s="108" t="s">
        <v>17</v>
      </c>
      <c r="K32" s="108" t="s">
        <v>309</v>
      </c>
      <c r="L32" s="67">
        <f>((4.482+4.641)+(5.577+5.235)+((4.733+4.733)+(4.846+4.68)+(4.394+4.577)))</f>
        <v>47.897999999999996</v>
      </c>
      <c r="M32" s="106" t="s">
        <v>17</v>
      </c>
    </row>
    <row r="33" spans="1:13" ht="26.25" x14ac:dyDescent="0.25">
      <c r="A33" s="105" t="s">
        <v>195</v>
      </c>
      <c r="B33" s="10" t="s">
        <v>196</v>
      </c>
      <c r="C33" s="113">
        <v>35.39</v>
      </c>
      <c r="D33" s="94" t="s">
        <v>17</v>
      </c>
      <c r="E33" s="94" t="s">
        <v>314</v>
      </c>
      <c r="F33" s="94">
        <v>22.37</v>
      </c>
      <c r="G33" s="94" t="s">
        <v>17</v>
      </c>
      <c r="H33" s="108" t="s">
        <v>314</v>
      </c>
      <c r="I33" s="108">
        <v>20.93</v>
      </c>
      <c r="J33" s="108" t="s">
        <v>17</v>
      </c>
      <c r="K33" s="108" t="s">
        <v>309</v>
      </c>
      <c r="L33" s="67">
        <f>35.39+22.37+20.93</f>
        <v>78.69</v>
      </c>
      <c r="M33" s="106" t="s">
        <v>17</v>
      </c>
    </row>
    <row r="34" spans="1:13" ht="25.5" x14ac:dyDescent="0.2">
      <c r="A34" s="105" t="s">
        <v>197</v>
      </c>
      <c r="B34" s="10" t="s">
        <v>198</v>
      </c>
      <c r="C34" s="112"/>
      <c r="D34" s="94"/>
      <c r="E34" s="94"/>
      <c r="F34" s="94">
        <v>6</v>
      </c>
      <c r="G34" s="94" t="s">
        <v>17</v>
      </c>
      <c r="H34" s="108" t="s">
        <v>314</v>
      </c>
      <c r="I34" s="108">
        <v>18</v>
      </c>
      <c r="J34" s="108" t="s">
        <v>17</v>
      </c>
      <c r="K34" s="108" t="s">
        <v>309</v>
      </c>
      <c r="L34" s="67">
        <v>24</v>
      </c>
      <c r="M34" s="106" t="s">
        <v>17</v>
      </c>
    </row>
    <row r="35" spans="1:13" ht="26.25" x14ac:dyDescent="0.25">
      <c r="A35" s="105" t="s">
        <v>199</v>
      </c>
      <c r="B35" s="10" t="s">
        <v>200</v>
      </c>
      <c r="C35" s="113">
        <v>168.18</v>
      </c>
      <c r="D35" s="100" t="s">
        <v>188</v>
      </c>
      <c r="E35" s="94" t="s">
        <v>310</v>
      </c>
      <c r="F35" s="94">
        <v>307</v>
      </c>
      <c r="G35" s="94" t="s">
        <v>17</v>
      </c>
      <c r="H35" s="108" t="s">
        <v>311</v>
      </c>
      <c r="I35" s="108">
        <f>L28</f>
        <v>150.58799999999999</v>
      </c>
      <c r="J35" s="108" t="s">
        <v>17</v>
      </c>
      <c r="K35" s="108" t="s">
        <v>309</v>
      </c>
      <c r="L35" s="67">
        <f>(168.18/307)*L28</f>
        <v>82.494755179153088</v>
      </c>
      <c r="M35" s="106" t="s">
        <v>188</v>
      </c>
    </row>
    <row r="36" spans="1:13" x14ac:dyDescent="0.2">
      <c r="A36" s="105" t="s">
        <v>201</v>
      </c>
      <c r="B36" s="10" t="s">
        <v>202</v>
      </c>
      <c r="C36" s="112">
        <v>103.98</v>
      </c>
      <c r="D36" s="100" t="s">
        <v>188</v>
      </c>
      <c r="E36" s="94" t="s">
        <v>310</v>
      </c>
      <c r="F36" s="94">
        <v>307</v>
      </c>
      <c r="G36" s="95" t="s">
        <v>17</v>
      </c>
      <c r="H36" s="108" t="s">
        <v>311</v>
      </c>
      <c r="I36" s="108">
        <f>L28</f>
        <v>150.58799999999999</v>
      </c>
      <c r="J36" s="108" t="s">
        <v>17</v>
      </c>
      <c r="K36" s="108" t="s">
        <v>309</v>
      </c>
      <c r="L36" s="67">
        <f>(103.98/307)*L28</f>
        <v>51.003714136807815</v>
      </c>
      <c r="M36" s="106" t="s">
        <v>188</v>
      </c>
    </row>
    <row r="37" spans="1:13" ht="25.5" x14ac:dyDescent="0.2">
      <c r="A37" s="105" t="s">
        <v>203</v>
      </c>
      <c r="B37" s="10" t="s">
        <v>177</v>
      </c>
      <c r="C37" s="112">
        <v>3665.21</v>
      </c>
      <c r="D37" s="100" t="s">
        <v>178</v>
      </c>
      <c r="E37" s="94" t="s">
        <v>310</v>
      </c>
      <c r="F37" s="94">
        <v>307</v>
      </c>
      <c r="G37" s="95" t="s">
        <v>17</v>
      </c>
      <c r="H37" s="108" t="s">
        <v>311</v>
      </c>
      <c r="I37" s="108">
        <f>L28</f>
        <v>150.58799999999999</v>
      </c>
      <c r="J37" s="108" t="s">
        <v>17</v>
      </c>
      <c r="K37" s="108" t="s">
        <v>309</v>
      </c>
      <c r="L37" s="67">
        <f>(3665.21/307)*L28</f>
        <v>1797.839229576547</v>
      </c>
      <c r="M37" s="106" t="s">
        <v>178</v>
      </c>
    </row>
    <row r="38" spans="1:13" x14ac:dyDescent="0.2">
      <c r="A38" s="105" t="s">
        <v>204</v>
      </c>
      <c r="B38" s="10" t="s">
        <v>205</v>
      </c>
      <c r="C38" s="112">
        <v>155.97</v>
      </c>
      <c r="D38" s="100" t="s">
        <v>206</v>
      </c>
      <c r="E38" s="94" t="s">
        <v>310</v>
      </c>
      <c r="F38" s="94">
        <v>307</v>
      </c>
      <c r="G38" s="95" t="s">
        <v>17</v>
      </c>
      <c r="H38" s="108" t="s">
        <v>311</v>
      </c>
      <c r="I38" s="108">
        <f>L28</f>
        <v>150.58799999999999</v>
      </c>
      <c r="J38" s="108" t="s">
        <v>17</v>
      </c>
      <c r="K38" s="108" t="s">
        <v>309</v>
      </c>
      <c r="L38" s="67">
        <f>(155.97/307)*L28</f>
        <v>76.505571205211723</v>
      </c>
      <c r="M38" s="106" t="s">
        <v>206</v>
      </c>
    </row>
    <row r="39" spans="1:13" ht="25.5" x14ac:dyDescent="0.2">
      <c r="A39" s="105" t="s">
        <v>207</v>
      </c>
      <c r="B39" s="10" t="s">
        <v>208</v>
      </c>
      <c r="C39" s="112"/>
      <c r="D39" s="94"/>
      <c r="E39" s="94"/>
      <c r="F39" s="114"/>
      <c r="G39" s="114"/>
      <c r="H39" s="114"/>
      <c r="I39" s="114"/>
      <c r="J39" s="114"/>
      <c r="K39" s="114"/>
      <c r="L39" s="67">
        <v>4</v>
      </c>
      <c r="M39" s="106" t="s">
        <v>18</v>
      </c>
    </row>
    <row r="40" spans="1:13" ht="38.25" x14ac:dyDescent="0.2">
      <c r="A40" s="105" t="s">
        <v>209</v>
      </c>
      <c r="B40" s="10" t="s">
        <v>210</v>
      </c>
      <c r="C40" s="112"/>
      <c r="D40" s="94"/>
      <c r="E40" s="94"/>
      <c r="F40" s="94">
        <v>2</v>
      </c>
      <c r="G40" s="100" t="s">
        <v>18</v>
      </c>
      <c r="H40" s="108" t="s">
        <v>314</v>
      </c>
      <c r="I40" s="108">
        <v>2</v>
      </c>
      <c r="J40" s="100" t="s">
        <v>18</v>
      </c>
      <c r="K40" s="108" t="s">
        <v>309</v>
      </c>
      <c r="L40" s="67">
        <v>4</v>
      </c>
      <c r="M40" s="106" t="s">
        <v>18</v>
      </c>
    </row>
    <row r="41" spans="1:13" x14ac:dyDescent="0.2">
      <c r="A41" s="105" t="s">
        <v>211</v>
      </c>
      <c r="B41" s="10" t="s">
        <v>212</v>
      </c>
      <c r="C41" s="112"/>
      <c r="D41" s="94"/>
      <c r="E41" s="94"/>
      <c r="F41" s="94">
        <v>6</v>
      </c>
      <c r="G41" s="95" t="s">
        <v>17</v>
      </c>
      <c r="H41" s="108" t="s">
        <v>314</v>
      </c>
      <c r="I41" s="108">
        <v>18</v>
      </c>
      <c r="J41" s="108" t="s">
        <v>17</v>
      </c>
      <c r="K41" s="108" t="s">
        <v>309</v>
      </c>
      <c r="L41" s="67">
        <v>12</v>
      </c>
      <c r="M41" s="106" t="s">
        <v>17</v>
      </c>
    </row>
    <row r="42" spans="1:13" ht="25.5" x14ac:dyDescent="0.2">
      <c r="A42" s="105" t="s">
        <v>213</v>
      </c>
      <c r="B42" s="10" t="s">
        <v>214</v>
      </c>
      <c r="C42" s="112"/>
      <c r="D42" s="94"/>
      <c r="E42" s="94"/>
      <c r="F42" s="94">
        <v>1</v>
      </c>
      <c r="G42" s="100" t="s">
        <v>18</v>
      </c>
      <c r="H42" s="108" t="s">
        <v>314</v>
      </c>
      <c r="I42" s="108">
        <v>1</v>
      </c>
      <c r="J42" s="100" t="s">
        <v>18</v>
      </c>
      <c r="K42" s="108" t="s">
        <v>309</v>
      </c>
      <c r="L42" s="67">
        <v>2</v>
      </c>
      <c r="M42" s="106" t="s">
        <v>18</v>
      </c>
    </row>
    <row r="43" spans="1:13" x14ac:dyDescent="0.2">
      <c r="A43" s="105" t="s">
        <v>215</v>
      </c>
      <c r="B43" s="10" t="s">
        <v>216</v>
      </c>
      <c r="C43" s="115"/>
      <c r="D43" s="98"/>
      <c r="E43" s="98"/>
      <c r="F43" s="98"/>
      <c r="G43" s="116"/>
      <c r="H43" s="108"/>
      <c r="I43" s="108"/>
      <c r="J43" s="108"/>
      <c r="K43" s="108"/>
      <c r="L43" s="79"/>
      <c r="M43" s="106" t="s">
        <v>18</v>
      </c>
    </row>
    <row r="44" spans="1:13" ht="25.5" x14ac:dyDescent="0.2">
      <c r="A44" s="105" t="s">
        <v>217</v>
      </c>
      <c r="B44" s="10" t="s">
        <v>218</v>
      </c>
      <c r="C44" s="115"/>
      <c r="D44" s="98"/>
      <c r="E44" s="98"/>
      <c r="F44" s="98"/>
      <c r="G44" s="116"/>
      <c r="H44" s="108"/>
      <c r="I44" s="108"/>
      <c r="J44" s="108"/>
      <c r="K44" s="108"/>
      <c r="L44" s="79"/>
      <c r="M44" s="106" t="s">
        <v>17</v>
      </c>
    </row>
    <row r="45" spans="1:13" ht="38.25" x14ac:dyDescent="0.2">
      <c r="A45" s="105" t="s">
        <v>219</v>
      </c>
      <c r="B45" s="10" t="s">
        <v>220</v>
      </c>
      <c r="C45" s="115"/>
      <c r="D45" s="98"/>
      <c r="E45" s="98"/>
      <c r="F45" s="98"/>
      <c r="G45" s="116"/>
      <c r="H45" s="108"/>
      <c r="I45" s="108"/>
      <c r="J45" s="108"/>
      <c r="K45" s="108"/>
      <c r="L45" s="79"/>
      <c r="M45" s="106" t="s">
        <v>17</v>
      </c>
    </row>
    <row r="46" spans="1:13" ht="25.5" x14ac:dyDescent="0.2">
      <c r="A46" s="105" t="s">
        <v>221</v>
      </c>
      <c r="B46" s="10" t="s">
        <v>222</v>
      </c>
      <c r="C46" s="115"/>
      <c r="D46" s="98"/>
      <c r="E46" s="98"/>
      <c r="F46" s="98"/>
      <c r="G46" s="116"/>
      <c r="H46" s="108"/>
      <c r="I46" s="108"/>
      <c r="J46" s="108"/>
      <c r="K46" s="108"/>
      <c r="L46" s="79"/>
      <c r="M46" s="106" t="s">
        <v>18</v>
      </c>
    </row>
    <row r="47" spans="1:13" x14ac:dyDescent="0.2">
      <c r="A47" s="105" t="s">
        <v>223</v>
      </c>
      <c r="B47" s="10" t="s">
        <v>224</v>
      </c>
      <c r="C47" s="115"/>
      <c r="D47" s="98"/>
      <c r="E47" s="98"/>
      <c r="F47" s="98"/>
      <c r="G47" s="116"/>
      <c r="H47" s="108"/>
      <c r="I47" s="108"/>
      <c r="J47" s="108"/>
      <c r="K47" s="108"/>
      <c r="L47" s="79"/>
      <c r="M47" s="106" t="s">
        <v>17</v>
      </c>
    </row>
    <row r="48" spans="1:13" x14ac:dyDescent="0.2">
      <c r="A48" s="103" t="s">
        <v>225</v>
      </c>
      <c r="B48" s="81" t="s">
        <v>15</v>
      </c>
      <c r="C48" s="109"/>
      <c r="D48" s="75"/>
      <c r="E48" s="75"/>
      <c r="F48" s="76"/>
      <c r="G48" s="110"/>
      <c r="H48" s="111"/>
      <c r="I48" s="111"/>
      <c r="J48" s="111"/>
      <c r="K48" s="111"/>
      <c r="L48" s="75"/>
      <c r="M48" s="104"/>
    </row>
    <row r="49" spans="1:13" x14ac:dyDescent="0.2">
      <c r="A49" s="103" t="s">
        <v>226</v>
      </c>
      <c r="B49" s="81" t="s">
        <v>227</v>
      </c>
      <c r="C49" s="109"/>
      <c r="D49" s="75"/>
      <c r="E49" s="75"/>
      <c r="F49" s="76"/>
      <c r="G49" s="110"/>
      <c r="H49" s="111"/>
      <c r="I49" s="111"/>
      <c r="J49" s="111"/>
      <c r="K49" s="111"/>
      <c r="L49" s="75"/>
      <c r="M49" s="104"/>
    </row>
    <row r="50" spans="1:13" x14ac:dyDescent="0.2">
      <c r="A50" s="105" t="s">
        <v>228</v>
      </c>
      <c r="B50" s="10" t="s">
        <v>229</v>
      </c>
      <c r="C50" s="107"/>
      <c r="D50" s="67"/>
      <c r="E50" s="67"/>
      <c r="F50" s="67"/>
      <c r="G50" s="96"/>
      <c r="H50" s="100"/>
      <c r="I50" s="100"/>
      <c r="J50" s="100"/>
      <c r="K50" s="100"/>
      <c r="L50" s="67">
        <v>2971.79</v>
      </c>
      <c r="M50" s="106" t="s">
        <v>12</v>
      </c>
    </row>
    <row r="51" spans="1:13" ht="26.25" x14ac:dyDescent="0.25">
      <c r="A51" s="105" t="s">
        <v>230</v>
      </c>
      <c r="B51" s="10" t="s">
        <v>231</v>
      </c>
      <c r="C51" s="99"/>
      <c r="D51" s="67"/>
      <c r="E51" s="67"/>
      <c r="F51" s="67">
        <v>810.63</v>
      </c>
      <c r="G51" s="100" t="s">
        <v>188</v>
      </c>
      <c r="H51" s="100" t="s">
        <v>63</v>
      </c>
      <c r="I51" s="100">
        <v>222.63</v>
      </c>
      <c r="J51" s="100" t="s">
        <v>188</v>
      </c>
      <c r="K51" s="100" t="s">
        <v>309</v>
      </c>
      <c r="L51" s="67">
        <f>215.81+237.04+135.15</f>
        <v>588</v>
      </c>
      <c r="M51" s="106" t="s">
        <v>188</v>
      </c>
    </row>
    <row r="52" spans="1:13" x14ac:dyDescent="0.25">
      <c r="A52" s="105" t="s">
        <v>232</v>
      </c>
      <c r="B52" s="10" t="s">
        <v>202</v>
      </c>
      <c r="C52" s="99">
        <v>909.17</v>
      </c>
      <c r="D52" s="100" t="s">
        <v>188</v>
      </c>
      <c r="E52" s="67" t="s">
        <v>310</v>
      </c>
      <c r="F52" s="67">
        <v>810.63</v>
      </c>
      <c r="G52" s="100" t="s">
        <v>188</v>
      </c>
      <c r="H52" s="100" t="s">
        <v>311</v>
      </c>
      <c r="I52" s="101">
        <f>L51</f>
        <v>588</v>
      </c>
      <c r="J52" s="100" t="s">
        <v>188</v>
      </c>
      <c r="K52" s="100" t="s">
        <v>309</v>
      </c>
      <c r="L52" s="67">
        <f>(909.17/810.63)*L51</f>
        <v>659.47714740387096</v>
      </c>
      <c r="M52" s="106" t="s">
        <v>188</v>
      </c>
    </row>
    <row r="53" spans="1:13" ht="26.25" x14ac:dyDescent="0.25">
      <c r="A53" s="105" t="s">
        <v>233</v>
      </c>
      <c r="B53" s="10" t="s">
        <v>177</v>
      </c>
      <c r="C53" s="99">
        <v>34775.68</v>
      </c>
      <c r="D53" s="100" t="s">
        <v>178</v>
      </c>
      <c r="E53" s="67" t="s">
        <v>310</v>
      </c>
      <c r="F53" s="67">
        <v>810.63</v>
      </c>
      <c r="G53" s="100" t="s">
        <v>188</v>
      </c>
      <c r="H53" s="100" t="s">
        <v>311</v>
      </c>
      <c r="I53" s="101">
        <f>L51</f>
        <v>588</v>
      </c>
      <c r="J53" s="100" t="s">
        <v>188</v>
      </c>
      <c r="K53" s="100" t="s">
        <v>309</v>
      </c>
      <c r="L53" s="67">
        <f>(34775.68/810.63)*L51</f>
        <v>25224.94829947078</v>
      </c>
      <c r="M53" s="106" t="s">
        <v>178</v>
      </c>
    </row>
    <row r="54" spans="1:13" x14ac:dyDescent="0.25">
      <c r="A54" s="105" t="s">
        <v>234</v>
      </c>
      <c r="B54" s="10" t="s">
        <v>205</v>
      </c>
      <c r="C54" s="99">
        <v>1363.75</v>
      </c>
      <c r="D54" s="67" t="s">
        <v>206</v>
      </c>
      <c r="E54" s="67" t="s">
        <v>310</v>
      </c>
      <c r="F54" s="67">
        <v>810.63</v>
      </c>
      <c r="G54" s="100" t="s">
        <v>188</v>
      </c>
      <c r="H54" s="100" t="s">
        <v>311</v>
      </c>
      <c r="I54" s="101">
        <f>L51</f>
        <v>588</v>
      </c>
      <c r="J54" s="100" t="s">
        <v>188</v>
      </c>
      <c r="K54" s="100" t="s">
        <v>309</v>
      </c>
      <c r="L54" s="67">
        <f>(1363.75/810.63)*L51</f>
        <v>989.21209429702822</v>
      </c>
      <c r="M54" s="106" t="s">
        <v>206</v>
      </c>
    </row>
    <row r="55" spans="1:13" ht="25.5" x14ac:dyDescent="0.2">
      <c r="A55" s="105" t="s">
        <v>235</v>
      </c>
      <c r="B55" s="10" t="s">
        <v>236</v>
      </c>
      <c r="C55" s="107"/>
      <c r="D55" s="67"/>
      <c r="E55" s="67"/>
      <c r="F55" s="67"/>
      <c r="G55" s="96"/>
      <c r="H55" s="100"/>
      <c r="I55" s="100"/>
      <c r="J55" s="100"/>
      <c r="K55" s="100"/>
      <c r="L55" s="67"/>
      <c r="M55" s="106" t="s">
        <v>188</v>
      </c>
    </row>
    <row r="56" spans="1:13" ht="25.5" x14ac:dyDescent="0.2">
      <c r="A56" s="105" t="s">
        <v>237</v>
      </c>
      <c r="B56" s="10" t="s">
        <v>238</v>
      </c>
      <c r="C56" s="107"/>
      <c r="D56" s="67"/>
      <c r="E56" s="67"/>
      <c r="F56" s="67"/>
      <c r="G56" s="96"/>
      <c r="H56" s="100"/>
      <c r="I56" s="100"/>
      <c r="J56" s="100"/>
      <c r="K56" s="100"/>
      <c r="L56" s="67"/>
      <c r="M56" s="106" t="s">
        <v>188</v>
      </c>
    </row>
    <row r="57" spans="1:13" x14ac:dyDescent="0.2">
      <c r="A57" s="105" t="s">
        <v>239</v>
      </c>
      <c r="B57" s="10" t="s">
        <v>240</v>
      </c>
      <c r="C57" s="107"/>
      <c r="D57" s="67"/>
      <c r="E57" s="67"/>
      <c r="F57" s="67">
        <v>2102.0100000000002</v>
      </c>
      <c r="G57" s="100" t="s">
        <v>12</v>
      </c>
      <c r="H57" s="100" t="s">
        <v>63</v>
      </c>
      <c r="I57" s="100">
        <v>627.66</v>
      </c>
      <c r="J57" s="100" t="s">
        <v>12</v>
      </c>
      <c r="K57" s="100" t="s">
        <v>309</v>
      </c>
      <c r="L57" s="67">
        <f>2102.01-627.66</f>
        <v>1474.3500000000004</v>
      </c>
      <c r="M57" s="106" t="s">
        <v>12</v>
      </c>
    </row>
    <row r="58" spans="1:13" ht="25.5" x14ac:dyDescent="0.2">
      <c r="A58" s="105" t="s">
        <v>241</v>
      </c>
      <c r="B58" s="10" t="s">
        <v>242</v>
      </c>
      <c r="C58" s="107"/>
      <c r="D58" s="67"/>
      <c r="E58" s="67"/>
      <c r="F58" s="67"/>
      <c r="G58" s="96"/>
      <c r="H58" s="100"/>
      <c r="I58" s="100"/>
      <c r="J58" s="100"/>
      <c r="K58" s="100"/>
      <c r="L58" s="67"/>
      <c r="M58" s="106" t="s">
        <v>188</v>
      </c>
    </row>
    <row r="59" spans="1:13" ht="25.5" x14ac:dyDescent="0.2">
      <c r="A59" s="105" t="s">
        <v>243</v>
      </c>
      <c r="B59" s="10" t="s">
        <v>177</v>
      </c>
      <c r="C59" s="107"/>
      <c r="D59" s="67"/>
      <c r="E59" s="67"/>
      <c r="F59" s="67"/>
      <c r="G59" s="96"/>
      <c r="H59" s="100"/>
      <c r="I59" s="100"/>
      <c r="J59" s="100"/>
      <c r="K59" s="100"/>
      <c r="L59" s="67"/>
      <c r="M59" s="106" t="s">
        <v>178</v>
      </c>
    </row>
    <row r="60" spans="1:13" ht="38.25" x14ac:dyDescent="0.2">
      <c r="A60" s="105" t="s">
        <v>244</v>
      </c>
      <c r="B60" s="10" t="s">
        <v>245</v>
      </c>
      <c r="C60" s="107"/>
      <c r="D60" s="67"/>
      <c r="E60" s="67"/>
      <c r="F60" s="67"/>
      <c r="G60" s="96"/>
      <c r="H60" s="100"/>
      <c r="I60" s="100"/>
      <c r="J60" s="100"/>
      <c r="K60" s="100"/>
      <c r="L60" s="67"/>
      <c r="M60" s="106" t="s">
        <v>188</v>
      </c>
    </row>
    <row r="61" spans="1:13" x14ac:dyDescent="0.2">
      <c r="A61" s="103" t="s">
        <v>246</v>
      </c>
      <c r="B61" s="81" t="s">
        <v>15</v>
      </c>
      <c r="C61" s="109"/>
      <c r="D61" s="75"/>
      <c r="E61" s="75"/>
      <c r="F61" s="76"/>
      <c r="G61" s="110"/>
      <c r="H61" s="111"/>
      <c r="I61" s="111"/>
      <c r="J61" s="111"/>
      <c r="K61" s="111"/>
      <c r="L61" s="75"/>
      <c r="M61" s="104"/>
    </row>
    <row r="62" spans="1:13" ht="38.25" x14ac:dyDescent="0.2">
      <c r="A62" s="105" t="s">
        <v>247</v>
      </c>
      <c r="B62" s="10" t="s">
        <v>248</v>
      </c>
      <c r="C62" s="107"/>
      <c r="D62" s="67"/>
      <c r="E62" s="67"/>
      <c r="F62" s="67"/>
      <c r="G62" s="96"/>
      <c r="H62" s="100"/>
      <c r="I62" s="100"/>
      <c r="J62" s="100"/>
      <c r="K62" s="100"/>
      <c r="L62" s="67"/>
      <c r="M62" s="106" t="s">
        <v>12</v>
      </c>
    </row>
    <row r="63" spans="1:13" ht="39" x14ac:dyDescent="0.25">
      <c r="A63" s="105" t="s">
        <v>249</v>
      </c>
      <c r="B63" s="10" t="s">
        <v>107</v>
      </c>
      <c r="C63" s="117"/>
      <c r="D63" s="67"/>
      <c r="E63" s="67"/>
      <c r="F63" s="99">
        <v>2</v>
      </c>
      <c r="G63" s="67" t="s">
        <v>315</v>
      </c>
      <c r="H63" s="100" t="s">
        <v>311</v>
      </c>
      <c r="I63" s="100">
        <v>72.45</v>
      </c>
      <c r="J63" s="100" t="s">
        <v>17</v>
      </c>
      <c r="K63" s="100" t="s">
        <v>309</v>
      </c>
      <c r="L63" s="67">
        <v>144.9</v>
      </c>
      <c r="M63" s="106" t="s">
        <v>17</v>
      </c>
    </row>
    <row r="64" spans="1:13" ht="25.5" x14ac:dyDescent="0.2">
      <c r="A64" s="105" t="s">
        <v>250</v>
      </c>
      <c r="B64" s="10" t="s">
        <v>251</v>
      </c>
      <c r="C64" s="107"/>
      <c r="D64" s="67"/>
      <c r="E64" s="67"/>
      <c r="F64" s="67"/>
      <c r="G64" s="96"/>
      <c r="H64" s="100"/>
      <c r="I64" s="100"/>
      <c r="J64" s="100"/>
      <c r="K64" s="100"/>
      <c r="L64" s="67"/>
      <c r="M64" s="106" t="s">
        <v>17</v>
      </c>
    </row>
    <row r="65" spans="1:13" x14ac:dyDescent="0.2">
      <c r="A65" s="103" t="s">
        <v>252</v>
      </c>
      <c r="B65" s="81" t="s">
        <v>253</v>
      </c>
      <c r="C65" s="109"/>
      <c r="D65" s="75"/>
      <c r="E65" s="75"/>
      <c r="F65" s="76"/>
      <c r="G65" s="110"/>
      <c r="H65" s="111"/>
      <c r="I65" s="111"/>
      <c r="J65" s="111"/>
      <c r="K65" s="111"/>
      <c r="L65" s="75"/>
      <c r="M65" s="104"/>
    </row>
    <row r="66" spans="1:13" ht="38.25" x14ac:dyDescent="0.2">
      <c r="A66" s="105" t="s">
        <v>254</v>
      </c>
      <c r="B66" s="10" t="s">
        <v>255</v>
      </c>
      <c r="C66" s="107"/>
      <c r="D66" s="67"/>
      <c r="E66" s="67"/>
      <c r="F66" s="67"/>
      <c r="G66" s="96"/>
      <c r="H66" s="100"/>
      <c r="I66" s="100"/>
      <c r="J66" s="100"/>
      <c r="K66" s="100"/>
      <c r="L66" s="67"/>
      <c r="M66" s="106" t="s">
        <v>12</v>
      </c>
    </row>
    <row r="67" spans="1:13" ht="25.5" x14ac:dyDescent="0.2">
      <c r="A67" s="105" t="s">
        <v>256</v>
      </c>
      <c r="B67" s="10" t="s">
        <v>257</v>
      </c>
      <c r="C67" s="107"/>
      <c r="D67" s="67"/>
      <c r="E67" s="67"/>
      <c r="F67" s="67"/>
      <c r="G67" s="96"/>
      <c r="H67" s="100"/>
      <c r="I67" s="100"/>
      <c r="J67" s="100"/>
      <c r="K67" s="100"/>
      <c r="L67" s="67"/>
      <c r="M67" s="106" t="s">
        <v>12</v>
      </c>
    </row>
    <row r="68" spans="1:13" ht="25.5" x14ac:dyDescent="0.2">
      <c r="A68" s="105" t="s">
        <v>258</v>
      </c>
      <c r="B68" s="10" t="s">
        <v>259</v>
      </c>
      <c r="C68" s="107"/>
      <c r="D68" s="67"/>
      <c r="E68" s="67"/>
      <c r="F68" s="67"/>
      <c r="G68" s="96"/>
      <c r="H68" s="100"/>
      <c r="I68" s="100"/>
      <c r="J68" s="100"/>
      <c r="K68" s="100"/>
      <c r="L68" s="67"/>
      <c r="M68" s="106" t="s">
        <v>188</v>
      </c>
    </row>
    <row r="69" spans="1:13" ht="38.25" x14ac:dyDescent="0.2">
      <c r="A69" s="105" t="s">
        <v>260</v>
      </c>
      <c r="B69" s="10" t="s">
        <v>261</v>
      </c>
      <c r="C69" s="107"/>
      <c r="D69" s="67"/>
      <c r="E69" s="67"/>
      <c r="F69" s="67"/>
      <c r="G69" s="96"/>
      <c r="H69" s="100"/>
      <c r="I69" s="100"/>
      <c r="J69" s="100"/>
      <c r="K69" s="100"/>
      <c r="L69" s="67"/>
      <c r="M69" s="106" t="s">
        <v>12</v>
      </c>
    </row>
    <row r="70" spans="1:13" x14ac:dyDescent="0.2">
      <c r="A70" s="105" t="s">
        <v>262</v>
      </c>
      <c r="B70" s="10" t="s">
        <v>263</v>
      </c>
      <c r="C70" s="66"/>
      <c r="D70" s="67"/>
      <c r="E70" s="67"/>
      <c r="F70" s="67"/>
      <c r="G70" s="68"/>
      <c r="H70" s="69"/>
      <c r="I70" s="69"/>
      <c r="J70" s="69"/>
      <c r="K70" s="69"/>
      <c r="L70" s="67"/>
      <c r="M70" s="106" t="s">
        <v>188</v>
      </c>
    </row>
    <row r="71" spans="1:13" x14ac:dyDescent="0.2">
      <c r="A71" s="103" t="s">
        <v>264</v>
      </c>
      <c r="B71" s="81" t="s">
        <v>265</v>
      </c>
      <c r="C71" s="74"/>
      <c r="D71" s="75"/>
      <c r="E71" s="75"/>
      <c r="F71" s="76"/>
      <c r="G71" s="77"/>
      <c r="H71" s="78"/>
      <c r="I71" s="78"/>
      <c r="J71" s="78"/>
      <c r="K71" s="78"/>
      <c r="L71" s="75"/>
      <c r="M71" s="104"/>
    </row>
    <row r="72" spans="1:13" ht="25.5" x14ac:dyDescent="0.2">
      <c r="A72" s="105" t="s">
        <v>266</v>
      </c>
      <c r="B72" s="10" t="s">
        <v>267</v>
      </c>
      <c r="C72" s="66"/>
      <c r="D72" s="67"/>
      <c r="E72" s="67"/>
      <c r="F72" s="67"/>
      <c r="G72" s="68"/>
      <c r="H72" s="69"/>
      <c r="I72" s="69"/>
      <c r="J72" s="69"/>
      <c r="K72" s="69"/>
      <c r="L72" s="67"/>
      <c r="M72" s="106" t="s">
        <v>17</v>
      </c>
    </row>
    <row r="73" spans="1:13" ht="38.25" x14ac:dyDescent="0.2">
      <c r="A73" s="105" t="s">
        <v>268</v>
      </c>
      <c r="B73" s="10" t="s">
        <v>269</v>
      </c>
      <c r="C73" s="66"/>
      <c r="D73" s="67"/>
      <c r="E73" s="67"/>
      <c r="F73" s="67"/>
      <c r="G73" s="68"/>
      <c r="H73" s="69"/>
      <c r="I73" s="69"/>
      <c r="J73" s="69"/>
      <c r="K73" s="69"/>
      <c r="L73" s="67"/>
      <c r="M73" s="106" t="s">
        <v>12</v>
      </c>
    </row>
    <row r="74" spans="1:13" x14ac:dyDescent="0.2">
      <c r="A74" s="103" t="s">
        <v>270</v>
      </c>
      <c r="B74" s="81" t="s">
        <v>271</v>
      </c>
      <c r="C74" s="74"/>
      <c r="D74" s="75"/>
      <c r="E74" s="75"/>
      <c r="F74" s="76"/>
      <c r="G74" s="77"/>
      <c r="H74" s="78"/>
      <c r="I74" s="78"/>
      <c r="J74" s="78"/>
      <c r="K74" s="78"/>
      <c r="L74" s="75"/>
      <c r="M74" s="104"/>
    </row>
    <row r="75" spans="1:13" ht="51" x14ac:dyDescent="0.2">
      <c r="A75" s="105" t="s">
        <v>272</v>
      </c>
      <c r="B75" s="10" t="s">
        <v>273</v>
      </c>
      <c r="C75" s="66"/>
      <c r="D75" s="67"/>
      <c r="E75" s="67"/>
      <c r="F75" s="67"/>
      <c r="G75" s="68"/>
      <c r="H75" s="69"/>
      <c r="I75" s="69"/>
      <c r="J75" s="69"/>
      <c r="K75" s="69"/>
      <c r="L75" s="67"/>
      <c r="M75" s="106" t="s">
        <v>12</v>
      </c>
    </row>
    <row r="76" spans="1:13" ht="25.5" x14ac:dyDescent="0.2">
      <c r="A76" s="105" t="s">
        <v>274</v>
      </c>
      <c r="B76" s="10" t="s">
        <v>275</v>
      </c>
      <c r="C76" s="66"/>
      <c r="D76" s="67"/>
      <c r="E76" s="67"/>
      <c r="F76" s="67"/>
      <c r="G76" s="68"/>
      <c r="H76" s="69"/>
      <c r="I76" s="69"/>
      <c r="J76" s="69"/>
      <c r="K76" s="69"/>
      <c r="L76" s="67"/>
      <c r="M76" s="106" t="s">
        <v>12</v>
      </c>
    </row>
    <row r="77" spans="1:13" x14ac:dyDescent="0.2">
      <c r="A77" s="103" t="s">
        <v>276</v>
      </c>
      <c r="B77" s="81" t="s">
        <v>277</v>
      </c>
      <c r="C77" s="74"/>
      <c r="D77" s="75"/>
      <c r="E77" s="75"/>
      <c r="F77" s="76"/>
      <c r="G77" s="77"/>
      <c r="H77" s="78"/>
      <c r="I77" s="78"/>
      <c r="J77" s="78"/>
      <c r="K77" s="78"/>
      <c r="L77" s="75"/>
      <c r="M77" s="104"/>
    </row>
    <row r="78" spans="1:13" ht="51" x14ac:dyDescent="0.2">
      <c r="A78" s="105" t="s">
        <v>278</v>
      </c>
      <c r="B78" s="10" t="s">
        <v>149</v>
      </c>
      <c r="C78" s="66"/>
      <c r="D78" s="67"/>
      <c r="E78" s="67"/>
      <c r="F78" s="67"/>
      <c r="G78" s="68"/>
      <c r="H78" s="69"/>
      <c r="I78" s="69"/>
      <c r="J78" s="69"/>
      <c r="K78" s="69"/>
      <c r="L78" s="67"/>
      <c r="M78" s="106" t="s">
        <v>18</v>
      </c>
    </row>
    <row r="79" spans="1:13" ht="38.25" x14ac:dyDescent="0.2">
      <c r="A79" s="105" t="s">
        <v>279</v>
      </c>
      <c r="B79" s="10" t="s">
        <v>280</v>
      </c>
      <c r="C79" s="66"/>
      <c r="D79" s="67"/>
      <c r="E79" s="67"/>
      <c r="F79" s="67"/>
      <c r="G79" s="68"/>
      <c r="H79" s="69"/>
      <c r="I79" s="69"/>
      <c r="J79" s="69"/>
      <c r="K79" s="69"/>
      <c r="L79" s="67"/>
      <c r="M79" s="106" t="s">
        <v>18</v>
      </c>
    </row>
    <row r="80" spans="1:13" x14ac:dyDescent="0.2">
      <c r="A80" s="103" t="s">
        <v>281</v>
      </c>
      <c r="B80" s="81" t="s">
        <v>282</v>
      </c>
      <c r="C80" s="74"/>
      <c r="D80" s="75"/>
      <c r="E80" s="75"/>
      <c r="F80" s="76"/>
      <c r="G80" s="77"/>
      <c r="H80" s="78"/>
      <c r="I80" s="78"/>
      <c r="J80" s="78"/>
      <c r="K80" s="78"/>
      <c r="L80" s="75"/>
      <c r="M80" s="104"/>
    </row>
    <row r="81" spans="1:13" x14ac:dyDescent="0.2">
      <c r="A81" s="105" t="s">
        <v>283</v>
      </c>
      <c r="B81" s="10" t="s">
        <v>284</v>
      </c>
      <c r="C81" s="66"/>
      <c r="D81" s="67"/>
      <c r="E81" s="67"/>
      <c r="F81" s="67"/>
      <c r="G81" s="68"/>
      <c r="H81" s="69"/>
      <c r="I81" s="69"/>
      <c r="J81" s="69"/>
      <c r="K81" s="69"/>
      <c r="L81" s="67"/>
      <c r="M81" s="106" t="s">
        <v>18</v>
      </c>
    </row>
    <row r="82" spans="1:13" ht="15.75" thickBot="1" x14ac:dyDescent="0.25">
      <c r="A82" s="105" t="s">
        <v>285</v>
      </c>
      <c r="B82" s="10" t="s">
        <v>286</v>
      </c>
      <c r="C82" s="66"/>
      <c r="D82" s="67"/>
      <c r="E82" s="67"/>
      <c r="F82" s="67"/>
      <c r="G82" s="68"/>
      <c r="H82" s="69"/>
      <c r="I82" s="69"/>
      <c r="J82" s="69"/>
      <c r="K82" s="69"/>
      <c r="L82" s="67"/>
      <c r="M82" s="106" t="s">
        <v>287</v>
      </c>
    </row>
    <row r="83" spans="1:13" ht="18.75" customHeight="1" x14ac:dyDescent="0.2">
      <c r="A83" s="153" t="s">
        <v>307</v>
      </c>
      <c r="B83" s="154"/>
      <c r="C83" s="159" t="s">
        <v>308</v>
      </c>
      <c r="D83" s="160"/>
      <c r="E83" s="160"/>
      <c r="F83" s="160"/>
      <c r="G83" s="160"/>
      <c r="H83" s="160"/>
      <c r="I83" s="160"/>
      <c r="J83" s="160"/>
      <c r="K83" s="160"/>
      <c r="L83" s="160"/>
      <c r="M83" s="161"/>
    </row>
    <row r="84" spans="1:13" ht="17.25" customHeight="1" x14ac:dyDescent="0.2">
      <c r="A84" s="155"/>
      <c r="B84" s="156"/>
      <c r="C84" s="162"/>
      <c r="D84" s="163"/>
      <c r="E84" s="163"/>
      <c r="F84" s="163"/>
      <c r="G84" s="163"/>
      <c r="H84" s="163"/>
      <c r="I84" s="163"/>
      <c r="J84" s="163"/>
      <c r="K84" s="163"/>
      <c r="L84" s="163"/>
      <c r="M84" s="164"/>
    </row>
    <row r="85" spans="1:13" ht="14.25" customHeight="1" x14ac:dyDescent="0.2">
      <c r="A85" s="155"/>
      <c r="B85" s="156"/>
      <c r="C85" s="162"/>
      <c r="D85" s="163"/>
      <c r="E85" s="163"/>
      <c r="F85" s="163"/>
      <c r="G85" s="163"/>
      <c r="H85" s="163"/>
      <c r="I85" s="163"/>
      <c r="J85" s="163"/>
      <c r="K85" s="163"/>
      <c r="L85" s="163"/>
      <c r="M85" s="164"/>
    </row>
    <row r="86" spans="1:13" ht="14.25" customHeight="1" x14ac:dyDescent="0.2">
      <c r="A86" s="155"/>
      <c r="B86" s="156"/>
      <c r="C86" s="162"/>
      <c r="D86" s="163"/>
      <c r="E86" s="163"/>
      <c r="F86" s="163"/>
      <c r="G86" s="163"/>
      <c r="H86" s="163"/>
      <c r="I86" s="163"/>
      <c r="J86" s="163"/>
      <c r="K86" s="163"/>
      <c r="L86" s="163"/>
      <c r="M86" s="164"/>
    </row>
    <row r="87" spans="1:13" ht="13.5" thickBot="1" x14ac:dyDescent="0.25">
      <c r="A87" s="157"/>
      <c r="B87" s="158"/>
      <c r="C87" s="165"/>
      <c r="D87" s="166"/>
      <c r="E87" s="166"/>
      <c r="F87" s="166"/>
      <c r="G87" s="166"/>
      <c r="H87" s="166"/>
      <c r="I87" s="166"/>
      <c r="J87" s="166"/>
      <c r="K87" s="166"/>
      <c r="L87" s="166"/>
      <c r="M87" s="167"/>
    </row>
  </sheetData>
  <mergeCells count="15">
    <mergeCell ref="B5:M5"/>
    <mergeCell ref="A1:A2"/>
    <mergeCell ref="B1:M1"/>
    <mergeCell ref="B2:M2"/>
    <mergeCell ref="B3:M3"/>
    <mergeCell ref="B4:M4"/>
    <mergeCell ref="A83:B87"/>
    <mergeCell ref="C83:M87"/>
    <mergeCell ref="B6:M6"/>
    <mergeCell ref="B7:M7"/>
    <mergeCell ref="B8:M8"/>
    <mergeCell ref="B9:M9"/>
    <mergeCell ref="C10:E10"/>
    <mergeCell ref="F10:H10"/>
    <mergeCell ref="I10:K10"/>
  </mergeCells>
  <pageMargins left="0.51181102362204722" right="0.51181102362204722" top="0.78740157480314965" bottom="0.78740157480314965" header="0.31496062992125984" footer="0.31496062992125984"/>
  <pageSetup paperSize="9" scale="56" fitToHeight="0" orientation="portrait" r:id="rId1"/>
  <headerFooter>
    <oddFooter>Página &amp;P de &amp;N</oddFooter>
  </headerFooter>
  <rowBreaks count="1" manualBreakCount="1">
    <brk id="60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79D43-FA98-4CC9-8AF9-D2FA1596671A}">
  <sheetPr>
    <pageSetUpPr fitToPage="1"/>
  </sheetPr>
  <dimension ref="A1:O87"/>
  <sheetViews>
    <sheetView view="pageBreakPreview" topLeftCell="A67" zoomScale="70" zoomScaleNormal="100" zoomScaleSheetLayoutView="70" workbookViewId="0">
      <selection activeCell="L16" sqref="L16"/>
    </sheetView>
  </sheetViews>
  <sheetFormatPr defaultRowHeight="11.25" x14ac:dyDescent="0.2"/>
  <cols>
    <col min="1" max="1" width="18" style="19" customWidth="1"/>
    <col min="2" max="2" width="64.28515625" style="20" customWidth="1"/>
    <col min="3" max="3" width="6.28515625" style="21" bestFit="1" customWidth="1"/>
    <col min="4" max="4" width="13.42578125" style="22" customWidth="1"/>
    <col min="5" max="5" width="10.7109375" style="22" customWidth="1"/>
    <col min="6" max="6" width="13.42578125" style="22" customWidth="1"/>
    <col min="7" max="7" width="11.7109375" style="23" bestFit="1" customWidth="1"/>
    <col min="8" max="8" width="10.5703125" style="24" customWidth="1"/>
    <col min="9" max="9" width="12.28515625" style="23" customWidth="1"/>
    <col min="10" max="10" width="11.5703125" style="23" customWidth="1"/>
    <col min="11" max="11" width="11.7109375" style="23" bestFit="1" customWidth="1"/>
    <col min="12" max="12" width="16" style="24" customWidth="1"/>
    <col min="13" max="13" width="13.28515625" style="23" customWidth="1"/>
    <col min="14" max="14" width="14.5703125" style="23" customWidth="1"/>
    <col min="15" max="15" width="9.140625" style="23"/>
    <col min="16" max="16384" width="9.140625" style="17"/>
  </cols>
  <sheetData>
    <row r="1" spans="1:15" ht="54" customHeight="1" x14ac:dyDescent="0.2">
      <c r="A1" s="232"/>
      <c r="B1" s="234" t="s">
        <v>153</v>
      </c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5"/>
    </row>
    <row r="2" spans="1:15" ht="20.25" x14ac:dyDescent="0.2">
      <c r="A2" s="233"/>
      <c r="B2" s="236" t="s">
        <v>25</v>
      </c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8"/>
    </row>
    <row r="3" spans="1:15" ht="11.25" customHeight="1" x14ac:dyDescent="0.2">
      <c r="A3" s="239" t="s">
        <v>26</v>
      </c>
      <c r="B3" s="242" t="str">
        <f>'MC 01'!B3</f>
        <v>DRENAGEM E PAVIMENTAÇÃO DAS RUAS “A”, “B”, “C” E “D” DO LOTEAMENTO PORTELINHA, BAIRRO ROMUALDO PRADO, NESTE MUNICÍPIO DE SÃO CRISTÓVÃO/SE.</v>
      </c>
      <c r="C3" s="245" t="s">
        <v>27</v>
      </c>
      <c r="D3" s="246"/>
      <c r="E3" s="247" t="s">
        <v>28</v>
      </c>
      <c r="F3" s="247"/>
      <c r="G3" s="247" t="s">
        <v>29</v>
      </c>
      <c r="H3" s="247"/>
      <c r="I3" s="248" t="s">
        <v>30</v>
      </c>
      <c r="J3" s="248"/>
      <c r="K3" s="209" t="s">
        <v>31</v>
      </c>
      <c r="L3" s="209"/>
      <c r="M3" s="247" t="s">
        <v>32</v>
      </c>
      <c r="N3" s="249">
        <f>'MC 01'!B9</f>
        <v>44895</v>
      </c>
      <c r="O3" s="250"/>
    </row>
    <row r="4" spans="1:15" ht="12.75" customHeight="1" x14ac:dyDescent="0.2">
      <c r="A4" s="240"/>
      <c r="B4" s="243"/>
      <c r="C4" s="251">
        <f>'MC 01'!B4</f>
        <v>44872</v>
      </c>
      <c r="D4" s="252"/>
      <c r="E4" s="253" t="str">
        <f>'MC 01'!B5</f>
        <v>094/2022</v>
      </c>
      <c r="F4" s="253"/>
      <c r="G4" s="209" t="str">
        <f>'MC 01'!B6</f>
        <v>6 meses</v>
      </c>
      <c r="H4" s="209"/>
      <c r="I4" s="254" t="s">
        <v>33</v>
      </c>
      <c r="J4" s="254"/>
      <c r="K4" s="208" t="str">
        <f>'MC 01'!B8</f>
        <v>08/11/2022 a 30/11/2022</v>
      </c>
      <c r="L4" s="209"/>
      <c r="M4" s="247"/>
      <c r="N4" s="247"/>
      <c r="O4" s="250"/>
    </row>
    <row r="5" spans="1:15" ht="15" customHeight="1" x14ac:dyDescent="0.2">
      <c r="A5" s="240"/>
      <c r="B5" s="243"/>
      <c r="C5" s="220" t="s">
        <v>28</v>
      </c>
      <c r="D5" s="221"/>
      <c r="E5" s="221"/>
      <c r="F5" s="221"/>
      <c r="G5" s="224" t="s">
        <v>34</v>
      </c>
      <c r="H5" s="225"/>
      <c r="I5" s="225"/>
      <c r="J5" s="225"/>
      <c r="K5" s="225"/>
      <c r="L5" s="225"/>
      <c r="M5" s="225"/>
      <c r="N5" s="226"/>
      <c r="O5" s="227" t="s">
        <v>35</v>
      </c>
    </row>
    <row r="6" spans="1:15" ht="15" customHeight="1" x14ac:dyDescent="0.2">
      <c r="A6" s="241"/>
      <c r="B6" s="244"/>
      <c r="C6" s="222"/>
      <c r="D6" s="223"/>
      <c r="E6" s="223"/>
      <c r="F6" s="223"/>
      <c r="G6" s="229" t="s">
        <v>36</v>
      </c>
      <c r="H6" s="230"/>
      <c r="I6" s="230"/>
      <c r="J6" s="231"/>
      <c r="K6" s="229" t="s">
        <v>37</v>
      </c>
      <c r="L6" s="230"/>
      <c r="M6" s="230"/>
      <c r="N6" s="231"/>
      <c r="O6" s="227"/>
    </row>
    <row r="7" spans="1:15" ht="36.75" customHeight="1" x14ac:dyDescent="0.2">
      <c r="A7" s="43" t="s">
        <v>2</v>
      </c>
      <c r="B7" s="44" t="s">
        <v>3</v>
      </c>
      <c r="C7" s="45" t="s">
        <v>4</v>
      </c>
      <c r="D7" s="46" t="s">
        <v>5</v>
      </c>
      <c r="E7" s="47" t="s">
        <v>38</v>
      </c>
      <c r="F7" s="47" t="s">
        <v>39</v>
      </c>
      <c r="G7" s="48" t="s">
        <v>40</v>
      </c>
      <c r="H7" s="47" t="s">
        <v>41</v>
      </c>
      <c r="I7" s="48" t="s">
        <v>42</v>
      </c>
      <c r="J7" s="48" t="s">
        <v>43</v>
      </c>
      <c r="K7" s="48" t="s">
        <v>44</v>
      </c>
      <c r="L7" s="47" t="s">
        <v>41</v>
      </c>
      <c r="M7" s="48" t="s">
        <v>42</v>
      </c>
      <c r="N7" s="48" t="s">
        <v>43</v>
      </c>
      <c r="O7" s="228"/>
    </row>
    <row r="8" spans="1:15" s="18" customFormat="1" ht="12.75" x14ac:dyDescent="0.2">
      <c r="A8" s="81" t="s">
        <v>9</v>
      </c>
      <c r="B8" s="81" t="s">
        <v>156</v>
      </c>
      <c r="C8" s="63"/>
      <c r="D8" s="64"/>
      <c r="E8" s="64"/>
      <c r="F8" s="64">
        <f>F9</f>
        <v>29871.45</v>
      </c>
      <c r="G8" s="83"/>
      <c r="H8" s="84"/>
      <c r="I8" s="85"/>
      <c r="J8" s="85"/>
      <c r="K8" s="85">
        <f>SUM(K10)</f>
        <v>0</v>
      </c>
      <c r="L8" s="85">
        <f>SUM(L10)</f>
        <v>7814.63</v>
      </c>
      <c r="M8" s="85">
        <f>L8+K8</f>
        <v>7814.63</v>
      </c>
      <c r="N8" s="85">
        <f>F8-M8</f>
        <v>22056.82</v>
      </c>
      <c r="O8" s="86">
        <f>M8/F8</f>
        <v>0.26160865977379738</v>
      </c>
    </row>
    <row r="9" spans="1:15" s="18" customFormat="1" ht="12.75" x14ac:dyDescent="0.2">
      <c r="A9" s="73" t="s">
        <v>10</v>
      </c>
      <c r="B9" s="81" t="s">
        <v>157</v>
      </c>
      <c r="C9" s="63"/>
      <c r="D9" s="64"/>
      <c r="E9" s="64"/>
      <c r="F9" s="64">
        <f>F10</f>
        <v>29871.45</v>
      </c>
      <c r="G9" s="83"/>
      <c r="H9" s="84"/>
      <c r="I9" s="85"/>
      <c r="J9" s="85"/>
      <c r="K9" s="85"/>
      <c r="L9" s="85">
        <f>L10</f>
        <v>7814.63</v>
      </c>
      <c r="M9" s="85">
        <f t="shared" ref="M9:M10" si="0">L9+K9</f>
        <v>7814.63</v>
      </c>
      <c r="N9" s="85"/>
      <c r="O9" s="86"/>
    </row>
    <row r="10" spans="1:15" s="18" customFormat="1" ht="12.75" x14ac:dyDescent="0.2">
      <c r="A10" s="65" t="s">
        <v>158</v>
      </c>
      <c r="B10" s="10" t="s">
        <v>159</v>
      </c>
      <c r="C10" s="72" t="s">
        <v>18</v>
      </c>
      <c r="D10" s="15">
        <v>1</v>
      </c>
      <c r="E10" s="15">
        <v>29871.45</v>
      </c>
      <c r="F10" s="15">
        <v>29871.45</v>
      </c>
      <c r="G10" s="87"/>
      <c r="H10" s="82">
        <f>'MC 01'!L13</f>
        <v>0.26160851218569936</v>
      </c>
      <c r="I10" s="88">
        <f>H10+G10</f>
        <v>0.26160851218569936</v>
      </c>
      <c r="J10" s="88">
        <f>D10-I10</f>
        <v>0.73839148781430064</v>
      </c>
      <c r="K10" s="88">
        <f>ROUND($E10*G10,2)</f>
        <v>0</v>
      </c>
      <c r="L10" s="88">
        <f>ROUND($E10*H10,2)</f>
        <v>7814.63</v>
      </c>
      <c r="M10" s="89">
        <f t="shared" si="0"/>
        <v>7814.63</v>
      </c>
      <c r="N10" s="88">
        <f>F10-M10</f>
        <v>22056.82</v>
      </c>
      <c r="O10" s="90">
        <f>M10/F10</f>
        <v>0.26160865977379738</v>
      </c>
    </row>
    <row r="11" spans="1:15" s="1" customFormat="1" ht="12.75" x14ac:dyDescent="0.2">
      <c r="A11" s="81" t="s">
        <v>13</v>
      </c>
      <c r="B11" s="81" t="s">
        <v>11</v>
      </c>
      <c r="C11" s="80"/>
      <c r="D11" s="64"/>
      <c r="E11" s="64"/>
      <c r="F11" s="64">
        <v>31622.13</v>
      </c>
      <c r="G11" s="83"/>
      <c r="H11" s="84"/>
      <c r="I11" s="85">
        <f t="shared" ref="I11:I74" si="1">H11+G11</f>
        <v>0</v>
      </c>
      <c r="J11" s="85">
        <f t="shared" ref="J11:J74" si="2">D11-I11</f>
        <v>0</v>
      </c>
      <c r="K11" s="85">
        <f t="shared" ref="K11:K74" si="3">ROUND($E11*G11,2)</f>
        <v>0</v>
      </c>
      <c r="L11" s="85">
        <f>SUM(L12:L16)</f>
        <v>31622.129999999997</v>
      </c>
      <c r="M11" s="84">
        <f t="shared" ref="M11:M74" si="4">L11+K11</f>
        <v>31622.129999999997</v>
      </c>
      <c r="N11" s="85">
        <f t="shared" ref="N11:N74" si="5">F11-M11</f>
        <v>0</v>
      </c>
      <c r="O11" s="86">
        <f t="shared" ref="O11:O74" si="6">M11/F11</f>
        <v>0.99999999999999989</v>
      </c>
    </row>
    <row r="12" spans="1:15" s="1" customFormat="1" ht="12.75" x14ac:dyDescent="0.2">
      <c r="A12" s="65" t="s">
        <v>14</v>
      </c>
      <c r="B12" s="10" t="s">
        <v>105</v>
      </c>
      <c r="C12" s="72" t="s">
        <v>12</v>
      </c>
      <c r="D12" s="15">
        <v>12</v>
      </c>
      <c r="E12" s="15">
        <v>333.52</v>
      </c>
      <c r="F12" s="15">
        <v>4002.24</v>
      </c>
      <c r="G12" s="87"/>
      <c r="H12" s="82">
        <f>'MC 01'!L15</f>
        <v>12</v>
      </c>
      <c r="I12" s="88">
        <f t="shared" si="1"/>
        <v>12</v>
      </c>
      <c r="J12" s="88">
        <f t="shared" si="2"/>
        <v>0</v>
      </c>
      <c r="K12" s="88">
        <f t="shared" si="3"/>
        <v>0</v>
      </c>
      <c r="L12" s="88">
        <f t="shared" ref="L12:L73" si="7">ROUND($E12*H12,2)</f>
        <v>4002.24</v>
      </c>
      <c r="M12" s="91">
        <f t="shared" si="4"/>
        <v>4002.24</v>
      </c>
      <c r="N12" s="88">
        <f t="shared" si="5"/>
        <v>0</v>
      </c>
      <c r="O12" s="90">
        <f t="shared" si="6"/>
        <v>1</v>
      </c>
    </row>
    <row r="13" spans="1:15" s="1" customFormat="1" ht="12.75" x14ac:dyDescent="0.2">
      <c r="A13" s="65" t="s">
        <v>160</v>
      </c>
      <c r="B13" s="10" t="s">
        <v>161</v>
      </c>
      <c r="C13" s="72" t="s">
        <v>12</v>
      </c>
      <c r="D13" s="15">
        <v>20</v>
      </c>
      <c r="E13" s="15">
        <v>229.67</v>
      </c>
      <c r="F13" s="15">
        <v>4593.3999999999996</v>
      </c>
      <c r="G13" s="87"/>
      <c r="H13" s="82">
        <f>'MC 01'!L16</f>
        <v>20</v>
      </c>
      <c r="I13" s="88">
        <f t="shared" si="1"/>
        <v>20</v>
      </c>
      <c r="J13" s="88">
        <f t="shared" si="2"/>
        <v>0</v>
      </c>
      <c r="K13" s="88">
        <f t="shared" si="3"/>
        <v>0</v>
      </c>
      <c r="L13" s="88">
        <f t="shared" si="7"/>
        <v>4593.3999999999996</v>
      </c>
      <c r="M13" s="91">
        <f>L13+K13</f>
        <v>4593.3999999999996</v>
      </c>
      <c r="N13" s="88">
        <f t="shared" si="5"/>
        <v>0</v>
      </c>
      <c r="O13" s="90">
        <f t="shared" si="6"/>
        <v>1</v>
      </c>
    </row>
    <row r="14" spans="1:15" s="1" customFormat="1" ht="25.5" x14ac:dyDescent="0.2">
      <c r="A14" s="65" t="s">
        <v>162</v>
      </c>
      <c r="B14" s="10" t="s">
        <v>163</v>
      </c>
      <c r="C14" s="72" t="s">
        <v>17</v>
      </c>
      <c r="D14" s="15">
        <v>100</v>
      </c>
      <c r="E14" s="15">
        <v>209.48</v>
      </c>
      <c r="F14" s="15">
        <v>20948</v>
      </c>
      <c r="G14" s="87"/>
      <c r="H14" s="82">
        <f>'MC 01'!L17</f>
        <v>100</v>
      </c>
      <c r="I14" s="88">
        <f t="shared" si="1"/>
        <v>100</v>
      </c>
      <c r="J14" s="88">
        <f t="shared" si="2"/>
        <v>0</v>
      </c>
      <c r="K14" s="88">
        <f t="shared" si="3"/>
        <v>0</v>
      </c>
      <c r="L14" s="88">
        <f t="shared" si="7"/>
        <v>20948</v>
      </c>
      <c r="M14" s="91">
        <f t="shared" si="4"/>
        <v>20948</v>
      </c>
      <c r="N14" s="88">
        <f t="shared" si="5"/>
        <v>0</v>
      </c>
      <c r="O14" s="90">
        <f t="shared" si="6"/>
        <v>1</v>
      </c>
    </row>
    <row r="15" spans="1:15" s="1" customFormat="1" ht="38.25" x14ac:dyDescent="0.2">
      <c r="A15" s="65" t="s">
        <v>164</v>
      </c>
      <c r="B15" s="10" t="s">
        <v>165</v>
      </c>
      <c r="C15" s="72" t="s">
        <v>166</v>
      </c>
      <c r="D15" s="15">
        <v>1</v>
      </c>
      <c r="E15" s="15">
        <v>533.69000000000005</v>
      </c>
      <c r="F15" s="15">
        <v>533.69000000000005</v>
      </c>
      <c r="G15" s="87"/>
      <c r="H15" s="82">
        <f>'MC 01'!L18</f>
        <v>1</v>
      </c>
      <c r="I15" s="88">
        <f t="shared" si="1"/>
        <v>1</v>
      </c>
      <c r="J15" s="88">
        <f t="shared" si="2"/>
        <v>0</v>
      </c>
      <c r="K15" s="88">
        <f t="shared" si="3"/>
        <v>0</v>
      </c>
      <c r="L15" s="88">
        <f t="shared" si="7"/>
        <v>533.69000000000005</v>
      </c>
      <c r="M15" s="91">
        <f>L15+K15</f>
        <v>533.69000000000005</v>
      </c>
      <c r="N15" s="88">
        <f t="shared" si="5"/>
        <v>0</v>
      </c>
      <c r="O15" s="90">
        <f t="shared" si="6"/>
        <v>1</v>
      </c>
    </row>
    <row r="16" spans="1:15" s="1" customFormat="1" ht="25.5" x14ac:dyDescent="0.2">
      <c r="A16" s="65" t="s">
        <v>167</v>
      </c>
      <c r="B16" s="10" t="s">
        <v>168</v>
      </c>
      <c r="C16" s="72" t="s">
        <v>18</v>
      </c>
      <c r="D16" s="15">
        <v>1</v>
      </c>
      <c r="E16" s="15">
        <v>1544.8</v>
      </c>
      <c r="F16" s="15">
        <v>1544.8</v>
      </c>
      <c r="G16" s="87"/>
      <c r="H16" s="82">
        <f>'MC 01'!L19</f>
        <v>1</v>
      </c>
      <c r="I16" s="88">
        <f t="shared" si="1"/>
        <v>1</v>
      </c>
      <c r="J16" s="88">
        <f t="shared" si="2"/>
        <v>0</v>
      </c>
      <c r="K16" s="88">
        <f t="shared" si="3"/>
        <v>0</v>
      </c>
      <c r="L16" s="88">
        <f t="shared" si="7"/>
        <v>1544.8</v>
      </c>
      <c r="M16" s="91">
        <f t="shared" si="4"/>
        <v>1544.8</v>
      </c>
      <c r="N16" s="88">
        <f t="shared" si="5"/>
        <v>0</v>
      </c>
      <c r="O16" s="90">
        <f t="shared" si="6"/>
        <v>1</v>
      </c>
    </row>
    <row r="17" spans="1:15" s="1" customFormat="1" ht="12.75" x14ac:dyDescent="0.2">
      <c r="A17" s="73" t="s">
        <v>19</v>
      </c>
      <c r="B17" s="81" t="s">
        <v>169</v>
      </c>
      <c r="C17" s="80"/>
      <c r="D17" s="64"/>
      <c r="E17" s="64"/>
      <c r="F17" s="64">
        <v>482.46</v>
      </c>
      <c r="G17" s="83"/>
      <c r="H17" s="84"/>
      <c r="I17" s="85">
        <f t="shared" si="1"/>
        <v>0</v>
      </c>
      <c r="J17" s="85">
        <f t="shared" si="2"/>
        <v>0</v>
      </c>
      <c r="K17" s="85">
        <f t="shared" si="3"/>
        <v>0</v>
      </c>
      <c r="L17" s="85">
        <f>L18</f>
        <v>241.23</v>
      </c>
      <c r="M17" s="84">
        <f t="shared" si="4"/>
        <v>241.23</v>
      </c>
      <c r="N17" s="85">
        <f t="shared" si="5"/>
        <v>241.23</v>
      </c>
      <c r="O17" s="86">
        <f t="shared" si="6"/>
        <v>0.5</v>
      </c>
    </row>
    <row r="18" spans="1:15" s="1" customFormat="1" ht="12.75" x14ac:dyDescent="0.2">
      <c r="A18" s="65" t="s">
        <v>20</v>
      </c>
      <c r="B18" s="10" t="s">
        <v>170</v>
      </c>
      <c r="C18" s="72" t="s">
        <v>171</v>
      </c>
      <c r="D18" s="15">
        <v>6</v>
      </c>
      <c r="E18" s="15">
        <v>80.41</v>
      </c>
      <c r="F18" s="15">
        <v>482.46</v>
      </c>
      <c r="G18" s="87"/>
      <c r="H18" s="82">
        <f>'MC 01'!L21</f>
        <v>3</v>
      </c>
      <c r="I18" s="88">
        <f t="shared" si="1"/>
        <v>3</v>
      </c>
      <c r="J18" s="88">
        <f t="shared" si="2"/>
        <v>3</v>
      </c>
      <c r="K18" s="88">
        <f t="shared" si="3"/>
        <v>0</v>
      </c>
      <c r="L18" s="88">
        <f t="shared" si="7"/>
        <v>241.23</v>
      </c>
      <c r="M18" s="91">
        <f t="shared" si="4"/>
        <v>241.23</v>
      </c>
      <c r="N18" s="88">
        <f t="shared" si="5"/>
        <v>241.23</v>
      </c>
      <c r="O18" s="90">
        <f t="shared" si="6"/>
        <v>0.5</v>
      </c>
    </row>
    <row r="19" spans="1:15" s="1" customFormat="1" ht="12.75" x14ac:dyDescent="0.2">
      <c r="A19" s="73" t="s">
        <v>172</v>
      </c>
      <c r="B19" s="81" t="s">
        <v>173</v>
      </c>
      <c r="C19" s="80"/>
      <c r="D19" s="64"/>
      <c r="E19" s="64"/>
      <c r="F19" s="64">
        <v>4693.3</v>
      </c>
      <c r="G19" s="83"/>
      <c r="H19" s="84"/>
      <c r="I19" s="85">
        <f t="shared" si="1"/>
        <v>0</v>
      </c>
      <c r="J19" s="85">
        <f t="shared" si="2"/>
        <v>0</v>
      </c>
      <c r="K19" s="85">
        <f t="shared" si="3"/>
        <v>0</v>
      </c>
      <c r="L19" s="85">
        <f>L20+L22</f>
        <v>782.22</v>
      </c>
      <c r="M19" s="84">
        <f t="shared" si="4"/>
        <v>782.22</v>
      </c>
      <c r="N19" s="85">
        <f t="shared" si="5"/>
        <v>3911.08</v>
      </c>
      <c r="O19" s="86">
        <f t="shared" si="6"/>
        <v>0.16666737689898364</v>
      </c>
    </row>
    <row r="20" spans="1:15" s="1" customFormat="1" ht="24" customHeight="1" x14ac:dyDescent="0.2">
      <c r="A20" s="73" t="s">
        <v>174</v>
      </c>
      <c r="B20" s="81" t="s">
        <v>175</v>
      </c>
      <c r="C20" s="80"/>
      <c r="D20" s="64"/>
      <c r="E20" s="64"/>
      <c r="F20" s="64">
        <v>1114.9000000000001</v>
      </c>
      <c r="G20" s="83"/>
      <c r="H20" s="84"/>
      <c r="I20" s="85">
        <f t="shared" si="1"/>
        <v>0</v>
      </c>
      <c r="J20" s="85">
        <f t="shared" si="2"/>
        <v>0</v>
      </c>
      <c r="K20" s="85">
        <f t="shared" si="3"/>
        <v>0</v>
      </c>
      <c r="L20" s="85">
        <f>L21</f>
        <v>185.82</v>
      </c>
      <c r="M20" s="84">
        <f t="shared" si="4"/>
        <v>185.82</v>
      </c>
      <c r="N20" s="85">
        <f t="shared" si="5"/>
        <v>929.08000000000015</v>
      </c>
      <c r="O20" s="86">
        <f t="shared" si="6"/>
        <v>0.16666965647143239</v>
      </c>
    </row>
    <row r="21" spans="1:15" s="18" customFormat="1" ht="25.5" x14ac:dyDescent="0.2">
      <c r="A21" s="65" t="s">
        <v>176</v>
      </c>
      <c r="B21" s="10" t="s">
        <v>177</v>
      </c>
      <c r="C21" s="72" t="s">
        <v>178</v>
      </c>
      <c r="D21" s="15">
        <v>1639.56</v>
      </c>
      <c r="E21" s="15">
        <v>0.68</v>
      </c>
      <c r="F21" s="15">
        <v>1114.9000000000001</v>
      </c>
      <c r="G21" s="87"/>
      <c r="H21" s="82">
        <f>'MC 01'!L24</f>
        <v>273.26</v>
      </c>
      <c r="I21" s="88">
        <f t="shared" si="1"/>
        <v>273.26</v>
      </c>
      <c r="J21" s="88">
        <f t="shared" si="2"/>
        <v>1366.3</v>
      </c>
      <c r="K21" s="88">
        <f t="shared" si="3"/>
        <v>0</v>
      </c>
      <c r="L21" s="88">
        <f t="shared" si="7"/>
        <v>185.82</v>
      </c>
      <c r="M21" s="91">
        <f t="shared" si="4"/>
        <v>185.82</v>
      </c>
      <c r="N21" s="88">
        <f t="shared" si="5"/>
        <v>929.08000000000015</v>
      </c>
      <c r="O21" s="90">
        <f t="shared" si="6"/>
        <v>0.16666965647143239</v>
      </c>
    </row>
    <row r="22" spans="1:15" s="18" customFormat="1" ht="12.75" x14ac:dyDescent="0.2">
      <c r="A22" s="73" t="s">
        <v>179</v>
      </c>
      <c r="B22" s="81" t="s">
        <v>180</v>
      </c>
      <c r="C22" s="80"/>
      <c r="D22" s="64"/>
      <c r="E22" s="64"/>
      <c r="F22" s="64">
        <v>3578.4</v>
      </c>
      <c r="G22" s="83"/>
      <c r="H22" s="84"/>
      <c r="I22" s="85">
        <f t="shared" si="1"/>
        <v>0</v>
      </c>
      <c r="J22" s="85">
        <f t="shared" si="2"/>
        <v>0</v>
      </c>
      <c r="K22" s="85">
        <f t="shared" si="3"/>
        <v>0</v>
      </c>
      <c r="L22" s="85">
        <f>L23</f>
        <v>596.4</v>
      </c>
      <c r="M22" s="84">
        <f t="shared" si="4"/>
        <v>596.4</v>
      </c>
      <c r="N22" s="85">
        <f t="shared" si="5"/>
        <v>2982</v>
      </c>
      <c r="O22" s="86">
        <f t="shared" si="6"/>
        <v>0.16666666666666666</v>
      </c>
    </row>
    <row r="23" spans="1:15" s="18" customFormat="1" ht="25.5" x14ac:dyDescent="0.2">
      <c r="A23" s="65" t="s">
        <v>181</v>
      </c>
      <c r="B23" s="10" t="s">
        <v>177</v>
      </c>
      <c r="C23" s="72" t="s">
        <v>178</v>
      </c>
      <c r="D23" s="15">
        <v>5262.35</v>
      </c>
      <c r="E23" s="15">
        <v>0.68</v>
      </c>
      <c r="F23" s="15">
        <v>3578.4</v>
      </c>
      <c r="G23" s="87"/>
      <c r="H23" s="82">
        <f>'MC 01'!L26</f>
        <v>877.05833333333339</v>
      </c>
      <c r="I23" s="88">
        <f t="shared" si="1"/>
        <v>877.05833333333339</v>
      </c>
      <c r="J23" s="88">
        <f t="shared" si="2"/>
        <v>4385.291666666667</v>
      </c>
      <c r="K23" s="88">
        <f t="shared" si="3"/>
        <v>0</v>
      </c>
      <c r="L23" s="88">
        <f t="shared" si="7"/>
        <v>596.4</v>
      </c>
      <c r="M23" s="91">
        <f t="shared" si="4"/>
        <v>596.4</v>
      </c>
      <c r="N23" s="88">
        <f t="shared" si="5"/>
        <v>2982</v>
      </c>
      <c r="O23" s="90">
        <f t="shared" si="6"/>
        <v>0.16666666666666666</v>
      </c>
    </row>
    <row r="24" spans="1:15" s="18" customFormat="1" ht="12.75" x14ac:dyDescent="0.2">
      <c r="A24" s="73" t="s">
        <v>182</v>
      </c>
      <c r="B24" s="81" t="s">
        <v>183</v>
      </c>
      <c r="C24" s="80"/>
      <c r="D24" s="64"/>
      <c r="E24" s="64"/>
      <c r="F24" s="64">
        <v>168690.43</v>
      </c>
      <c r="G24" s="83"/>
      <c r="H24" s="84"/>
      <c r="I24" s="85">
        <f t="shared" si="1"/>
        <v>0</v>
      </c>
      <c r="J24" s="85">
        <f t="shared" si="2"/>
        <v>0</v>
      </c>
      <c r="K24" s="85">
        <f t="shared" si="3"/>
        <v>0</v>
      </c>
      <c r="L24" s="85">
        <f>SUM(L25:L44)</f>
        <v>56553.89</v>
      </c>
      <c r="M24" s="84">
        <f t="shared" si="4"/>
        <v>56553.89</v>
      </c>
      <c r="N24" s="85">
        <f t="shared" si="5"/>
        <v>112136.54</v>
      </c>
      <c r="O24" s="86">
        <f t="shared" si="6"/>
        <v>0.33525250958219743</v>
      </c>
    </row>
    <row r="25" spans="1:15" s="18" customFormat="1" ht="12.75" x14ac:dyDescent="0.2">
      <c r="A25" s="65" t="s">
        <v>184</v>
      </c>
      <c r="B25" s="10" t="s">
        <v>185</v>
      </c>
      <c r="C25" s="72" t="s">
        <v>17</v>
      </c>
      <c r="D25" s="15">
        <v>307</v>
      </c>
      <c r="E25" s="15">
        <v>1.69</v>
      </c>
      <c r="F25" s="15">
        <v>518.83000000000004</v>
      </c>
      <c r="G25" s="87"/>
      <c r="H25" s="82">
        <f>'MC 01'!L28</f>
        <v>150.58799999999999</v>
      </c>
      <c r="I25" s="88">
        <f t="shared" si="1"/>
        <v>150.58799999999999</v>
      </c>
      <c r="J25" s="88">
        <f t="shared" si="2"/>
        <v>156.41200000000001</v>
      </c>
      <c r="K25" s="88">
        <f t="shared" si="3"/>
        <v>0</v>
      </c>
      <c r="L25" s="88">
        <f t="shared" si="7"/>
        <v>254.49</v>
      </c>
      <c r="M25" s="91">
        <f t="shared" si="4"/>
        <v>254.49</v>
      </c>
      <c r="N25" s="88">
        <f t="shared" si="5"/>
        <v>264.34000000000003</v>
      </c>
      <c r="O25" s="90">
        <f t="shared" si="6"/>
        <v>0.49050748800185029</v>
      </c>
    </row>
    <row r="26" spans="1:15" s="1" customFormat="1" ht="25.5" x14ac:dyDescent="0.2">
      <c r="A26" s="65" t="s">
        <v>186</v>
      </c>
      <c r="B26" s="10" t="s">
        <v>187</v>
      </c>
      <c r="C26" s="72" t="s">
        <v>188</v>
      </c>
      <c r="D26" s="15">
        <v>248.16</v>
      </c>
      <c r="E26" s="15">
        <v>13.78</v>
      </c>
      <c r="F26" s="15">
        <v>3419.64</v>
      </c>
      <c r="G26" s="87"/>
      <c r="H26" s="82">
        <f>'MC 01'!L29</f>
        <v>121.72611752442995</v>
      </c>
      <c r="I26" s="88">
        <f t="shared" si="1"/>
        <v>121.72611752442995</v>
      </c>
      <c r="J26" s="88">
        <f t="shared" si="2"/>
        <v>126.43388247557004</v>
      </c>
      <c r="K26" s="88">
        <f t="shared" si="3"/>
        <v>0</v>
      </c>
      <c r="L26" s="88">
        <f t="shared" si="7"/>
        <v>1677.39</v>
      </c>
      <c r="M26" s="91">
        <f t="shared" si="4"/>
        <v>1677.39</v>
      </c>
      <c r="N26" s="88">
        <f t="shared" si="5"/>
        <v>1742.2499999999998</v>
      </c>
      <c r="O26" s="90">
        <f t="shared" si="6"/>
        <v>0.49051654560129143</v>
      </c>
    </row>
    <row r="27" spans="1:15" s="1" customFormat="1" ht="12.75" x14ac:dyDescent="0.2">
      <c r="A27" s="65" t="s">
        <v>189</v>
      </c>
      <c r="B27" s="10" t="s">
        <v>190</v>
      </c>
      <c r="C27" s="72" t="s">
        <v>188</v>
      </c>
      <c r="D27" s="15">
        <v>25.04</v>
      </c>
      <c r="E27" s="15">
        <v>117.37</v>
      </c>
      <c r="F27" s="15">
        <v>2938.94</v>
      </c>
      <c r="G27" s="87"/>
      <c r="H27" s="82">
        <f>'MC 01'!L30</f>
        <v>12.282487035830618</v>
      </c>
      <c r="I27" s="88">
        <f t="shared" si="1"/>
        <v>12.282487035830618</v>
      </c>
      <c r="J27" s="88">
        <f t="shared" si="2"/>
        <v>12.757512964169381</v>
      </c>
      <c r="K27" s="88">
        <f t="shared" si="3"/>
        <v>0</v>
      </c>
      <c r="L27" s="88">
        <f t="shared" si="7"/>
        <v>1441.6</v>
      </c>
      <c r="M27" s="91">
        <f t="shared" si="4"/>
        <v>1441.6</v>
      </c>
      <c r="N27" s="88">
        <f t="shared" si="5"/>
        <v>1497.3400000000001</v>
      </c>
      <c r="O27" s="90">
        <f t="shared" si="6"/>
        <v>0.4905169891185257</v>
      </c>
    </row>
    <row r="28" spans="1:15" s="1" customFormat="1" ht="12.75" x14ac:dyDescent="0.2">
      <c r="A28" s="65" t="s">
        <v>191</v>
      </c>
      <c r="B28" s="10" t="s">
        <v>192</v>
      </c>
      <c r="C28" s="72" t="s">
        <v>12</v>
      </c>
      <c r="D28" s="15">
        <v>250.4</v>
      </c>
      <c r="E28" s="15">
        <v>26.96</v>
      </c>
      <c r="F28" s="15">
        <v>6750.78</v>
      </c>
      <c r="G28" s="87"/>
      <c r="H28" s="82">
        <f>'MC 01'!L31</f>
        <v>122.82487035830619</v>
      </c>
      <c r="I28" s="88">
        <f t="shared" si="1"/>
        <v>122.82487035830619</v>
      </c>
      <c r="J28" s="88">
        <f t="shared" si="2"/>
        <v>127.57512964169382</v>
      </c>
      <c r="K28" s="88">
        <f t="shared" si="3"/>
        <v>0</v>
      </c>
      <c r="L28" s="88">
        <f t="shared" si="7"/>
        <v>3311.36</v>
      </c>
      <c r="M28" s="91">
        <f t="shared" si="4"/>
        <v>3311.36</v>
      </c>
      <c r="N28" s="88">
        <f t="shared" si="5"/>
        <v>3439.4199999999996</v>
      </c>
      <c r="O28" s="90">
        <f t="shared" si="6"/>
        <v>0.4905151700988627</v>
      </c>
    </row>
    <row r="29" spans="1:15" s="1" customFormat="1" ht="12.75" x14ac:dyDescent="0.2">
      <c r="A29" s="65" t="s">
        <v>193</v>
      </c>
      <c r="B29" s="10" t="s">
        <v>194</v>
      </c>
      <c r="C29" s="72" t="s">
        <v>17</v>
      </c>
      <c r="D29" s="15">
        <v>89</v>
      </c>
      <c r="E29" s="15">
        <v>79.19</v>
      </c>
      <c r="F29" s="15">
        <v>7047.91</v>
      </c>
      <c r="G29" s="87"/>
      <c r="H29" s="82">
        <f>'MC 01'!L32</f>
        <v>47.897999999999996</v>
      </c>
      <c r="I29" s="88">
        <f t="shared" si="1"/>
        <v>47.897999999999996</v>
      </c>
      <c r="J29" s="88">
        <f t="shared" si="2"/>
        <v>41.102000000000004</v>
      </c>
      <c r="K29" s="88">
        <f t="shared" si="3"/>
        <v>0</v>
      </c>
      <c r="L29" s="88">
        <f t="shared" si="7"/>
        <v>3793.04</v>
      </c>
      <c r="M29" s="91">
        <f t="shared" si="4"/>
        <v>3793.04</v>
      </c>
      <c r="N29" s="88">
        <f t="shared" si="5"/>
        <v>3254.87</v>
      </c>
      <c r="O29" s="90">
        <f t="shared" si="6"/>
        <v>0.53817940353948901</v>
      </c>
    </row>
    <row r="30" spans="1:15" s="1" customFormat="1" ht="12.75" x14ac:dyDescent="0.2">
      <c r="A30" s="65" t="s">
        <v>195</v>
      </c>
      <c r="B30" s="10" t="s">
        <v>196</v>
      </c>
      <c r="C30" s="72" t="s">
        <v>17</v>
      </c>
      <c r="D30" s="15">
        <v>194</v>
      </c>
      <c r="E30" s="15">
        <v>130.09</v>
      </c>
      <c r="F30" s="15">
        <v>25237.46</v>
      </c>
      <c r="G30" s="87"/>
      <c r="H30" s="82">
        <f>'MC 01'!L33</f>
        <v>78.69</v>
      </c>
      <c r="I30" s="88">
        <f t="shared" si="1"/>
        <v>78.69</v>
      </c>
      <c r="J30" s="88">
        <f t="shared" si="2"/>
        <v>115.31</v>
      </c>
      <c r="K30" s="88">
        <f t="shared" si="3"/>
        <v>0</v>
      </c>
      <c r="L30" s="88">
        <f t="shared" si="7"/>
        <v>10236.780000000001</v>
      </c>
      <c r="M30" s="91">
        <f t="shared" si="4"/>
        <v>10236.780000000001</v>
      </c>
      <c r="N30" s="88">
        <f t="shared" si="5"/>
        <v>15000.679999999998</v>
      </c>
      <c r="O30" s="90">
        <f t="shared" si="6"/>
        <v>0.40561847349138941</v>
      </c>
    </row>
    <row r="31" spans="1:15" s="18" customFormat="1" ht="12.75" x14ac:dyDescent="0.2">
      <c r="A31" s="65" t="s">
        <v>197</v>
      </c>
      <c r="B31" s="10" t="s">
        <v>198</v>
      </c>
      <c r="C31" s="72" t="s">
        <v>17</v>
      </c>
      <c r="D31" s="15">
        <v>24</v>
      </c>
      <c r="E31" s="15">
        <v>181.74</v>
      </c>
      <c r="F31" s="15">
        <v>4361.76</v>
      </c>
      <c r="G31" s="87"/>
      <c r="H31" s="82">
        <f>'MC 01'!L34</f>
        <v>24</v>
      </c>
      <c r="I31" s="88">
        <f t="shared" si="1"/>
        <v>24</v>
      </c>
      <c r="J31" s="88">
        <f t="shared" si="2"/>
        <v>0</v>
      </c>
      <c r="K31" s="88">
        <f t="shared" si="3"/>
        <v>0</v>
      </c>
      <c r="L31" s="88">
        <f t="shared" si="7"/>
        <v>4361.76</v>
      </c>
      <c r="M31" s="91">
        <f t="shared" si="4"/>
        <v>4361.76</v>
      </c>
      <c r="N31" s="88">
        <f t="shared" si="5"/>
        <v>0</v>
      </c>
      <c r="O31" s="90">
        <f t="shared" si="6"/>
        <v>1</v>
      </c>
    </row>
    <row r="32" spans="1:15" s="1" customFormat="1" ht="25.5" x14ac:dyDescent="0.2">
      <c r="A32" s="65" t="s">
        <v>199</v>
      </c>
      <c r="B32" s="10" t="s">
        <v>200</v>
      </c>
      <c r="C32" s="72" t="s">
        <v>188</v>
      </c>
      <c r="D32" s="15">
        <v>168.18</v>
      </c>
      <c r="E32" s="15">
        <v>23.39</v>
      </c>
      <c r="F32" s="15">
        <v>3933.73</v>
      </c>
      <c r="G32" s="87"/>
      <c r="H32" s="82">
        <f>'MC 01'!L35</f>
        <v>82.494755179153088</v>
      </c>
      <c r="I32" s="88">
        <f t="shared" si="1"/>
        <v>82.494755179153088</v>
      </c>
      <c r="J32" s="88">
        <f t="shared" si="2"/>
        <v>85.685244820846918</v>
      </c>
      <c r="K32" s="88">
        <f t="shared" si="3"/>
        <v>0</v>
      </c>
      <c r="L32" s="88">
        <f t="shared" si="7"/>
        <v>1929.55</v>
      </c>
      <c r="M32" s="91">
        <f t="shared" si="4"/>
        <v>1929.55</v>
      </c>
      <c r="N32" s="88">
        <f t="shared" si="5"/>
        <v>2004.18</v>
      </c>
      <c r="O32" s="90">
        <f t="shared" si="6"/>
        <v>0.49051409222290293</v>
      </c>
    </row>
    <row r="33" spans="1:15" s="1" customFormat="1" ht="12.75" x14ac:dyDescent="0.2">
      <c r="A33" s="65" t="s">
        <v>201</v>
      </c>
      <c r="B33" s="10" t="s">
        <v>202</v>
      </c>
      <c r="C33" s="72" t="s">
        <v>188</v>
      </c>
      <c r="D33" s="15">
        <v>103.98</v>
      </c>
      <c r="E33" s="15">
        <v>1.32</v>
      </c>
      <c r="F33" s="15">
        <v>137.25</v>
      </c>
      <c r="G33" s="87"/>
      <c r="H33" s="82">
        <f>'MC 01'!L36</f>
        <v>51.003714136807815</v>
      </c>
      <c r="I33" s="88">
        <f t="shared" si="1"/>
        <v>51.003714136807815</v>
      </c>
      <c r="J33" s="88">
        <f t="shared" si="2"/>
        <v>52.976285863192189</v>
      </c>
      <c r="K33" s="88">
        <f t="shared" si="3"/>
        <v>0</v>
      </c>
      <c r="L33" s="88">
        <f t="shared" si="7"/>
        <v>67.319999999999993</v>
      </c>
      <c r="M33" s="91">
        <f t="shared" si="4"/>
        <v>67.319999999999993</v>
      </c>
      <c r="N33" s="88">
        <f t="shared" si="5"/>
        <v>69.930000000000007</v>
      </c>
      <c r="O33" s="90">
        <f t="shared" si="6"/>
        <v>0.49049180327868847</v>
      </c>
    </row>
    <row r="34" spans="1:15" s="1" customFormat="1" ht="25.5" x14ac:dyDescent="0.2">
      <c r="A34" s="65" t="s">
        <v>203</v>
      </c>
      <c r="B34" s="10" t="s">
        <v>177</v>
      </c>
      <c r="C34" s="72" t="s">
        <v>178</v>
      </c>
      <c r="D34" s="15">
        <v>3665.21</v>
      </c>
      <c r="E34" s="15">
        <v>0.68</v>
      </c>
      <c r="F34" s="15">
        <v>2492.34</v>
      </c>
      <c r="G34" s="87"/>
      <c r="H34" s="82">
        <f>'MC 01'!L37</f>
        <v>1797.839229576547</v>
      </c>
      <c r="I34" s="88">
        <f t="shared" si="1"/>
        <v>1797.839229576547</v>
      </c>
      <c r="J34" s="88">
        <f t="shared" si="2"/>
        <v>1867.370770423453</v>
      </c>
      <c r="K34" s="88">
        <f t="shared" si="3"/>
        <v>0</v>
      </c>
      <c r="L34" s="88">
        <f t="shared" si="7"/>
        <v>1222.53</v>
      </c>
      <c r="M34" s="91">
        <f t="shared" si="4"/>
        <v>1222.53</v>
      </c>
      <c r="N34" s="88">
        <f t="shared" si="5"/>
        <v>1269.8100000000002</v>
      </c>
      <c r="O34" s="90">
        <f t="shared" si="6"/>
        <v>0.4905149377693252</v>
      </c>
    </row>
    <row r="35" spans="1:15" ht="12.75" x14ac:dyDescent="0.2">
      <c r="A35" s="65" t="s">
        <v>204</v>
      </c>
      <c r="B35" s="10" t="s">
        <v>205</v>
      </c>
      <c r="C35" s="72" t="s">
        <v>206</v>
      </c>
      <c r="D35" s="15">
        <v>155.97</v>
      </c>
      <c r="E35" s="15">
        <v>33.97</v>
      </c>
      <c r="F35" s="15">
        <v>5298.3</v>
      </c>
      <c r="G35" s="87"/>
      <c r="H35" s="82">
        <f>'MC 01'!L38</f>
        <v>76.505571205211723</v>
      </c>
      <c r="I35" s="88">
        <f t="shared" si="1"/>
        <v>76.505571205211723</v>
      </c>
      <c r="J35" s="88">
        <f t="shared" si="2"/>
        <v>79.464428794788276</v>
      </c>
      <c r="K35" s="88">
        <f t="shared" si="3"/>
        <v>0</v>
      </c>
      <c r="L35" s="88">
        <f t="shared" si="7"/>
        <v>2598.89</v>
      </c>
      <c r="M35" s="91">
        <f t="shared" si="4"/>
        <v>2598.89</v>
      </c>
      <c r="N35" s="88">
        <f t="shared" si="5"/>
        <v>2699.4100000000003</v>
      </c>
      <c r="O35" s="90">
        <f t="shared" si="6"/>
        <v>0.49051393843308227</v>
      </c>
    </row>
    <row r="36" spans="1:15" ht="25.5" x14ac:dyDescent="0.2">
      <c r="A36" s="65" t="s">
        <v>207</v>
      </c>
      <c r="B36" s="10" t="s">
        <v>208</v>
      </c>
      <c r="C36" s="72" t="s">
        <v>18</v>
      </c>
      <c r="D36" s="15">
        <v>22</v>
      </c>
      <c r="E36" s="15">
        <v>1655.58</v>
      </c>
      <c r="F36" s="15">
        <v>36422.76</v>
      </c>
      <c r="G36" s="87"/>
      <c r="H36" s="82">
        <f>'MC 01'!L39</f>
        <v>4</v>
      </c>
      <c r="I36" s="88">
        <f t="shared" si="1"/>
        <v>4</v>
      </c>
      <c r="J36" s="88">
        <f t="shared" si="2"/>
        <v>18</v>
      </c>
      <c r="K36" s="88">
        <f t="shared" si="3"/>
        <v>0</v>
      </c>
      <c r="L36" s="88">
        <f t="shared" si="7"/>
        <v>6622.32</v>
      </c>
      <c r="M36" s="91">
        <f t="shared" si="4"/>
        <v>6622.32</v>
      </c>
      <c r="N36" s="88">
        <f t="shared" si="5"/>
        <v>29800.440000000002</v>
      </c>
      <c r="O36" s="90">
        <f t="shared" si="6"/>
        <v>0.1818181818181818</v>
      </c>
    </row>
    <row r="37" spans="1:15" ht="38.25" x14ac:dyDescent="0.2">
      <c r="A37" s="65" t="s">
        <v>209</v>
      </c>
      <c r="B37" s="10" t="s">
        <v>210</v>
      </c>
      <c r="C37" s="72" t="s">
        <v>18</v>
      </c>
      <c r="D37" s="15">
        <v>11</v>
      </c>
      <c r="E37" s="15">
        <v>3225.62</v>
      </c>
      <c r="F37" s="15">
        <v>35481.82</v>
      </c>
      <c r="G37" s="87"/>
      <c r="H37" s="82">
        <f>'MC 01'!L40</f>
        <v>4</v>
      </c>
      <c r="I37" s="88">
        <f t="shared" si="1"/>
        <v>4</v>
      </c>
      <c r="J37" s="88">
        <f t="shared" si="2"/>
        <v>7</v>
      </c>
      <c r="K37" s="88">
        <f t="shared" si="3"/>
        <v>0</v>
      </c>
      <c r="L37" s="88">
        <f t="shared" si="7"/>
        <v>12902.48</v>
      </c>
      <c r="M37" s="91">
        <f t="shared" si="4"/>
        <v>12902.48</v>
      </c>
      <c r="N37" s="88">
        <f t="shared" si="5"/>
        <v>22579.34</v>
      </c>
      <c r="O37" s="90">
        <f t="shared" si="6"/>
        <v>0.36363636363636365</v>
      </c>
    </row>
    <row r="38" spans="1:15" ht="12.75" x14ac:dyDescent="0.2">
      <c r="A38" s="65" t="s">
        <v>211</v>
      </c>
      <c r="B38" s="10" t="s">
        <v>212</v>
      </c>
      <c r="C38" s="72" t="s">
        <v>17</v>
      </c>
      <c r="D38" s="15">
        <v>12</v>
      </c>
      <c r="E38" s="15">
        <v>200.59</v>
      </c>
      <c r="F38" s="15">
        <v>2407.08</v>
      </c>
      <c r="G38" s="87"/>
      <c r="H38" s="82">
        <f>'MC 01'!L41</f>
        <v>12</v>
      </c>
      <c r="I38" s="88">
        <f t="shared" si="1"/>
        <v>12</v>
      </c>
      <c r="J38" s="88">
        <f t="shared" si="2"/>
        <v>0</v>
      </c>
      <c r="K38" s="88">
        <f t="shared" si="3"/>
        <v>0</v>
      </c>
      <c r="L38" s="88">
        <f t="shared" si="7"/>
        <v>2407.08</v>
      </c>
      <c r="M38" s="91">
        <f t="shared" si="4"/>
        <v>2407.08</v>
      </c>
      <c r="N38" s="88">
        <f t="shared" si="5"/>
        <v>0</v>
      </c>
      <c r="O38" s="90">
        <f t="shared" si="6"/>
        <v>1</v>
      </c>
    </row>
    <row r="39" spans="1:15" ht="25.5" x14ac:dyDescent="0.2">
      <c r="A39" s="65" t="s">
        <v>213</v>
      </c>
      <c r="B39" s="10" t="s">
        <v>214</v>
      </c>
      <c r="C39" s="72" t="s">
        <v>18</v>
      </c>
      <c r="D39" s="15">
        <v>4</v>
      </c>
      <c r="E39" s="15">
        <v>1863.65</v>
      </c>
      <c r="F39" s="15">
        <v>7454.6</v>
      </c>
      <c r="G39" s="87"/>
      <c r="H39" s="82">
        <f>'MC 01'!L42</f>
        <v>2</v>
      </c>
      <c r="I39" s="88">
        <f t="shared" si="1"/>
        <v>2</v>
      </c>
      <c r="J39" s="88">
        <f t="shared" si="2"/>
        <v>2</v>
      </c>
      <c r="K39" s="88">
        <f t="shared" si="3"/>
        <v>0</v>
      </c>
      <c r="L39" s="88">
        <f t="shared" si="7"/>
        <v>3727.3</v>
      </c>
      <c r="M39" s="91">
        <f t="shared" si="4"/>
        <v>3727.3</v>
      </c>
      <c r="N39" s="88">
        <f t="shared" si="5"/>
        <v>3727.3</v>
      </c>
      <c r="O39" s="90">
        <f t="shared" si="6"/>
        <v>0.5</v>
      </c>
    </row>
    <row r="40" spans="1:15" ht="11.25" customHeight="1" x14ac:dyDescent="0.2">
      <c r="A40" s="65" t="s">
        <v>215</v>
      </c>
      <c r="B40" s="10" t="s">
        <v>216</v>
      </c>
      <c r="C40" s="72" t="s">
        <v>18</v>
      </c>
      <c r="D40" s="15">
        <v>50</v>
      </c>
      <c r="E40" s="15">
        <v>125.37</v>
      </c>
      <c r="F40" s="15">
        <v>6268.5</v>
      </c>
      <c r="G40" s="87"/>
      <c r="H40" s="82">
        <f>'MC 01'!L43</f>
        <v>0</v>
      </c>
      <c r="I40" s="88">
        <f t="shared" si="1"/>
        <v>0</v>
      </c>
      <c r="J40" s="88">
        <f t="shared" si="2"/>
        <v>50</v>
      </c>
      <c r="K40" s="88">
        <f t="shared" si="3"/>
        <v>0</v>
      </c>
      <c r="L40" s="88">
        <f t="shared" si="7"/>
        <v>0</v>
      </c>
      <c r="M40" s="91">
        <f t="shared" si="4"/>
        <v>0</v>
      </c>
      <c r="N40" s="88">
        <f t="shared" si="5"/>
        <v>6268.5</v>
      </c>
      <c r="O40" s="90">
        <f t="shared" si="6"/>
        <v>0</v>
      </c>
    </row>
    <row r="41" spans="1:15" ht="25.5" x14ac:dyDescent="0.2">
      <c r="A41" s="65" t="s">
        <v>217</v>
      </c>
      <c r="B41" s="10" t="s">
        <v>218</v>
      </c>
      <c r="C41" s="72" t="s">
        <v>17</v>
      </c>
      <c r="D41" s="15">
        <v>200</v>
      </c>
      <c r="E41" s="15">
        <v>57.8</v>
      </c>
      <c r="F41" s="15">
        <v>11560</v>
      </c>
      <c r="G41" s="87"/>
      <c r="H41" s="82">
        <f>'MC 01'!L44</f>
        <v>0</v>
      </c>
      <c r="I41" s="88">
        <f t="shared" si="1"/>
        <v>0</v>
      </c>
      <c r="J41" s="88">
        <f t="shared" si="2"/>
        <v>200</v>
      </c>
      <c r="K41" s="88">
        <f t="shared" si="3"/>
        <v>0</v>
      </c>
      <c r="L41" s="88">
        <f t="shared" si="7"/>
        <v>0</v>
      </c>
      <c r="M41" s="91">
        <f t="shared" si="4"/>
        <v>0</v>
      </c>
      <c r="N41" s="88">
        <f t="shared" si="5"/>
        <v>11560</v>
      </c>
      <c r="O41" s="90">
        <f t="shared" si="6"/>
        <v>0</v>
      </c>
    </row>
    <row r="42" spans="1:15" ht="25.5" x14ac:dyDescent="0.2">
      <c r="A42" s="65" t="s">
        <v>219</v>
      </c>
      <c r="B42" s="10" t="s">
        <v>220</v>
      </c>
      <c r="C42" s="72" t="s">
        <v>17</v>
      </c>
      <c r="D42" s="15">
        <v>100</v>
      </c>
      <c r="E42" s="15">
        <v>24.03</v>
      </c>
      <c r="F42" s="15">
        <v>2403</v>
      </c>
      <c r="G42" s="87"/>
      <c r="H42" s="82">
        <f>'MC 01'!L45</f>
        <v>0</v>
      </c>
      <c r="I42" s="88">
        <f t="shared" si="1"/>
        <v>0</v>
      </c>
      <c r="J42" s="88">
        <f t="shared" si="2"/>
        <v>100</v>
      </c>
      <c r="K42" s="88">
        <f t="shared" si="3"/>
        <v>0</v>
      </c>
      <c r="L42" s="88">
        <f t="shared" si="7"/>
        <v>0</v>
      </c>
      <c r="M42" s="91">
        <f t="shared" si="4"/>
        <v>0</v>
      </c>
      <c r="N42" s="88">
        <f t="shared" si="5"/>
        <v>2403</v>
      </c>
      <c r="O42" s="90">
        <f t="shared" si="6"/>
        <v>0</v>
      </c>
    </row>
    <row r="43" spans="1:15" ht="12.75" x14ac:dyDescent="0.2">
      <c r="A43" s="65" t="s">
        <v>221</v>
      </c>
      <c r="B43" s="10" t="s">
        <v>222</v>
      </c>
      <c r="C43" s="72" t="s">
        <v>18</v>
      </c>
      <c r="D43" s="15">
        <v>50</v>
      </c>
      <c r="E43" s="15">
        <v>76.44</v>
      </c>
      <c r="F43" s="15">
        <v>3822</v>
      </c>
      <c r="G43" s="87"/>
      <c r="H43" s="82">
        <f>'MC 01'!L46</f>
        <v>0</v>
      </c>
      <c r="I43" s="88">
        <f t="shared" si="1"/>
        <v>0</v>
      </c>
      <c r="J43" s="88">
        <f t="shared" si="2"/>
        <v>50</v>
      </c>
      <c r="K43" s="88">
        <f t="shared" si="3"/>
        <v>0</v>
      </c>
      <c r="L43" s="88">
        <f t="shared" si="7"/>
        <v>0</v>
      </c>
      <c r="M43" s="91">
        <f t="shared" si="4"/>
        <v>0</v>
      </c>
      <c r="N43" s="88">
        <f t="shared" si="5"/>
        <v>3822</v>
      </c>
      <c r="O43" s="90">
        <f t="shared" si="6"/>
        <v>0</v>
      </c>
    </row>
    <row r="44" spans="1:15" ht="12.75" x14ac:dyDescent="0.2">
      <c r="A44" s="65" t="s">
        <v>223</v>
      </c>
      <c r="B44" s="10" t="s">
        <v>224</v>
      </c>
      <c r="C44" s="72" t="s">
        <v>17</v>
      </c>
      <c r="D44" s="15">
        <v>307</v>
      </c>
      <c r="E44" s="15">
        <v>2.39</v>
      </c>
      <c r="F44" s="15">
        <v>733.73</v>
      </c>
      <c r="G44" s="87"/>
      <c r="H44" s="82">
        <f>'MC 01'!L47</f>
        <v>0</v>
      </c>
      <c r="I44" s="88">
        <f t="shared" si="1"/>
        <v>0</v>
      </c>
      <c r="J44" s="88">
        <f t="shared" si="2"/>
        <v>307</v>
      </c>
      <c r="K44" s="88">
        <f t="shared" si="3"/>
        <v>0</v>
      </c>
      <c r="L44" s="88">
        <f t="shared" si="7"/>
        <v>0</v>
      </c>
      <c r="M44" s="91">
        <f t="shared" si="4"/>
        <v>0</v>
      </c>
      <c r="N44" s="88">
        <f t="shared" si="5"/>
        <v>733.73</v>
      </c>
      <c r="O44" s="90">
        <f t="shared" si="6"/>
        <v>0</v>
      </c>
    </row>
    <row r="45" spans="1:15" ht="12.75" x14ac:dyDescent="0.2">
      <c r="A45" s="73" t="s">
        <v>225</v>
      </c>
      <c r="B45" s="81" t="s">
        <v>15</v>
      </c>
      <c r="C45" s="80"/>
      <c r="D45" s="64"/>
      <c r="E45" s="64"/>
      <c r="F45" s="64">
        <v>339868.18</v>
      </c>
      <c r="G45" s="83"/>
      <c r="H45" s="84">
        <f>'MC 01'!L48</f>
        <v>0</v>
      </c>
      <c r="I45" s="85">
        <f t="shared" si="1"/>
        <v>0</v>
      </c>
      <c r="J45" s="85">
        <f t="shared" si="2"/>
        <v>0</v>
      </c>
      <c r="K45" s="85">
        <f t="shared" si="3"/>
        <v>0</v>
      </c>
      <c r="L45" s="85">
        <f>L46+L58+L62+L68+L71</f>
        <v>64410.55</v>
      </c>
      <c r="M45" s="84">
        <f t="shared" si="4"/>
        <v>64410.55</v>
      </c>
      <c r="N45" s="85">
        <f t="shared" si="5"/>
        <v>275457.63</v>
      </c>
      <c r="O45" s="86">
        <f t="shared" si="6"/>
        <v>0.1895162706905954</v>
      </c>
    </row>
    <row r="46" spans="1:15" ht="12.75" x14ac:dyDescent="0.2">
      <c r="A46" s="73" t="s">
        <v>226</v>
      </c>
      <c r="B46" s="81" t="s">
        <v>227</v>
      </c>
      <c r="C46" s="80"/>
      <c r="D46" s="64"/>
      <c r="E46" s="64"/>
      <c r="F46" s="64">
        <v>99911.77</v>
      </c>
      <c r="G46" s="83"/>
      <c r="H46" s="84">
        <f>'MC 01'!L49</f>
        <v>0</v>
      </c>
      <c r="I46" s="85">
        <f t="shared" si="1"/>
        <v>0</v>
      </c>
      <c r="J46" s="85">
        <f t="shared" si="2"/>
        <v>0</v>
      </c>
      <c r="K46" s="85">
        <f t="shared" si="3"/>
        <v>0</v>
      </c>
      <c r="L46" s="85">
        <f>SUM(L47:L57)</f>
        <v>60107.020000000004</v>
      </c>
      <c r="M46" s="84">
        <f t="shared" si="4"/>
        <v>60107.020000000004</v>
      </c>
      <c r="N46" s="85">
        <f t="shared" si="5"/>
        <v>39804.75</v>
      </c>
      <c r="O46" s="86">
        <f t="shared" si="6"/>
        <v>0.60160099255573196</v>
      </c>
    </row>
    <row r="47" spans="1:15" ht="12.75" x14ac:dyDescent="0.2">
      <c r="A47" s="65" t="s">
        <v>228</v>
      </c>
      <c r="B47" s="10" t="s">
        <v>229</v>
      </c>
      <c r="C47" s="72" t="s">
        <v>12</v>
      </c>
      <c r="D47" s="15">
        <v>2971.79</v>
      </c>
      <c r="E47" s="15">
        <v>1.52</v>
      </c>
      <c r="F47" s="15">
        <v>4517.12</v>
      </c>
      <c r="G47" s="87"/>
      <c r="H47" s="82">
        <f>'MC 01'!L50</f>
        <v>2971.79</v>
      </c>
      <c r="I47" s="88">
        <f t="shared" si="1"/>
        <v>2971.79</v>
      </c>
      <c r="J47" s="88">
        <f t="shared" si="2"/>
        <v>0</v>
      </c>
      <c r="K47" s="88">
        <f t="shared" si="3"/>
        <v>0</v>
      </c>
      <c r="L47" s="88">
        <f t="shared" si="7"/>
        <v>4517.12</v>
      </c>
      <c r="M47" s="91">
        <f t="shared" si="4"/>
        <v>4517.12</v>
      </c>
      <c r="N47" s="88">
        <f t="shared" si="5"/>
        <v>0</v>
      </c>
      <c r="O47" s="90">
        <f t="shared" si="6"/>
        <v>1</v>
      </c>
    </row>
    <row r="48" spans="1:15" ht="25.5" x14ac:dyDescent="0.2">
      <c r="A48" s="65" t="s">
        <v>230</v>
      </c>
      <c r="B48" s="10" t="s">
        <v>231</v>
      </c>
      <c r="C48" s="72" t="s">
        <v>188</v>
      </c>
      <c r="D48" s="15">
        <v>810.63</v>
      </c>
      <c r="E48" s="15">
        <v>3.48</v>
      </c>
      <c r="F48" s="15">
        <v>2820.99</v>
      </c>
      <c r="G48" s="87"/>
      <c r="H48" s="82">
        <f>'MC 01'!L51</f>
        <v>588</v>
      </c>
      <c r="I48" s="88">
        <f t="shared" si="1"/>
        <v>588</v>
      </c>
      <c r="J48" s="88">
        <f t="shared" si="2"/>
        <v>222.63</v>
      </c>
      <c r="K48" s="88">
        <f t="shared" si="3"/>
        <v>0</v>
      </c>
      <c r="L48" s="88">
        <f t="shared" si="7"/>
        <v>2046.24</v>
      </c>
      <c r="M48" s="91">
        <f t="shared" si="4"/>
        <v>2046.24</v>
      </c>
      <c r="N48" s="88">
        <f t="shared" si="5"/>
        <v>774.74999999999977</v>
      </c>
      <c r="O48" s="90">
        <f t="shared" si="6"/>
        <v>0.72536237278402271</v>
      </c>
    </row>
    <row r="49" spans="1:15" ht="12.75" x14ac:dyDescent="0.2">
      <c r="A49" s="65" t="s">
        <v>232</v>
      </c>
      <c r="B49" s="10" t="s">
        <v>202</v>
      </c>
      <c r="C49" s="72" t="s">
        <v>188</v>
      </c>
      <c r="D49" s="15">
        <v>909.17</v>
      </c>
      <c r="E49" s="15">
        <v>1.32</v>
      </c>
      <c r="F49" s="15">
        <v>1200.0999999999999</v>
      </c>
      <c r="G49" s="87"/>
      <c r="H49" s="82">
        <f>'MC 01'!L52</f>
        <v>659.47714740387096</v>
      </c>
      <c r="I49" s="88">
        <f t="shared" si="1"/>
        <v>659.47714740387096</v>
      </c>
      <c r="J49" s="88">
        <f t="shared" si="2"/>
        <v>249.692852596129</v>
      </c>
      <c r="K49" s="88">
        <f t="shared" si="3"/>
        <v>0</v>
      </c>
      <c r="L49" s="88">
        <f t="shared" si="7"/>
        <v>870.51</v>
      </c>
      <c r="M49" s="91">
        <f t="shared" si="4"/>
        <v>870.51</v>
      </c>
      <c r="N49" s="88">
        <f t="shared" si="5"/>
        <v>329.58999999999992</v>
      </c>
      <c r="O49" s="90">
        <f t="shared" si="6"/>
        <v>0.72536455295392055</v>
      </c>
    </row>
    <row r="50" spans="1:15" ht="25.5" x14ac:dyDescent="0.2">
      <c r="A50" s="65" t="s">
        <v>233</v>
      </c>
      <c r="B50" s="10" t="s">
        <v>177</v>
      </c>
      <c r="C50" s="72" t="s">
        <v>178</v>
      </c>
      <c r="D50" s="15">
        <v>34775.68</v>
      </c>
      <c r="E50" s="15">
        <v>0.68</v>
      </c>
      <c r="F50" s="15">
        <v>23647.46</v>
      </c>
      <c r="G50" s="87"/>
      <c r="H50" s="82">
        <f>'MC 01'!L53</f>
        <v>25224.94829947078</v>
      </c>
      <c r="I50" s="88">
        <f t="shared" si="1"/>
        <v>25224.94829947078</v>
      </c>
      <c r="J50" s="88">
        <f t="shared" si="2"/>
        <v>9550.7317005292207</v>
      </c>
      <c r="K50" s="88">
        <f t="shared" si="3"/>
        <v>0</v>
      </c>
      <c r="L50" s="88">
        <f t="shared" si="7"/>
        <v>17152.96</v>
      </c>
      <c r="M50" s="91">
        <f t="shared" si="4"/>
        <v>17152.96</v>
      </c>
      <c r="N50" s="88">
        <f t="shared" si="5"/>
        <v>6494.5</v>
      </c>
      <c r="O50" s="90">
        <f t="shared" si="6"/>
        <v>0.72536162446199293</v>
      </c>
    </row>
    <row r="51" spans="1:15" ht="12.75" x14ac:dyDescent="0.2">
      <c r="A51" s="65" t="s">
        <v>234</v>
      </c>
      <c r="B51" s="10" t="s">
        <v>205</v>
      </c>
      <c r="C51" s="72" t="s">
        <v>206</v>
      </c>
      <c r="D51" s="15">
        <v>1363.75</v>
      </c>
      <c r="E51" s="15">
        <v>33.97</v>
      </c>
      <c r="F51" s="15">
        <v>46326.59</v>
      </c>
      <c r="G51" s="87"/>
      <c r="H51" s="82">
        <f>'MC 01'!L54</f>
        <v>989.21209429702822</v>
      </c>
      <c r="I51" s="88">
        <f t="shared" si="1"/>
        <v>989.21209429702822</v>
      </c>
      <c r="J51" s="88">
        <f t="shared" si="2"/>
        <v>374.53790570297178</v>
      </c>
      <c r="K51" s="88">
        <f t="shared" si="3"/>
        <v>0</v>
      </c>
      <c r="L51" s="88">
        <f t="shared" si="7"/>
        <v>33603.53</v>
      </c>
      <c r="M51" s="91">
        <f t="shared" si="4"/>
        <v>33603.53</v>
      </c>
      <c r="N51" s="88">
        <f t="shared" si="5"/>
        <v>12723.059999999998</v>
      </c>
      <c r="O51" s="90">
        <f t="shared" si="6"/>
        <v>0.72536161198136972</v>
      </c>
    </row>
    <row r="52" spans="1:15" ht="25.5" x14ac:dyDescent="0.2">
      <c r="A52" s="65" t="s">
        <v>235</v>
      </c>
      <c r="B52" s="10" t="s">
        <v>236</v>
      </c>
      <c r="C52" s="72" t="s">
        <v>188</v>
      </c>
      <c r="D52" s="15">
        <v>111.27</v>
      </c>
      <c r="E52" s="15">
        <v>0.63</v>
      </c>
      <c r="F52" s="15">
        <v>70.099999999999994</v>
      </c>
      <c r="G52" s="87"/>
      <c r="H52" s="82">
        <f>'MC 01'!L55</f>
        <v>0</v>
      </c>
      <c r="I52" s="88">
        <f t="shared" si="1"/>
        <v>0</v>
      </c>
      <c r="J52" s="88">
        <f t="shared" si="2"/>
        <v>111.27</v>
      </c>
      <c r="K52" s="88">
        <f t="shared" si="3"/>
        <v>0</v>
      </c>
      <c r="L52" s="88">
        <f t="shared" si="7"/>
        <v>0</v>
      </c>
      <c r="M52" s="91">
        <f t="shared" si="4"/>
        <v>0</v>
      </c>
      <c r="N52" s="88">
        <f t="shared" si="5"/>
        <v>70.099999999999994</v>
      </c>
      <c r="O52" s="90">
        <f t="shared" si="6"/>
        <v>0</v>
      </c>
    </row>
    <row r="53" spans="1:15" ht="25.5" x14ac:dyDescent="0.2">
      <c r="A53" s="65" t="s">
        <v>237</v>
      </c>
      <c r="B53" s="10" t="s">
        <v>238</v>
      </c>
      <c r="C53" s="72" t="s">
        <v>188</v>
      </c>
      <c r="D53" s="15">
        <v>111.27</v>
      </c>
      <c r="E53" s="15">
        <v>5.59</v>
      </c>
      <c r="F53" s="15">
        <v>622</v>
      </c>
      <c r="G53" s="87"/>
      <c r="H53" s="82">
        <f>'MC 01'!L56</f>
        <v>0</v>
      </c>
      <c r="I53" s="88">
        <f t="shared" si="1"/>
        <v>0</v>
      </c>
      <c r="J53" s="88">
        <f t="shared" si="2"/>
        <v>111.27</v>
      </c>
      <c r="K53" s="88">
        <f t="shared" si="3"/>
        <v>0</v>
      </c>
      <c r="L53" s="88">
        <f t="shared" si="7"/>
        <v>0</v>
      </c>
      <c r="M53" s="91">
        <f t="shared" si="4"/>
        <v>0</v>
      </c>
      <c r="N53" s="88">
        <f t="shared" si="5"/>
        <v>622</v>
      </c>
      <c r="O53" s="90">
        <f t="shared" si="6"/>
        <v>0</v>
      </c>
    </row>
    <row r="54" spans="1:15" ht="12.75" x14ac:dyDescent="0.2">
      <c r="A54" s="65" t="s">
        <v>239</v>
      </c>
      <c r="B54" s="10" t="s">
        <v>240</v>
      </c>
      <c r="C54" s="72" t="s">
        <v>12</v>
      </c>
      <c r="D54" s="15">
        <v>2971.79</v>
      </c>
      <c r="E54" s="15">
        <v>1.3</v>
      </c>
      <c r="F54" s="15">
        <v>3863.33</v>
      </c>
      <c r="G54" s="87"/>
      <c r="H54" s="82">
        <f>'MC 01'!L57</f>
        <v>1474.3500000000004</v>
      </c>
      <c r="I54" s="88">
        <f t="shared" si="1"/>
        <v>1474.3500000000004</v>
      </c>
      <c r="J54" s="88">
        <f t="shared" si="2"/>
        <v>1497.4399999999996</v>
      </c>
      <c r="K54" s="88">
        <f t="shared" si="3"/>
        <v>0</v>
      </c>
      <c r="L54" s="88">
        <f t="shared" si="7"/>
        <v>1916.66</v>
      </c>
      <c r="M54" s="91">
        <f t="shared" si="4"/>
        <v>1916.66</v>
      </c>
      <c r="N54" s="88">
        <f t="shared" si="5"/>
        <v>1946.6699999999998</v>
      </c>
      <c r="O54" s="90">
        <f t="shared" si="6"/>
        <v>0.49611604496638911</v>
      </c>
    </row>
    <row r="55" spans="1:15" ht="25.5" x14ac:dyDescent="0.2">
      <c r="A55" s="65" t="s">
        <v>241</v>
      </c>
      <c r="B55" s="10" t="s">
        <v>242</v>
      </c>
      <c r="C55" s="72" t="s">
        <v>188</v>
      </c>
      <c r="D55" s="15">
        <v>546.53</v>
      </c>
      <c r="E55" s="15">
        <v>15.44</v>
      </c>
      <c r="F55" s="15">
        <v>8438.42</v>
      </c>
      <c r="G55" s="87"/>
      <c r="H55" s="82">
        <f>'MC 01'!L58</f>
        <v>0</v>
      </c>
      <c r="I55" s="88">
        <f t="shared" si="1"/>
        <v>0</v>
      </c>
      <c r="J55" s="88">
        <f t="shared" si="2"/>
        <v>546.53</v>
      </c>
      <c r="K55" s="88">
        <f t="shared" si="3"/>
        <v>0</v>
      </c>
      <c r="L55" s="88">
        <f t="shared" si="7"/>
        <v>0</v>
      </c>
      <c r="M55" s="91">
        <f t="shared" si="4"/>
        <v>0</v>
      </c>
      <c r="N55" s="88">
        <f t="shared" si="5"/>
        <v>8438.42</v>
      </c>
      <c r="O55" s="90">
        <f t="shared" si="6"/>
        <v>0</v>
      </c>
    </row>
    <row r="56" spans="1:15" ht="25.5" x14ac:dyDescent="0.2">
      <c r="A56" s="65" t="s">
        <v>243</v>
      </c>
      <c r="B56" s="10" t="s">
        <v>177</v>
      </c>
      <c r="C56" s="72" t="s">
        <v>178</v>
      </c>
      <c r="D56" s="15">
        <v>6968.3</v>
      </c>
      <c r="E56" s="15">
        <v>0.68</v>
      </c>
      <c r="F56" s="15">
        <v>4738.4399999999996</v>
      </c>
      <c r="G56" s="87"/>
      <c r="H56" s="82">
        <f>'MC 01'!L59</f>
        <v>0</v>
      </c>
      <c r="I56" s="88">
        <f t="shared" si="1"/>
        <v>0</v>
      </c>
      <c r="J56" s="88">
        <f t="shared" si="2"/>
        <v>6968.3</v>
      </c>
      <c r="K56" s="88">
        <f t="shared" si="3"/>
        <v>0</v>
      </c>
      <c r="L56" s="88">
        <f t="shared" si="7"/>
        <v>0</v>
      </c>
      <c r="M56" s="91">
        <f t="shared" si="4"/>
        <v>0</v>
      </c>
      <c r="N56" s="88">
        <f t="shared" si="5"/>
        <v>4738.4399999999996</v>
      </c>
      <c r="O56" s="90">
        <f t="shared" si="6"/>
        <v>0</v>
      </c>
    </row>
    <row r="57" spans="1:15" ht="38.25" x14ac:dyDescent="0.2">
      <c r="A57" s="65" t="s">
        <v>244</v>
      </c>
      <c r="B57" s="10" t="s">
        <v>245</v>
      </c>
      <c r="C57" s="72" t="s">
        <v>188</v>
      </c>
      <c r="D57" s="15">
        <v>546.53</v>
      </c>
      <c r="E57" s="15">
        <v>6.71</v>
      </c>
      <c r="F57" s="15">
        <v>3667.22</v>
      </c>
      <c r="G57" s="87"/>
      <c r="H57" s="82">
        <f>'MC 01'!L60</f>
        <v>0</v>
      </c>
      <c r="I57" s="88">
        <f t="shared" si="1"/>
        <v>0</v>
      </c>
      <c r="J57" s="88">
        <f t="shared" si="2"/>
        <v>546.53</v>
      </c>
      <c r="K57" s="88">
        <f t="shared" si="3"/>
        <v>0</v>
      </c>
      <c r="L57" s="88">
        <f t="shared" si="7"/>
        <v>0</v>
      </c>
      <c r="M57" s="91">
        <f t="shared" si="4"/>
        <v>0</v>
      </c>
      <c r="N57" s="88">
        <f t="shared" si="5"/>
        <v>3667.22</v>
      </c>
      <c r="O57" s="90">
        <f t="shared" si="6"/>
        <v>0</v>
      </c>
    </row>
    <row r="58" spans="1:15" ht="12.75" x14ac:dyDescent="0.2">
      <c r="A58" s="73" t="s">
        <v>246</v>
      </c>
      <c r="B58" s="81" t="s">
        <v>15</v>
      </c>
      <c r="C58" s="80"/>
      <c r="D58" s="64"/>
      <c r="E58" s="64"/>
      <c r="F58" s="64">
        <v>179691.54</v>
      </c>
      <c r="G58" s="83"/>
      <c r="H58" s="84">
        <f>'MC 01'!L61</f>
        <v>0</v>
      </c>
      <c r="I58" s="85">
        <f t="shared" si="1"/>
        <v>0</v>
      </c>
      <c r="J58" s="85">
        <f t="shared" si="2"/>
        <v>0</v>
      </c>
      <c r="K58" s="85">
        <f t="shared" si="3"/>
        <v>0</v>
      </c>
      <c r="L58" s="85">
        <f>SUM(L59:L61)</f>
        <v>4303.53</v>
      </c>
      <c r="M58" s="84">
        <f t="shared" si="4"/>
        <v>4303.53</v>
      </c>
      <c r="N58" s="85">
        <f t="shared" si="5"/>
        <v>175388.01</v>
      </c>
      <c r="O58" s="86">
        <f t="shared" si="6"/>
        <v>2.3949541531003628E-2</v>
      </c>
    </row>
    <row r="59" spans="1:15" ht="38.25" x14ac:dyDescent="0.2">
      <c r="A59" s="65" t="s">
        <v>247</v>
      </c>
      <c r="B59" s="10" t="s">
        <v>248</v>
      </c>
      <c r="C59" s="72" t="s">
        <v>12</v>
      </c>
      <c r="D59" s="15">
        <v>2102.31</v>
      </c>
      <c r="E59" s="15">
        <v>73.849999999999994</v>
      </c>
      <c r="F59" s="15">
        <v>155255.59</v>
      </c>
      <c r="G59" s="87"/>
      <c r="H59" s="82">
        <f>'MC 01'!L62</f>
        <v>0</v>
      </c>
      <c r="I59" s="88">
        <f t="shared" si="1"/>
        <v>0</v>
      </c>
      <c r="J59" s="88">
        <f t="shared" si="2"/>
        <v>2102.31</v>
      </c>
      <c r="K59" s="88">
        <f t="shared" si="3"/>
        <v>0</v>
      </c>
      <c r="L59" s="88">
        <f t="shared" si="7"/>
        <v>0</v>
      </c>
      <c r="M59" s="91">
        <f t="shared" si="4"/>
        <v>0</v>
      </c>
      <c r="N59" s="88">
        <f t="shared" si="5"/>
        <v>155255.59</v>
      </c>
      <c r="O59" s="90">
        <f t="shared" si="6"/>
        <v>0</v>
      </c>
    </row>
    <row r="60" spans="1:15" ht="25.5" x14ac:dyDescent="0.2">
      <c r="A60" s="65" t="s">
        <v>249</v>
      </c>
      <c r="B60" s="10" t="s">
        <v>107</v>
      </c>
      <c r="C60" s="72" t="s">
        <v>17</v>
      </c>
      <c r="D60" s="15">
        <v>724.82</v>
      </c>
      <c r="E60" s="15">
        <v>29.7</v>
      </c>
      <c r="F60" s="15">
        <v>21527.15</v>
      </c>
      <c r="G60" s="87"/>
      <c r="H60" s="82">
        <f>'MC 01'!L63</f>
        <v>144.9</v>
      </c>
      <c r="I60" s="88">
        <f t="shared" si="1"/>
        <v>144.9</v>
      </c>
      <c r="J60" s="88">
        <f t="shared" si="2"/>
        <v>579.92000000000007</v>
      </c>
      <c r="K60" s="88">
        <f t="shared" si="3"/>
        <v>0</v>
      </c>
      <c r="L60" s="88">
        <f t="shared" si="7"/>
        <v>4303.53</v>
      </c>
      <c r="M60" s="91">
        <f t="shared" si="4"/>
        <v>4303.53</v>
      </c>
      <c r="N60" s="88">
        <f t="shared" si="5"/>
        <v>17223.620000000003</v>
      </c>
      <c r="O60" s="90">
        <f t="shared" si="6"/>
        <v>0.19991173936168974</v>
      </c>
    </row>
    <row r="61" spans="1:15" ht="25.5" x14ac:dyDescent="0.2">
      <c r="A61" s="65" t="s">
        <v>250</v>
      </c>
      <c r="B61" s="10" t="s">
        <v>251</v>
      </c>
      <c r="C61" s="72" t="s">
        <v>17</v>
      </c>
      <c r="D61" s="15">
        <v>90</v>
      </c>
      <c r="E61" s="15">
        <v>32.32</v>
      </c>
      <c r="F61" s="15">
        <v>2908.8</v>
      </c>
      <c r="G61" s="87"/>
      <c r="H61" s="82">
        <f>'MC 01'!L64</f>
        <v>0</v>
      </c>
      <c r="I61" s="88">
        <f t="shared" si="1"/>
        <v>0</v>
      </c>
      <c r="J61" s="88">
        <f t="shared" si="2"/>
        <v>90</v>
      </c>
      <c r="K61" s="88">
        <f t="shared" si="3"/>
        <v>0</v>
      </c>
      <c r="L61" s="88">
        <f t="shared" si="7"/>
        <v>0</v>
      </c>
      <c r="M61" s="91">
        <f t="shared" si="4"/>
        <v>0</v>
      </c>
      <c r="N61" s="88">
        <f t="shared" si="5"/>
        <v>2908.8</v>
      </c>
      <c r="O61" s="90">
        <f t="shared" si="6"/>
        <v>0</v>
      </c>
    </row>
    <row r="62" spans="1:15" ht="12.75" x14ac:dyDescent="0.2">
      <c r="A62" s="73" t="s">
        <v>252</v>
      </c>
      <c r="B62" s="81" t="s">
        <v>253</v>
      </c>
      <c r="C62" s="80"/>
      <c r="D62" s="64"/>
      <c r="E62" s="64"/>
      <c r="F62" s="64">
        <v>55212.639999999999</v>
      </c>
      <c r="G62" s="83"/>
      <c r="H62" s="84">
        <f>'MC 01'!L65</f>
        <v>0</v>
      </c>
      <c r="I62" s="85">
        <f t="shared" si="1"/>
        <v>0</v>
      </c>
      <c r="J62" s="85">
        <f t="shared" si="2"/>
        <v>0</v>
      </c>
      <c r="K62" s="85">
        <f t="shared" si="3"/>
        <v>0</v>
      </c>
      <c r="L62" s="85">
        <f>SUM(L63:L67)</f>
        <v>0</v>
      </c>
      <c r="M62" s="84">
        <f t="shared" si="4"/>
        <v>0</v>
      </c>
      <c r="N62" s="85">
        <f t="shared" si="5"/>
        <v>55212.639999999999</v>
      </c>
      <c r="O62" s="86">
        <f t="shared" si="6"/>
        <v>0</v>
      </c>
    </row>
    <row r="63" spans="1:15" ht="25.5" x14ac:dyDescent="0.2">
      <c r="A63" s="65" t="s">
        <v>254</v>
      </c>
      <c r="B63" s="10" t="s">
        <v>255</v>
      </c>
      <c r="C63" s="72" t="s">
        <v>12</v>
      </c>
      <c r="D63" s="15">
        <v>869.78</v>
      </c>
      <c r="E63" s="15">
        <v>40</v>
      </c>
      <c r="F63" s="15">
        <v>34791.199999999997</v>
      </c>
      <c r="G63" s="87"/>
      <c r="H63" s="82">
        <f>'MC 01'!L66</f>
        <v>0</v>
      </c>
      <c r="I63" s="88">
        <f t="shared" si="1"/>
        <v>0</v>
      </c>
      <c r="J63" s="88">
        <f t="shared" si="2"/>
        <v>869.78</v>
      </c>
      <c r="K63" s="88">
        <f t="shared" si="3"/>
        <v>0</v>
      </c>
      <c r="L63" s="88">
        <f t="shared" si="7"/>
        <v>0</v>
      </c>
      <c r="M63" s="91">
        <f t="shared" si="4"/>
        <v>0</v>
      </c>
      <c r="N63" s="88">
        <f t="shared" si="5"/>
        <v>34791.199999999997</v>
      </c>
      <c r="O63" s="90">
        <f t="shared" si="6"/>
        <v>0</v>
      </c>
    </row>
    <row r="64" spans="1:15" ht="25.5" x14ac:dyDescent="0.2">
      <c r="A64" s="65" t="s">
        <v>256</v>
      </c>
      <c r="B64" s="10" t="s">
        <v>257</v>
      </c>
      <c r="C64" s="72" t="s">
        <v>12</v>
      </c>
      <c r="D64" s="15">
        <v>869.78</v>
      </c>
      <c r="E64" s="15">
        <v>2.2200000000000002</v>
      </c>
      <c r="F64" s="15">
        <v>1930.91</v>
      </c>
      <c r="G64" s="87"/>
      <c r="H64" s="82">
        <f>'MC 01'!L67</f>
        <v>0</v>
      </c>
      <c r="I64" s="88">
        <f t="shared" si="1"/>
        <v>0</v>
      </c>
      <c r="J64" s="88">
        <f t="shared" si="2"/>
        <v>869.78</v>
      </c>
      <c r="K64" s="88">
        <f t="shared" si="3"/>
        <v>0</v>
      </c>
      <c r="L64" s="88">
        <f t="shared" si="7"/>
        <v>0</v>
      </c>
      <c r="M64" s="91">
        <f t="shared" si="4"/>
        <v>0</v>
      </c>
      <c r="N64" s="88">
        <f t="shared" si="5"/>
        <v>1930.91</v>
      </c>
      <c r="O64" s="90">
        <f t="shared" si="6"/>
        <v>0</v>
      </c>
    </row>
    <row r="65" spans="1:15" ht="25.5" x14ac:dyDescent="0.2">
      <c r="A65" s="65" t="s">
        <v>258</v>
      </c>
      <c r="B65" s="10" t="s">
        <v>259</v>
      </c>
      <c r="C65" s="72" t="s">
        <v>188</v>
      </c>
      <c r="D65" s="15">
        <v>30</v>
      </c>
      <c r="E65" s="15">
        <v>386.67</v>
      </c>
      <c r="F65" s="15">
        <v>11600.1</v>
      </c>
      <c r="G65" s="87"/>
      <c r="H65" s="82">
        <f>'MC 01'!L68</f>
        <v>0</v>
      </c>
      <c r="I65" s="88">
        <f t="shared" si="1"/>
        <v>0</v>
      </c>
      <c r="J65" s="88">
        <f t="shared" si="2"/>
        <v>30</v>
      </c>
      <c r="K65" s="88">
        <f t="shared" si="3"/>
        <v>0</v>
      </c>
      <c r="L65" s="88">
        <f t="shared" si="7"/>
        <v>0</v>
      </c>
      <c r="M65" s="91">
        <f t="shared" si="4"/>
        <v>0</v>
      </c>
      <c r="N65" s="88">
        <f t="shared" si="5"/>
        <v>11600.1</v>
      </c>
      <c r="O65" s="90">
        <f t="shared" si="6"/>
        <v>0</v>
      </c>
    </row>
    <row r="66" spans="1:15" ht="38.25" x14ac:dyDescent="0.2">
      <c r="A66" s="65" t="s">
        <v>260</v>
      </c>
      <c r="B66" s="10" t="s">
        <v>261</v>
      </c>
      <c r="C66" s="72" t="s">
        <v>12</v>
      </c>
      <c r="D66" s="15">
        <v>72</v>
      </c>
      <c r="E66" s="15">
        <v>30.26</v>
      </c>
      <c r="F66" s="15">
        <v>2178.7199999999998</v>
      </c>
      <c r="G66" s="87"/>
      <c r="H66" s="82">
        <f>'MC 01'!L69</f>
        <v>0</v>
      </c>
      <c r="I66" s="88">
        <f t="shared" si="1"/>
        <v>0</v>
      </c>
      <c r="J66" s="88">
        <f t="shared" si="2"/>
        <v>72</v>
      </c>
      <c r="K66" s="88">
        <f t="shared" si="3"/>
        <v>0</v>
      </c>
      <c r="L66" s="88">
        <f t="shared" si="7"/>
        <v>0</v>
      </c>
      <c r="M66" s="91">
        <f t="shared" si="4"/>
        <v>0</v>
      </c>
      <c r="N66" s="88">
        <f t="shared" si="5"/>
        <v>2178.7199999999998</v>
      </c>
      <c r="O66" s="90">
        <f t="shared" si="6"/>
        <v>0</v>
      </c>
    </row>
    <row r="67" spans="1:15" ht="12.75" x14ac:dyDescent="0.2">
      <c r="A67" s="65" t="s">
        <v>262</v>
      </c>
      <c r="B67" s="10" t="s">
        <v>263</v>
      </c>
      <c r="C67" s="72" t="s">
        <v>188</v>
      </c>
      <c r="D67" s="15">
        <v>43.49</v>
      </c>
      <c r="E67" s="15">
        <v>108.34</v>
      </c>
      <c r="F67" s="15">
        <v>4711.71</v>
      </c>
      <c r="G67" s="87"/>
      <c r="H67" s="82">
        <f>'MC 01'!L70</f>
        <v>0</v>
      </c>
      <c r="I67" s="88">
        <f t="shared" si="1"/>
        <v>0</v>
      </c>
      <c r="J67" s="88">
        <f t="shared" si="2"/>
        <v>43.49</v>
      </c>
      <c r="K67" s="88">
        <f t="shared" si="3"/>
        <v>0</v>
      </c>
      <c r="L67" s="88">
        <f t="shared" si="7"/>
        <v>0</v>
      </c>
      <c r="M67" s="91">
        <f t="shared" si="4"/>
        <v>0</v>
      </c>
      <c r="N67" s="88">
        <f t="shared" si="5"/>
        <v>4711.71</v>
      </c>
      <c r="O67" s="90">
        <f t="shared" si="6"/>
        <v>0</v>
      </c>
    </row>
    <row r="68" spans="1:15" ht="12.75" x14ac:dyDescent="0.2">
      <c r="A68" s="73" t="s">
        <v>264</v>
      </c>
      <c r="B68" s="81" t="s">
        <v>265</v>
      </c>
      <c r="C68" s="80"/>
      <c r="D68" s="64"/>
      <c r="E68" s="64"/>
      <c r="F68" s="64">
        <v>1656.89</v>
      </c>
      <c r="G68" s="83"/>
      <c r="H68" s="84">
        <f>'MC 01'!L71</f>
        <v>0</v>
      </c>
      <c r="I68" s="85">
        <f t="shared" si="1"/>
        <v>0</v>
      </c>
      <c r="J68" s="85">
        <f t="shared" si="2"/>
        <v>0</v>
      </c>
      <c r="K68" s="85">
        <f t="shared" si="3"/>
        <v>0</v>
      </c>
      <c r="L68" s="85">
        <f>SUM(L69:L70)</f>
        <v>0</v>
      </c>
      <c r="M68" s="84">
        <f t="shared" si="4"/>
        <v>0</v>
      </c>
      <c r="N68" s="85">
        <f t="shared" si="5"/>
        <v>1656.89</v>
      </c>
      <c r="O68" s="86">
        <f t="shared" si="6"/>
        <v>0</v>
      </c>
    </row>
    <row r="69" spans="1:15" ht="12.75" x14ac:dyDescent="0.2">
      <c r="A69" s="65" t="s">
        <v>266</v>
      </c>
      <c r="B69" s="10" t="s">
        <v>267</v>
      </c>
      <c r="C69" s="72" t="s">
        <v>17</v>
      </c>
      <c r="D69" s="15">
        <v>724.82</v>
      </c>
      <c r="E69" s="15">
        <v>1.5</v>
      </c>
      <c r="F69" s="15">
        <v>1087.23</v>
      </c>
      <c r="G69" s="87"/>
      <c r="H69" s="82">
        <f>'MC 01'!L72</f>
        <v>0</v>
      </c>
      <c r="I69" s="88">
        <f t="shared" si="1"/>
        <v>0</v>
      </c>
      <c r="J69" s="88">
        <f t="shared" si="2"/>
        <v>724.82</v>
      </c>
      <c r="K69" s="88">
        <f t="shared" si="3"/>
        <v>0</v>
      </c>
      <c r="L69" s="88">
        <f t="shared" si="7"/>
        <v>0</v>
      </c>
      <c r="M69" s="91">
        <f t="shared" si="4"/>
        <v>0</v>
      </c>
      <c r="N69" s="88">
        <f t="shared" si="5"/>
        <v>1087.23</v>
      </c>
      <c r="O69" s="90">
        <f t="shared" si="6"/>
        <v>0</v>
      </c>
    </row>
    <row r="70" spans="1:15" ht="38.25" x14ac:dyDescent="0.2">
      <c r="A70" s="65" t="s">
        <v>268</v>
      </c>
      <c r="B70" s="10" t="s">
        <v>269</v>
      </c>
      <c r="C70" s="72" t="s">
        <v>12</v>
      </c>
      <c r="D70" s="15">
        <v>57.6</v>
      </c>
      <c r="E70" s="15">
        <v>9.89</v>
      </c>
      <c r="F70" s="15">
        <v>569.66</v>
      </c>
      <c r="G70" s="87"/>
      <c r="H70" s="82">
        <f>'MC 01'!L73</f>
        <v>0</v>
      </c>
      <c r="I70" s="88">
        <f t="shared" si="1"/>
        <v>0</v>
      </c>
      <c r="J70" s="88">
        <f t="shared" si="2"/>
        <v>57.6</v>
      </c>
      <c r="K70" s="88">
        <f t="shared" si="3"/>
        <v>0</v>
      </c>
      <c r="L70" s="88">
        <f t="shared" si="7"/>
        <v>0</v>
      </c>
      <c r="M70" s="91">
        <f t="shared" si="4"/>
        <v>0</v>
      </c>
      <c r="N70" s="88">
        <f t="shared" si="5"/>
        <v>569.66</v>
      </c>
      <c r="O70" s="90">
        <f t="shared" si="6"/>
        <v>0</v>
      </c>
    </row>
    <row r="71" spans="1:15" ht="12.75" x14ac:dyDescent="0.2">
      <c r="A71" s="73" t="s">
        <v>270</v>
      </c>
      <c r="B71" s="81" t="s">
        <v>271</v>
      </c>
      <c r="C71" s="80"/>
      <c r="D71" s="64"/>
      <c r="E71" s="64"/>
      <c r="F71" s="64">
        <v>3395.34</v>
      </c>
      <c r="G71" s="83"/>
      <c r="H71" s="84">
        <f>'MC 01'!L74</f>
        <v>0</v>
      </c>
      <c r="I71" s="85">
        <f t="shared" si="1"/>
        <v>0</v>
      </c>
      <c r="J71" s="85">
        <f t="shared" si="2"/>
        <v>0</v>
      </c>
      <c r="K71" s="85">
        <f t="shared" si="3"/>
        <v>0</v>
      </c>
      <c r="L71" s="85">
        <f>SUM(L72:L73)</f>
        <v>0</v>
      </c>
      <c r="M71" s="84">
        <f t="shared" si="4"/>
        <v>0</v>
      </c>
      <c r="N71" s="85">
        <f t="shared" si="5"/>
        <v>3395.34</v>
      </c>
      <c r="O71" s="86">
        <f t="shared" si="6"/>
        <v>0</v>
      </c>
    </row>
    <row r="72" spans="1:15" ht="38.25" x14ac:dyDescent="0.2">
      <c r="A72" s="65" t="s">
        <v>272</v>
      </c>
      <c r="B72" s="10" t="s">
        <v>273</v>
      </c>
      <c r="C72" s="72" t="s">
        <v>12</v>
      </c>
      <c r="D72" s="15">
        <v>14.4</v>
      </c>
      <c r="E72" s="15">
        <v>86.85</v>
      </c>
      <c r="F72" s="15">
        <v>1250.6400000000001</v>
      </c>
      <c r="G72" s="87"/>
      <c r="H72" s="82">
        <f>'MC 01'!L75</f>
        <v>0</v>
      </c>
      <c r="I72" s="88">
        <f t="shared" si="1"/>
        <v>0</v>
      </c>
      <c r="J72" s="88">
        <f t="shared" si="2"/>
        <v>14.4</v>
      </c>
      <c r="K72" s="88">
        <f t="shared" si="3"/>
        <v>0</v>
      </c>
      <c r="L72" s="88">
        <f t="shared" si="7"/>
        <v>0</v>
      </c>
      <c r="M72" s="91">
        <f t="shared" si="4"/>
        <v>0</v>
      </c>
      <c r="N72" s="88">
        <f t="shared" si="5"/>
        <v>1250.6400000000001</v>
      </c>
      <c r="O72" s="90">
        <f t="shared" si="6"/>
        <v>0</v>
      </c>
    </row>
    <row r="73" spans="1:15" ht="25.5" x14ac:dyDescent="0.2">
      <c r="A73" s="65" t="s">
        <v>274</v>
      </c>
      <c r="B73" s="10" t="s">
        <v>275</v>
      </c>
      <c r="C73" s="72" t="s">
        <v>12</v>
      </c>
      <c r="D73" s="15">
        <v>99.2</v>
      </c>
      <c r="E73" s="15">
        <v>21.62</v>
      </c>
      <c r="F73" s="15">
        <v>2144.6999999999998</v>
      </c>
      <c r="G73" s="87"/>
      <c r="H73" s="82">
        <f>'MC 01'!L76</f>
        <v>0</v>
      </c>
      <c r="I73" s="88">
        <f t="shared" si="1"/>
        <v>0</v>
      </c>
      <c r="J73" s="88">
        <f t="shared" si="2"/>
        <v>99.2</v>
      </c>
      <c r="K73" s="88">
        <f t="shared" si="3"/>
        <v>0</v>
      </c>
      <c r="L73" s="88">
        <f t="shared" si="7"/>
        <v>0</v>
      </c>
      <c r="M73" s="91">
        <f t="shared" si="4"/>
        <v>0</v>
      </c>
      <c r="N73" s="88">
        <f t="shared" si="5"/>
        <v>2144.6999999999998</v>
      </c>
      <c r="O73" s="90">
        <f t="shared" si="6"/>
        <v>0</v>
      </c>
    </row>
    <row r="74" spans="1:15" ht="12.75" x14ac:dyDescent="0.2">
      <c r="A74" s="73" t="s">
        <v>276</v>
      </c>
      <c r="B74" s="81" t="s">
        <v>277</v>
      </c>
      <c r="C74" s="80"/>
      <c r="D74" s="64"/>
      <c r="E74" s="64"/>
      <c r="F74" s="64">
        <v>6789.68</v>
      </c>
      <c r="G74" s="83"/>
      <c r="H74" s="84">
        <f>'MC 01'!L77</f>
        <v>0</v>
      </c>
      <c r="I74" s="85">
        <f t="shared" si="1"/>
        <v>0</v>
      </c>
      <c r="J74" s="85">
        <f t="shared" si="2"/>
        <v>0</v>
      </c>
      <c r="K74" s="85">
        <f t="shared" si="3"/>
        <v>0</v>
      </c>
      <c r="L74" s="85">
        <f>SUM(L75:L76)</f>
        <v>0</v>
      </c>
      <c r="M74" s="84">
        <f t="shared" si="4"/>
        <v>0</v>
      </c>
      <c r="N74" s="85">
        <f t="shared" si="5"/>
        <v>6789.68</v>
      </c>
      <c r="O74" s="86">
        <f t="shared" si="6"/>
        <v>0</v>
      </c>
    </row>
    <row r="75" spans="1:15" ht="38.25" x14ac:dyDescent="0.2">
      <c r="A75" s="65" t="s">
        <v>278</v>
      </c>
      <c r="B75" s="10" t="s">
        <v>149</v>
      </c>
      <c r="C75" s="72" t="s">
        <v>18</v>
      </c>
      <c r="D75" s="15">
        <v>8</v>
      </c>
      <c r="E75" s="15">
        <v>219.44</v>
      </c>
      <c r="F75" s="15">
        <v>1755.52</v>
      </c>
      <c r="G75" s="87"/>
      <c r="H75" s="82">
        <f>'MC 01'!L78</f>
        <v>0</v>
      </c>
      <c r="I75" s="88">
        <f t="shared" ref="I75:I79" si="8">H75+G75</f>
        <v>0</v>
      </c>
      <c r="J75" s="88">
        <f t="shared" ref="J75:J79" si="9">D75-I75</f>
        <v>8</v>
      </c>
      <c r="K75" s="88">
        <f t="shared" ref="K75:L79" si="10">ROUND($E75*G75,2)</f>
        <v>0</v>
      </c>
      <c r="L75" s="88">
        <f t="shared" si="10"/>
        <v>0</v>
      </c>
      <c r="M75" s="91">
        <f t="shared" ref="M75:M79" si="11">L75+K75</f>
        <v>0</v>
      </c>
      <c r="N75" s="88">
        <f t="shared" ref="N75:N79" si="12">F75-M75</f>
        <v>1755.52</v>
      </c>
      <c r="O75" s="90">
        <f t="shared" ref="O75:O79" si="13">M75/F75</f>
        <v>0</v>
      </c>
    </row>
    <row r="76" spans="1:15" ht="25.5" x14ac:dyDescent="0.2">
      <c r="A76" s="65" t="s">
        <v>279</v>
      </c>
      <c r="B76" s="10" t="s">
        <v>280</v>
      </c>
      <c r="C76" s="72" t="s">
        <v>18</v>
      </c>
      <c r="D76" s="15">
        <v>8</v>
      </c>
      <c r="E76" s="15">
        <v>629.27</v>
      </c>
      <c r="F76" s="15">
        <v>5034.16</v>
      </c>
      <c r="G76" s="87"/>
      <c r="H76" s="82">
        <f>'MC 01'!L79</f>
        <v>0</v>
      </c>
      <c r="I76" s="88">
        <f t="shared" si="8"/>
        <v>0</v>
      </c>
      <c r="J76" s="88">
        <f t="shared" si="9"/>
        <v>8</v>
      </c>
      <c r="K76" s="88">
        <f t="shared" si="10"/>
        <v>0</v>
      </c>
      <c r="L76" s="88">
        <f t="shared" si="10"/>
        <v>0</v>
      </c>
      <c r="M76" s="91">
        <f t="shared" si="11"/>
        <v>0</v>
      </c>
      <c r="N76" s="88">
        <f t="shared" si="12"/>
        <v>5034.16</v>
      </c>
      <c r="O76" s="90">
        <f t="shared" si="13"/>
        <v>0</v>
      </c>
    </row>
    <row r="77" spans="1:15" ht="12.75" x14ac:dyDescent="0.2">
      <c r="A77" s="73" t="s">
        <v>281</v>
      </c>
      <c r="B77" s="81" t="s">
        <v>282</v>
      </c>
      <c r="C77" s="80"/>
      <c r="D77" s="64"/>
      <c r="E77" s="64"/>
      <c r="F77" s="64">
        <v>5157.53</v>
      </c>
      <c r="G77" s="83"/>
      <c r="H77" s="84">
        <f>'MC 01'!L80</f>
        <v>0</v>
      </c>
      <c r="I77" s="85">
        <f t="shared" si="8"/>
        <v>0</v>
      </c>
      <c r="J77" s="85">
        <f t="shared" si="9"/>
        <v>0</v>
      </c>
      <c r="K77" s="85">
        <f t="shared" si="10"/>
        <v>0</v>
      </c>
      <c r="L77" s="85">
        <f>SUM(L78:L79)</f>
        <v>0</v>
      </c>
      <c r="M77" s="84">
        <f t="shared" si="11"/>
        <v>0</v>
      </c>
      <c r="N77" s="85">
        <f t="shared" si="12"/>
        <v>5157.53</v>
      </c>
      <c r="O77" s="86">
        <f t="shared" si="13"/>
        <v>0</v>
      </c>
    </row>
    <row r="78" spans="1:15" ht="12.75" x14ac:dyDescent="0.2">
      <c r="A78" s="65" t="s">
        <v>283</v>
      </c>
      <c r="B78" s="10" t="s">
        <v>284</v>
      </c>
      <c r="C78" s="72" t="s">
        <v>18</v>
      </c>
      <c r="D78" s="15">
        <v>1</v>
      </c>
      <c r="E78" s="15">
        <v>3701.35</v>
      </c>
      <c r="F78" s="15">
        <v>3701.35</v>
      </c>
      <c r="G78" s="87"/>
      <c r="H78" s="82">
        <f>'MC 01'!L81</f>
        <v>0</v>
      </c>
      <c r="I78" s="88">
        <f t="shared" si="8"/>
        <v>0</v>
      </c>
      <c r="J78" s="88">
        <f t="shared" si="9"/>
        <v>1</v>
      </c>
      <c r="K78" s="88">
        <f t="shared" si="10"/>
        <v>0</v>
      </c>
      <c r="L78" s="88">
        <f t="shared" si="10"/>
        <v>0</v>
      </c>
      <c r="M78" s="91">
        <f t="shared" si="11"/>
        <v>0</v>
      </c>
      <c r="N78" s="88">
        <f t="shared" si="12"/>
        <v>3701.35</v>
      </c>
      <c r="O78" s="90">
        <f t="shared" si="13"/>
        <v>0</v>
      </c>
    </row>
    <row r="79" spans="1:15" ht="12.75" x14ac:dyDescent="0.2">
      <c r="A79" s="65" t="s">
        <v>285</v>
      </c>
      <c r="B79" s="10" t="s">
        <v>286</v>
      </c>
      <c r="C79" s="72" t="s">
        <v>287</v>
      </c>
      <c r="D79" s="15">
        <v>2971.79</v>
      </c>
      <c r="E79" s="15">
        <v>0.49</v>
      </c>
      <c r="F79" s="15">
        <v>1456.18</v>
      </c>
      <c r="G79" s="87"/>
      <c r="H79" s="82">
        <f>'MC 01'!L82</f>
        <v>0</v>
      </c>
      <c r="I79" s="88">
        <f t="shared" si="8"/>
        <v>0</v>
      </c>
      <c r="J79" s="88">
        <f t="shared" si="9"/>
        <v>2971.79</v>
      </c>
      <c r="K79" s="88">
        <f t="shared" si="10"/>
        <v>0</v>
      </c>
      <c r="L79" s="88">
        <f t="shared" si="10"/>
        <v>0</v>
      </c>
      <c r="M79" s="91">
        <f t="shared" si="11"/>
        <v>0</v>
      </c>
      <c r="N79" s="88">
        <f t="shared" si="12"/>
        <v>1456.18</v>
      </c>
      <c r="O79" s="90">
        <f t="shared" si="13"/>
        <v>0</v>
      </c>
    </row>
    <row r="80" spans="1:15" ht="12.75" x14ac:dyDescent="0.2">
      <c r="A80" s="210" t="s">
        <v>45</v>
      </c>
      <c r="B80" s="211"/>
      <c r="C80" s="212"/>
      <c r="D80" s="212"/>
      <c r="E80" s="212"/>
      <c r="F80" s="49">
        <f>SUM(F8+F11+F17+F19+F24+F45+F74+F77)</f>
        <v>587175.16</v>
      </c>
      <c r="G80" s="213"/>
      <c r="H80" s="214"/>
      <c r="I80" s="214"/>
      <c r="J80" s="215"/>
      <c r="K80" s="49">
        <f t="shared" ref="K80" si="14">SUM(K8+K11+K17)</f>
        <v>0</v>
      </c>
      <c r="L80" s="49">
        <f>SUM(L8+L11+L17+L19+L24+L45+L74+L77)</f>
        <v>161424.65000000002</v>
      </c>
      <c r="M80" s="49">
        <f>SUM(M8+M11+M17+M19+M24+M45+M74+M77)</f>
        <v>161424.65000000002</v>
      </c>
      <c r="N80" s="49">
        <f>SUM(N8+N11+N17+N19+N24+N45+N74+N77)</f>
        <v>425750.51</v>
      </c>
      <c r="O80" s="216"/>
    </row>
    <row r="81" spans="1:15" ht="18" x14ac:dyDescent="0.25">
      <c r="A81" s="210" t="s">
        <v>46</v>
      </c>
      <c r="B81" s="211"/>
      <c r="C81" s="211"/>
      <c r="D81" s="211"/>
      <c r="E81" s="211"/>
      <c r="F81" s="50">
        <f>F80/F80</f>
        <v>1</v>
      </c>
      <c r="G81" s="217"/>
      <c r="H81" s="218"/>
      <c r="I81" s="218"/>
      <c r="J81" s="219"/>
      <c r="K81" s="92">
        <f>K80/$F$80</f>
        <v>0</v>
      </c>
      <c r="L81" s="93">
        <f>L80/$F$80</f>
        <v>0.27491736877970113</v>
      </c>
      <c r="M81" s="92">
        <f>M80/$F$80</f>
        <v>0.27491736877970113</v>
      </c>
      <c r="N81" s="92">
        <f>N80/$F$80</f>
        <v>0.72508263122029892</v>
      </c>
      <c r="O81" s="216"/>
    </row>
    <row r="82" spans="1:15" ht="12.75" x14ac:dyDescent="0.2">
      <c r="A82" s="189" t="s">
        <v>47</v>
      </c>
      <c r="B82" s="190"/>
      <c r="C82" s="190"/>
      <c r="D82" s="190"/>
      <c r="E82" s="190"/>
      <c r="F82" s="190"/>
      <c r="G82" s="190"/>
      <c r="H82" s="190"/>
      <c r="I82" s="190"/>
      <c r="J82" s="190"/>
      <c r="K82" s="190"/>
      <c r="L82" s="191">
        <f>F80</f>
        <v>587175.16</v>
      </c>
      <c r="M82" s="191"/>
      <c r="N82" s="191"/>
      <c r="O82" s="192"/>
    </row>
    <row r="83" spans="1:15" ht="12.75" x14ac:dyDescent="0.2">
      <c r="A83" s="193" t="s">
        <v>48</v>
      </c>
      <c r="B83" s="194"/>
      <c r="C83" s="195"/>
      <c r="D83" s="196" t="s">
        <v>303</v>
      </c>
      <c r="E83" s="196"/>
      <c r="F83" s="196"/>
      <c r="G83" s="196"/>
      <c r="H83" s="196"/>
      <c r="I83" s="196"/>
      <c r="J83" s="196"/>
      <c r="K83" s="197" t="s">
        <v>49</v>
      </c>
      <c r="L83" s="197"/>
      <c r="M83" s="197"/>
      <c r="N83" s="197"/>
      <c r="O83" s="198"/>
    </row>
    <row r="84" spans="1:15" x14ac:dyDescent="0.2">
      <c r="A84" s="193"/>
      <c r="B84" s="194"/>
      <c r="C84" s="195"/>
      <c r="D84" s="199"/>
      <c r="E84" s="199"/>
      <c r="F84" s="199"/>
      <c r="G84" s="199"/>
      <c r="H84" s="199"/>
      <c r="I84" s="199"/>
      <c r="J84" s="199"/>
      <c r="K84" s="197"/>
      <c r="L84" s="197"/>
      <c r="M84" s="197"/>
      <c r="N84" s="197"/>
      <c r="O84" s="198"/>
    </row>
    <row r="85" spans="1:15" x14ac:dyDescent="0.2">
      <c r="A85" s="193"/>
      <c r="B85" s="194"/>
      <c r="C85" s="195"/>
      <c r="D85" s="202"/>
      <c r="E85" s="202"/>
      <c r="F85" s="202"/>
      <c r="G85" s="202"/>
      <c r="H85" s="202"/>
      <c r="I85" s="202"/>
      <c r="J85" s="202"/>
      <c r="K85" s="197"/>
      <c r="L85" s="197"/>
      <c r="M85" s="197"/>
      <c r="N85" s="197"/>
      <c r="O85" s="198"/>
    </row>
    <row r="86" spans="1:15" ht="12.75" x14ac:dyDescent="0.2">
      <c r="A86" s="203" t="s">
        <v>50</v>
      </c>
      <c r="B86" s="204"/>
      <c r="C86" s="205"/>
      <c r="D86" s="206" t="s">
        <v>304</v>
      </c>
      <c r="E86" s="207"/>
      <c r="F86" s="207"/>
      <c r="G86" s="207"/>
      <c r="H86" s="207"/>
      <c r="I86" s="207"/>
      <c r="J86" s="207"/>
      <c r="K86" s="197"/>
      <c r="L86" s="197"/>
      <c r="M86" s="197"/>
      <c r="N86" s="197"/>
      <c r="O86" s="198"/>
    </row>
    <row r="87" spans="1:15" ht="13.5" thickBot="1" x14ac:dyDescent="0.25">
      <c r="A87" s="186" t="s">
        <v>51</v>
      </c>
      <c r="B87" s="187"/>
      <c r="C87" s="187"/>
      <c r="D87" s="188"/>
      <c r="E87" s="188"/>
      <c r="F87" s="188"/>
      <c r="G87" s="188"/>
      <c r="H87" s="188"/>
      <c r="I87" s="188"/>
      <c r="J87" s="188"/>
      <c r="K87" s="200"/>
      <c r="L87" s="200"/>
      <c r="M87" s="200"/>
      <c r="N87" s="200"/>
      <c r="O87" s="201"/>
    </row>
  </sheetData>
  <mergeCells count="39">
    <mergeCell ref="A1:A2"/>
    <mergeCell ref="B1:O1"/>
    <mergeCell ref="B2:O2"/>
    <mergeCell ref="A3:A6"/>
    <mergeCell ref="B3:B6"/>
    <mergeCell ref="C3:D3"/>
    <mergeCell ref="E3:F3"/>
    <mergeCell ref="G3:H3"/>
    <mergeCell ref="I3:J3"/>
    <mergeCell ref="K3:L3"/>
    <mergeCell ref="M3:M4"/>
    <mergeCell ref="N3:O4"/>
    <mergeCell ref="C4:D4"/>
    <mergeCell ref="E4:F4"/>
    <mergeCell ref="G4:H4"/>
    <mergeCell ref="I4:J4"/>
    <mergeCell ref="K4:L4"/>
    <mergeCell ref="A80:E80"/>
    <mergeCell ref="G80:J80"/>
    <mergeCell ref="O80:O81"/>
    <mergeCell ref="A81:E81"/>
    <mergeCell ref="G81:J81"/>
    <mergeCell ref="C5:F6"/>
    <mergeCell ref="G5:N5"/>
    <mergeCell ref="O5:O7"/>
    <mergeCell ref="G6:J6"/>
    <mergeCell ref="K6:N6"/>
    <mergeCell ref="A87:C87"/>
    <mergeCell ref="D87:J87"/>
    <mergeCell ref="A82:K82"/>
    <mergeCell ref="L82:O82"/>
    <mergeCell ref="A83:C85"/>
    <mergeCell ref="D83:J83"/>
    <mergeCell ref="K83:O83"/>
    <mergeCell ref="D84:J84"/>
    <mergeCell ref="K84:O87"/>
    <mergeCell ref="D85:J85"/>
    <mergeCell ref="A86:C86"/>
    <mergeCell ref="D86:J86"/>
  </mergeCells>
  <pageMargins left="0.51181102362204722" right="0.51181102362204722" top="0.78740157480314965" bottom="0.78740157480314965" header="0.31496062992125984" footer="0.31496062992125984"/>
  <pageSetup paperSize="9" scale="57" fitToHeight="0" orientation="landscape" r:id="rId1"/>
  <headerFooter>
    <oddFooter>Página &amp;P de &amp;N</oddFooter>
  </headerFooter>
  <rowBreaks count="2" manualBreakCount="2">
    <brk id="44" max="16383" man="1"/>
    <brk id="73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7BFD0-C3F7-4E59-B78D-9364BE6C590C}">
  <sheetPr>
    <pageSetUpPr fitToPage="1"/>
  </sheetPr>
  <dimension ref="A1:K1200"/>
  <sheetViews>
    <sheetView view="pageBreakPreview" topLeftCell="A1152" zoomScaleNormal="100" zoomScaleSheetLayoutView="100" workbookViewId="0">
      <selection activeCell="G1166" sqref="G1166:J1166"/>
    </sheetView>
  </sheetViews>
  <sheetFormatPr defaultRowHeight="15" x14ac:dyDescent="0.25"/>
  <cols>
    <col min="7" max="7" width="6.42578125" bestFit="1" customWidth="1"/>
    <col min="11" max="11" width="11.7109375" customWidth="1"/>
  </cols>
  <sheetData>
    <row r="1" spans="1:11" x14ac:dyDescent="0.25">
      <c r="A1" s="346" t="s">
        <v>64</v>
      </c>
      <c r="B1" s="347"/>
      <c r="C1" s="347"/>
      <c r="D1" s="347"/>
      <c r="E1" s="347"/>
      <c r="F1" s="347"/>
      <c r="G1" s="347"/>
      <c r="H1" s="347"/>
      <c r="I1" s="347"/>
      <c r="J1" s="347"/>
      <c r="K1" s="348"/>
    </row>
    <row r="2" spans="1:11" x14ac:dyDescent="0.25">
      <c r="A2" s="349"/>
      <c r="B2" s="350"/>
      <c r="C2" s="350"/>
      <c r="D2" s="350"/>
      <c r="E2" s="350"/>
      <c r="F2" s="350"/>
      <c r="G2" s="350"/>
      <c r="H2" s="350"/>
      <c r="I2" s="350"/>
      <c r="J2" s="350"/>
      <c r="K2" s="351"/>
    </row>
    <row r="3" spans="1:11" x14ac:dyDescent="0.25">
      <c r="A3" s="349"/>
      <c r="B3" s="350"/>
      <c r="C3" s="350"/>
      <c r="D3" s="350"/>
      <c r="E3" s="350"/>
      <c r="F3" s="350"/>
      <c r="G3" s="350"/>
      <c r="H3" s="350"/>
      <c r="I3" s="350"/>
      <c r="J3" s="350"/>
      <c r="K3" s="351"/>
    </row>
    <row r="4" spans="1:11" x14ac:dyDescent="0.25">
      <c r="A4" s="349"/>
      <c r="B4" s="350"/>
      <c r="C4" s="350"/>
      <c r="D4" s="350"/>
      <c r="E4" s="350"/>
      <c r="F4" s="350"/>
      <c r="G4" s="350"/>
      <c r="H4" s="350"/>
      <c r="I4" s="350"/>
      <c r="J4" s="350"/>
      <c r="K4" s="351"/>
    </row>
    <row r="5" spans="1:11" x14ac:dyDescent="0.25">
      <c r="A5" s="349"/>
      <c r="B5" s="350"/>
      <c r="C5" s="350"/>
      <c r="D5" s="350"/>
      <c r="E5" s="350"/>
      <c r="F5" s="350"/>
      <c r="G5" s="350"/>
      <c r="H5" s="350"/>
      <c r="I5" s="350"/>
      <c r="J5" s="350"/>
      <c r="K5" s="351"/>
    </row>
    <row r="6" spans="1:11" x14ac:dyDescent="0.25">
      <c r="A6" s="349"/>
      <c r="B6" s="350"/>
      <c r="C6" s="350"/>
      <c r="D6" s="350"/>
      <c r="E6" s="350"/>
      <c r="F6" s="350"/>
      <c r="G6" s="350"/>
      <c r="H6" s="350"/>
      <c r="I6" s="350"/>
      <c r="J6" s="350"/>
      <c r="K6" s="351"/>
    </row>
    <row r="7" spans="1:11" x14ac:dyDescent="0.25">
      <c r="A7" s="352"/>
      <c r="B7" s="353"/>
      <c r="C7" s="353"/>
      <c r="D7" s="353"/>
      <c r="E7" s="353"/>
      <c r="F7" s="353"/>
      <c r="G7" s="353"/>
      <c r="H7" s="353"/>
      <c r="I7" s="353"/>
      <c r="J7" s="353"/>
      <c r="K7" s="354"/>
    </row>
    <row r="8" spans="1:11" x14ac:dyDescent="0.25">
      <c r="A8" s="352"/>
      <c r="B8" s="353"/>
      <c r="C8" s="353"/>
      <c r="D8" s="353"/>
      <c r="E8" s="353"/>
      <c r="F8" s="353"/>
      <c r="G8" s="353"/>
      <c r="H8" s="353"/>
      <c r="I8" s="353"/>
      <c r="J8" s="353"/>
      <c r="K8" s="354"/>
    </row>
    <row r="9" spans="1:11" x14ac:dyDescent="0.25">
      <c r="A9" s="352"/>
      <c r="B9" s="353"/>
      <c r="C9" s="353"/>
      <c r="D9" s="353"/>
      <c r="E9" s="353"/>
      <c r="F9" s="353"/>
      <c r="G9" s="353"/>
      <c r="H9" s="353"/>
      <c r="I9" s="353"/>
      <c r="J9" s="353"/>
      <c r="K9" s="354"/>
    </row>
    <row r="10" spans="1:11" x14ac:dyDescent="0.25">
      <c r="A10" s="352"/>
      <c r="B10" s="353"/>
      <c r="C10" s="353"/>
      <c r="D10" s="353"/>
      <c r="E10" s="353"/>
      <c r="F10" s="353"/>
      <c r="G10" s="353"/>
      <c r="H10" s="353"/>
      <c r="I10" s="353"/>
      <c r="J10" s="353"/>
      <c r="K10" s="354"/>
    </row>
    <row r="11" spans="1:11" x14ac:dyDescent="0.25">
      <c r="A11" s="352"/>
      <c r="B11" s="353"/>
      <c r="C11" s="353"/>
      <c r="D11" s="353"/>
      <c r="E11" s="353"/>
      <c r="F11" s="353"/>
      <c r="G11" s="353"/>
      <c r="H11" s="353"/>
      <c r="I11" s="353"/>
      <c r="J11" s="353"/>
      <c r="K11" s="354"/>
    </row>
    <row r="12" spans="1:11" ht="15" customHeight="1" x14ac:dyDescent="0.25">
      <c r="A12" s="352" t="s">
        <v>65</v>
      </c>
      <c r="B12" s="353"/>
      <c r="C12" s="353"/>
      <c r="D12" s="353"/>
      <c r="E12" s="353"/>
      <c r="F12" s="355" t="str">
        <f>'MC 01'!B3</f>
        <v>DRENAGEM E PAVIMENTAÇÃO DAS RUAS “A”, “B”, “C” E “D” DO LOTEAMENTO PORTELINHA, BAIRRO ROMUALDO PRADO, NESTE MUNICÍPIO DE SÃO CRISTÓVÃO/SE.</v>
      </c>
      <c r="G12" s="355"/>
      <c r="H12" s="355"/>
      <c r="I12" s="355"/>
      <c r="J12" s="355"/>
      <c r="K12" s="356"/>
    </row>
    <row r="13" spans="1:11" ht="15" customHeight="1" x14ac:dyDescent="0.25">
      <c r="A13" s="352"/>
      <c r="B13" s="353"/>
      <c r="C13" s="353"/>
      <c r="D13" s="353"/>
      <c r="E13" s="353"/>
      <c r="F13" s="355"/>
      <c r="G13" s="355"/>
      <c r="H13" s="355"/>
      <c r="I13" s="355"/>
      <c r="J13" s="355"/>
      <c r="K13" s="356"/>
    </row>
    <row r="14" spans="1:11" ht="15" customHeight="1" x14ac:dyDescent="0.25">
      <c r="A14" s="352"/>
      <c r="B14" s="353"/>
      <c r="C14" s="353"/>
      <c r="D14" s="353"/>
      <c r="E14" s="353"/>
      <c r="F14" s="355"/>
      <c r="G14" s="355"/>
      <c r="H14" s="355"/>
      <c r="I14" s="355"/>
      <c r="J14" s="355"/>
      <c r="K14" s="356"/>
    </row>
    <row r="15" spans="1:11" ht="15" customHeight="1" x14ac:dyDescent="0.25">
      <c r="A15" s="352"/>
      <c r="B15" s="353"/>
      <c r="C15" s="353"/>
      <c r="D15" s="353"/>
      <c r="E15" s="353"/>
      <c r="F15" s="355"/>
      <c r="G15" s="355"/>
      <c r="H15" s="355"/>
      <c r="I15" s="355"/>
      <c r="J15" s="355"/>
      <c r="K15" s="356"/>
    </row>
    <row r="16" spans="1:11" ht="15" customHeight="1" x14ac:dyDescent="0.25">
      <c r="A16" s="352"/>
      <c r="B16" s="353"/>
      <c r="C16" s="353"/>
      <c r="D16" s="353"/>
      <c r="E16" s="353"/>
      <c r="F16" s="355"/>
      <c r="G16" s="355"/>
      <c r="H16" s="355"/>
      <c r="I16" s="355"/>
      <c r="J16" s="355"/>
      <c r="K16" s="356"/>
    </row>
    <row r="17" spans="1:11" ht="15" customHeight="1" x14ac:dyDescent="0.25">
      <c r="A17" s="352"/>
      <c r="B17" s="353"/>
      <c r="C17" s="353"/>
      <c r="D17" s="353"/>
      <c r="E17" s="353"/>
      <c r="F17" s="355"/>
      <c r="G17" s="355"/>
      <c r="H17" s="355"/>
      <c r="I17" s="355"/>
      <c r="J17" s="355"/>
      <c r="K17" s="356"/>
    </row>
    <row r="18" spans="1:11" ht="15" customHeight="1" x14ac:dyDescent="0.25">
      <c r="A18" s="352"/>
      <c r="B18" s="353"/>
      <c r="C18" s="353"/>
      <c r="D18" s="353"/>
      <c r="E18" s="353"/>
      <c r="F18" s="355"/>
      <c r="G18" s="355"/>
      <c r="H18" s="355"/>
      <c r="I18" s="355"/>
      <c r="J18" s="355"/>
      <c r="K18" s="356"/>
    </row>
    <row r="19" spans="1:11" ht="15" customHeight="1" x14ac:dyDescent="0.25">
      <c r="A19" s="352"/>
      <c r="B19" s="353"/>
      <c r="C19" s="353"/>
      <c r="D19" s="353"/>
      <c r="E19" s="353"/>
      <c r="F19" s="355"/>
      <c r="G19" s="355"/>
      <c r="H19" s="355"/>
      <c r="I19" s="355"/>
      <c r="J19" s="355"/>
      <c r="K19" s="356"/>
    </row>
    <row r="20" spans="1:11" x14ac:dyDescent="0.25">
      <c r="A20" s="357"/>
      <c r="B20" s="358"/>
      <c r="C20" s="358"/>
      <c r="D20" s="358"/>
      <c r="E20" s="358"/>
      <c r="F20" s="358"/>
      <c r="G20" s="358"/>
      <c r="H20" s="358"/>
      <c r="I20" s="358"/>
      <c r="J20" s="358"/>
      <c r="K20" s="359"/>
    </row>
    <row r="21" spans="1:11" x14ac:dyDescent="0.25">
      <c r="A21" s="357"/>
      <c r="B21" s="358"/>
      <c r="C21" s="358"/>
      <c r="D21" s="358"/>
      <c r="E21" s="358"/>
      <c r="F21" s="358"/>
      <c r="G21" s="358"/>
      <c r="H21" s="358"/>
      <c r="I21" s="358"/>
      <c r="J21" s="358"/>
      <c r="K21" s="359"/>
    </row>
    <row r="22" spans="1:11" ht="15" customHeight="1" x14ac:dyDescent="0.25">
      <c r="A22" s="360" t="s">
        <v>66</v>
      </c>
      <c r="B22" s="361"/>
      <c r="C22" s="361"/>
      <c r="D22" s="361"/>
      <c r="E22" s="361"/>
      <c r="F22" s="362" t="s">
        <v>292</v>
      </c>
      <c r="G22" s="362"/>
      <c r="H22" s="362"/>
      <c r="I22" s="362"/>
      <c r="J22" s="362"/>
      <c r="K22" s="363"/>
    </row>
    <row r="23" spans="1:11" ht="15" customHeight="1" x14ac:dyDescent="0.25">
      <c r="A23" s="360"/>
      <c r="B23" s="361"/>
      <c r="C23" s="361"/>
      <c r="D23" s="361"/>
      <c r="E23" s="361"/>
      <c r="F23" s="362"/>
      <c r="G23" s="362"/>
      <c r="H23" s="362"/>
      <c r="I23" s="362"/>
      <c r="J23" s="362"/>
      <c r="K23" s="363"/>
    </row>
    <row r="24" spans="1:11" ht="15" customHeight="1" x14ac:dyDescent="0.25">
      <c r="A24" s="360"/>
      <c r="B24" s="361"/>
      <c r="C24" s="361"/>
      <c r="D24" s="361"/>
      <c r="E24" s="361"/>
      <c r="F24" s="362"/>
      <c r="G24" s="362"/>
      <c r="H24" s="362"/>
      <c r="I24" s="362"/>
      <c r="J24" s="362"/>
      <c r="K24" s="363"/>
    </row>
    <row r="25" spans="1:11" ht="15" customHeight="1" x14ac:dyDescent="0.25">
      <c r="A25" s="360" t="s">
        <v>67</v>
      </c>
      <c r="B25" s="361"/>
      <c r="C25" s="361"/>
      <c r="D25" s="361"/>
      <c r="E25" s="361"/>
      <c r="F25" s="367" t="s">
        <v>68</v>
      </c>
      <c r="G25" s="367"/>
      <c r="H25" s="367"/>
      <c r="I25" s="367"/>
      <c r="J25" s="367"/>
      <c r="K25" s="368"/>
    </row>
    <row r="26" spans="1:11" ht="15" customHeight="1" x14ac:dyDescent="0.25">
      <c r="A26" s="360"/>
      <c r="B26" s="361"/>
      <c r="C26" s="361"/>
      <c r="D26" s="361"/>
      <c r="E26" s="361"/>
      <c r="F26" s="367"/>
      <c r="G26" s="367"/>
      <c r="H26" s="367"/>
      <c r="I26" s="367"/>
      <c r="J26" s="367"/>
      <c r="K26" s="368"/>
    </row>
    <row r="27" spans="1:11" ht="15" customHeight="1" x14ac:dyDescent="0.25">
      <c r="A27" s="360"/>
      <c r="B27" s="361"/>
      <c r="C27" s="361"/>
      <c r="D27" s="361"/>
      <c r="E27" s="361"/>
      <c r="F27" s="367"/>
      <c r="G27" s="367"/>
      <c r="H27" s="367"/>
      <c r="I27" s="367"/>
      <c r="J27" s="367"/>
      <c r="K27" s="368"/>
    </row>
    <row r="28" spans="1:11" x14ac:dyDescent="0.25">
      <c r="A28" s="369"/>
      <c r="B28" s="370"/>
      <c r="C28" s="370"/>
      <c r="D28" s="370"/>
      <c r="E28" s="370"/>
      <c r="F28" s="370"/>
      <c r="G28" s="370"/>
      <c r="H28" s="370"/>
      <c r="I28" s="370"/>
      <c r="J28" s="370"/>
      <c r="K28" s="371"/>
    </row>
    <row r="29" spans="1:11" x14ac:dyDescent="0.25">
      <c r="A29" s="369"/>
      <c r="B29" s="370"/>
      <c r="C29" s="370"/>
      <c r="D29" s="370"/>
      <c r="E29" s="370"/>
      <c r="F29" s="370"/>
      <c r="G29" s="370"/>
      <c r="H29" s="370"/>
      <c r="I29" s="370"/>
      <c r="J29" s="370"/>
      <c r="K29" s="371"/>
    </row>
    <row r="30" spans="1:11" x14ac:dyDescent="0.25">
      <c r="A30" s="369"/>
      <c r="B30" s="370"/>
      <c r="C30" s="370"/>
      <c r="D30" s="370"/>
      <c r="E30" s="370"/>
      <c r="F30" s="370"/>
      <c r="G30" s="370"/>
      <c r="H30" s="370"/>
      <c r="I30" s="370"/>
      <c r="J30" s="370"/>
      <c r="K30" s="371"/>
    </row>
    <row r="31" spans="1:11" x14ac:dyDescent="0.25">
      <c r="A31" s="369"/>
      <c r="B31" s="370"/>
      <c r="C31" s="370"/>
      <c r="D31" s="370"/>
      <c r="E31" s="370"/>
      <c r="F31" s="370"/>
      <c r="G31" s="370"/>
      <c r="H31" s="370"/>
      <c r="I31" s="370"/>
      <c r="J31" s="370"/>
      <c r="K31" s="371"/>
    </row>
    <row r="32" spans="1:11" x14ac:dyDescent="0.25">
      <c r="A32" s="369"/>
      <c r="B32" s="370"/>
      <c r="C32" s="370"/>
      <c r="D32" s="370"/>
      <c r="E32" s="370"/>
      <c r="F32" s="370"/>
      <c r="G32" s="370"/>
      <c r="H32" s="370"/>
      <c r="I32" s="370"/>
      <c r="J32" s="370"/>
      <c r="K32" s="371"/>
    </row>
    <row r="33" spans="1:11" x14ac:dyDescent="0.25">
      <c r="A33" s="369"/>
      <c r="B33" s="370"/>
      <c r="C33" s="370"/>
      <c r="D33" s="370"/>
      <c r="E33" s="370"/>
      <c r="F33" s="370"/>
      <c r="G33" s="370"/>
      <c r="H33" s="370"/>
      <c r="I33" s="370"/>
      <c r="J33" s="370"/>
      <c r="K33" s="371"/>
    </row>
    <row r="34" spans="1:11" x14ac:dyDescent="0.25">
      <c r="A34" s="352"/>
      <c r="B34" s="353"/>
      <c r="C34" s="353"/>
      <c r="D34" s="353"/>
      <c r="E34" s="353"/>
      <c r="F34" s="353"/>
      <c r="G34" s="353"/>
      <c r="H34" s="353"/>
      <c r="I34" s="353"/>
      <c r="J34" s="353"/>
      <c r="K34" s="354"/>
    </row>
    <row r="35" spans="1:11" x14ac:dyDescent="0.25">
      <c r="A35" s="352"/>
      <c r="B35" s="353"/>
      <c r="C35" s="353"/>
      <c r="D35" s="353"/>
      <c r="E35" s="353"/>
      <c r="F35" s="353"/>
      <c r="G35" s="353"/>
      <c r="H35" s="353"/>
      <c r="I35" s="353"/>
      <c r="J35" s="353"/>
      <c r="K35" s="354"/>
    </row>
    <row r="36" spans="1:11" x14ac:dyDescent="0.25">
      <c r="A36" s="352"/>
      <c r="B36" s="353"/>
      <c r="C36" s="353"/>
      <c r="D36" s="353"/>
      <c r="E36" s="353"/>
      <c r="F36" s="353"/>
      <c r="G36" s="353"/>
      <c r="H36" s="353"/>
      <c r="I36" s="353"/>
      <c r="J36" s="353"/>
      <c r="K36" s="354"/>
    </row>
    <row r="37" spans="1:11" x14ac:dyDescent="0.25">
      <c r="A37" s="352"/>
      <c r="B37" s="353"/>
      <c r="C37" s="353"/>
      <c r="D37" s="353"/>
      <c r="E37" s="353"/>
      <c r="F37" s="353"/>
      <c r="G37" s="353"/>
      <c r="H37" s="353"/>
      <c r="I37" s="353"/>
      <c r="J37" s="353"/>
      <c r="K37" s="354"/>
    </row>
    <row r="38" spans="1:11" ht="15" customHeight="1" x14ac:dyDescent="0.25">
      <c r="A38" s="372" t="s">
        <v>69</v>
      </c>
      <c r="B38" s="373"/>
      <c r="C38" s="373"/>
      <c r="D38" s="373"/>
      <c r="E38" s="373"/>
      <c r="F38" s="373"/>
      <c r="G38" s="374">
        <f>'MC 01'!B4</f>
        <v>44872</v>
      </c>
      <c r="H38" s="375"/>
      <c r="I38" s="375"/>
      <c r="J38" s="375"/>
      <c r="K38" s="30"/>
    </row>
    <row r="39" spans="1:11" ht="15" customHeight="1" x14ac:dyDescent="0.25">
      <c r="A39" s="372"/>
      <c r="B39" s="373"/>
      <c r="C39" s="373"/>
      <c r="D39" s="373"/>
      <c r="E39" s="373"/>
      <c r="F39" s="373"/>
      <c r="G39" s="375"/>
      <c r="H39" s="375"/>
      <c r="I39" s="375"/>
      <c r="J39" s="375"/>
      <c r="K39" s="30"/>
    </row>
    <row r="40" spans="1:11" x14ac:dyDescent="0.25">
      <c r="A40" s="54"/>
      <c r="B40" s="52"/>
      <c r="C40" s="52"/>
      <c r="D40" s="51"/>
      <c r="E40" s="52"/>
      <c r="F40" s="52"/>
      <c r="G40" s="52"/>
      <c r="H40" s="52"/>
      <c r="I40" s="52"/>
      <c r="J40" s="52"/>
      <c r="K40" s="53"/>
    </row>
    <row r="41" spans="1:11" x14ac:dyDescent="0.25">
      <c r="A41" s="54"/>
      <c r="B41" s="52"/>
      <c r="C41" s="52"/>
      <c r="D41" s="52"/>
      <c r="E41" s="52"/>
      <c r="F41" s="52"/>
      <c r="G41" s="52"/>
      <c r="H41" s="52"/>
      <c r="I41" s="52"/>
      <c r="J41" s="52"/>
      <c r="K41" s="53"/>
    </row>
    <row r="42" spans="1:11" ht="15" customHeight="1" x14ac:dyDescent="0.25">
      <c r="A42" s="55"/>
      <c r="B42" s="56"/>
      <c r="C42" s="56"/>
      <c r="D42" s="56"/>
      <c r="E42" s="56"/>
      <c r="F42" s="56"/>
      <c r="G42" s="56"/>
      <c r="H42" s="56"/>
      <c r="I42" s="56"/>
      <c r="J42" s="56"/>
      <c r="K42" s="57"/>
    </row>
    <row r="43" spans="1:11" x14ac:dyDescent="0.25">
      <c r="A43" s="55"/>
      <c r="B43" s="56"/>
      <c r="C43" s="56"/>
      <c r="D43" s="56"/>
      <c r="E43" s="56"/>
      <c r="F43" s="56"/>
      <c r="G43" s="56"/>
      <c r="H43" s="56"/>
      <c r="I43" s="56"/>
      <c r="J43" s="56"/>
      <c r="K43" s="57"/>
    </row>
    <row r="44" spans="1:11" x14ac:dyDescent="0.25">
      <c r="A44" s="55"/>
      <c r="B44" s="56"/>
      <c r="C44" s="56"/>
      <c r="D44" s="56"/>
      <c r="E44" s="56"/>
      <c r="F44" s="56"/>
      <c r="G44" s="56"/>
      <c r="H44" s="56"/>
      <c r="I44" s="56"/>
      <c r="J44" s="56"/>
      <c r="K44" s="57"/>
    </row>
    <row r="45" spans="1:11" x14ac:dyDescent="0.25">
      <c r="A45" s="55"/>
      <c r="B45" s="56"/>
      <c r="C45" s="56"/>
      <c r="D45" s="56"/>
      <c r="E45" s="56"/>
      <c r="F45" s="56"/>
      <c r="G45" s="56"/>
      <c r="H45" s="56"/>
      <c r="I45" s="56"/>
      <c r="J45" s="56"/>
      <c r="K45" s="57"/>
    </row>
    <row r="46" spans="1:11" x14ac:dyDescent="0.25">
      <c r="A46" s="55"/>
      <c r="B46" s="56"/>
      <c r="C46" s="56"/>
      <c r="D46" s="56"/>
      <c r="E46" s="56"/>
      <c r="F46" s="56"/>
      <c r="G46" s="56"/>
      <c r="H46" s="56"/>
      <c r="I46" s="56"/>
      <c r="J46" s="56"/>
      <c r="K46" s="57"/>
    </row>
    <row r="47" spans="1:11" ht="15" customHeight="1" x14ac:dyDescent="0.25">
      <c r="A47" s="364"/>
      <c r="B47" s="365"/>
      <c r="C47" s="365"/>
      <c r="D47" s="365"/>
      <c r="E47" s="365"/>
      <c r="F47" s="365"/>
      <c r="G47" s="365"/>
      <c r="H47" s="365"/>
      <c r="I47" s="365"/>
      <c r="J47" s="365"/>
      <c r="K47" s="366"/>
    </row>
    <row r="48" spans="1:11" ht="15.75" customHeight="1" x14ac:dyDescent="0.25">
      <c r="A48" s="364"/>
      <c r="B48" s="365"/>
      <c r="C48" s="365"/>
      <c r="D48" s="365"/>
      <c r="E48" s="365"/>
      <c r="F48" s="365"/>
      <c r="G48" s="365"/>
      <c r="H48" s="365"/>
      <c r="I48" s="365"/>
      <c r="J48" s="365"/>
      <c r="K48" s="366"/>
    </row>
    <row r="49" spans="1:11" ht="15" customHeight="1" x14ac:dyDescent="0.25">
      <c r="A49" s="364"/>
      <c r="B49" s="365"/>
      <c r="C49" s="365"/>
      <c r="D49" s="365"/>
      <c r="E49" s="365"/>
      <c r="F49" s="365"/>
      <c r="G49" s="365"/>
      <c r="H49" s="365"/>
      <c r="I49" s="365"/>
      <c r="J49" s="365"/>
      <c r="K49" s="366"/>
    </row>
    <row r="50" spans="1:11" ht="15" customHeight="1" thickBot="1" x14ac:dyDescent="0.3">
      <c r="A50" s="58"/>
      <c r="B50" s="59"/>
      <c r="C50" s="59"/>
      <c r="D50" s="59"/>
      <c r="E50" s="59"/>
      <c r="F50" s="59"/>
      <c r="G50" s="59"/>
      <c r="H50" s="59"/>
      <c r="I50" s="59"/>
      <c r="J50" s="59"/>
      <c r="K50" s="60"/>
    </row>
    <row r="51" spans="1:11" x14ac:dyDescent="0.25">
      <c r="A51" s="322" t="s">
        <v>64</v>
      </c>
      <c r="B51" s="323"/>
      <c r="C51" s="323"/>
      <c r="D51" s="323"/>
      <c r="E51" s="323"/>
      <c r="F51" s="323"/>
      <c r="G51" s="323"/>
      <c r="H51" s="326">
        <v>44873</v>
      </c>
      <c r="I51" s="327"/>
      <c r="J51" s="327"/>
      <c r="K51" s="328"/>
    </row>
    <row r="52" spans="1:11" x14ac:dyDescent="0.25">
      <c r="A52" s="324"/>
      <c r="B52" s="325"/>
      <c r="C52" s="325"/>
      <c r="D52" s="325"/>
      <c r="E52" s="325"/>
      <c r="F52" s="325"/>
      <c r="G52" s="325"/>
      <c r="H52" s="329"/>
      <c r="I52" s="329"/>
      <c r="J52" s="329"/>
      <c r="K52" s="330"/>
    </row>
    <row r="53" spans="1:11" x14ac:dyDescent="0.25">
      <c r="A53" s="331" t="str">
        <f>F12</f>
        <v>DRENAGEM E PAVIMENTAÇÃO DAS RUAS “A”, “B”, “C” E “D” DO LOTEAMENTO PORTELINHA, BAIRRO ROMUALDO PRADO, NESTE MUNICÍPIO DE SÃO CRISTÓVÃO/SE.</v>
      </c>
      <c r="B53" s="332"/>
      <c r="C53" s="332"/>
      <c r="D53" s="332"/>
      <c r="E53" s="332"/>
      <c r="F53" s="332"/>
      <c r="G53" s="332"/>
      <c r="H53" s="332"/>
      <c r="I53" s="332"/>
      <c r="J53" s="332"/>
      <c r="K53" s="333"/>
    </row>
    <row r="54" spans="1:11" x14ac:dyDescent="0.25">
      <c r="A54" s="331"/>
      <c r="B54" s="332"/>
      <c r="C54" s="332"/>
      <c r="D54" s="332"/>
      <c r="E54" s="332"/>
      <c r="F54" s="332"/>
      <c r="G54" s="332"/>
      <c r="H54" s="332"/>
      <c r="I54" s="332"/>
      <c r="J54" s="332"/>
      <c r="K54" s="333"/>
    </row>
    <row r="55" spans="1:11" x14ac:dyDescent="0.25">
      <c r="A55" s="334" t="s">
        <v>70</v>
      </c>
      <c r="B55" s="335"/>
      <c r="C55" s="335"/>
      <c r="D55" s="335"/>
      <c r="E55" s="335"/>
      <c r="F55" s="335"/>
      <c r="G55" s="335"/>
      <c r="H55" s="335"/>
      <c r="I55" s="335"/>
      <c r="J55" s="335"/>
      <c r="K55" s="336"/>
    </row>
    <row r="56" spans="1:11" x14ac:dyDescent="0.25">
      <c r="A56" s="334"/>
      <c r="B56" s="335"/>
      <c r="C56" s="335"/>
      <c r="D56" s="335"/>
      <c r="E56" s="335"/>
      <c r="F56" s="335"/>
      <c r="G56" s="335"/>
      <c r="H56" s="335"/>
      <c r="I56" s="335"/>
      <c r="J56" s="335"/>
      <c r="K56" s="336"/>
    </row>
    <row r="57" spans="1:11" ht="15.75" x14ac:dyDescent="0.25">
      <c r="A57" s="337" t="str">
        <f>F22</f>
        <v>PREFEITURA MUNICIPAL DE SÃO CRISTOVÃO/SE</v>
      </c>
      <c r="B57" s="338"/>
      <c r="C57" s="338"/>
      <c r="D57" s="338"/>
      <c r="E57" s="338"/>
      <c r="F57" s="338"/>
      <c r="G57" s="338"/>
      <c r="H57" s="338"/>
      <c r="I57" s="338"/>
      <c r="J57" s="338"/>
      <c r="K57" s="339"/>
    </row>
    <row r="58" spans="1:11" x14ac:dyDescent="0.25">
      <c r="A58" s="340" t="s">
        <v>71</v>
      </c>
      <c r="B58" s="341"/>
      <c r="C58" s="341"/>
      <c r="D58" s="341"/>
      <c r="E58" s="341"/>
      <c r="F58" s="341"/>
      <c r="G58" s="341"/>
      <c r="H58" s="341"/>
      <c r="I58" s="341"/>
      <c r="J58" s="341"/>
      <c r="K58" s="342"/>
    </row>
    <row r="59" spans="1:11" x14ac:dyDescent="0.25">
      <c r="A59" s="343"/>
      <c r="B59" s="344"/>
      <c r="C59" s="344"/>
      <c r="D59" s="344"/>
      <c r="E59" s="344"/>
      <c r="F59" s="344"/>
      <c r="G59" s="344"/>
      <c r="H59" s="344"/>
      <c r="I59" s="344"/>
      <c r="J59" s="344"/>
      <c r="K59" s="345"/>
    </row>
    <row r="60" spans="1:11" ht="15.75" x14ac:dyDescent="0.25">
      <c r="A60" s="315" t="s">
        <v>72</v>
      </c>
      <c r="B60" s="316"/>
      <c r="C60" s="316"/>
      <c r="D60" s="316"/>
      <c r="E60" s="317" t="s">
        <v>73</v>
      </c>
      <c r="F60" s="317"/>
      <c r="G60" s="317"/>
      <c r="H60" s="318" t="s">
        <v>74</v>
      </c>
      <c r="I60" s="318"/>
      <c r="J60" s="31">
        <v>1</v>
      </c>
      <c r="K60" s="32" t="s">
        <v>75</v>
      </c>
    </row>
    <row r="61" spans="1:11" ht="15.75" x14ac:dyDescent="0.25">
      <c r="A61" s="319" t="s">
        <v>76</v>
      </c>
      <c r="B61" s="316"/>
      <c r="C61" s="316"/>
      <c r="D61" s="316"/>
      <c r="E61" s="320">
        <v>180</v>
      </c>
      <c r="F61" s="321"/>
      <c r="G61" s="33" t="s">
        <v>75</v>
      </c>
      <c r="H61" s="318" t="s">
        <v>77</v>
      </c>
      <c r="I61" s="318"/>
      <c r="J61" s="31">
        <f>(E61)-J60</f>
        <v>179</v>
      </c>
      <c r="K61" s="32" t="s">
        <v>75</v>
      </c>
    </row>
    <row r="62" spans="1:11" ht="16.5" thickBot="1" x14ac:dyDescent="0.3">
      <c r="A62" s="297" t="s">
        <v>78</v>
      </c>
      <c r="B62" s="298"/>
      <c r="C62" s="298"/>
      <c r="D62" s="298"/>
      <c r="E62" s="298"/>
      <c r="F62" s="299"/>
      <c r="G62" s="300" t="s">
        <v>79</v>
      </c>
      <c r="H62" s="300"/>
      <c r="I62" s="300"/>
      <c r="J62" s="300"/>
      <c r="K62" s="301"/>
    </row>
    <row r="63" spans="1:11" x14ac:dyDescent="0.25">
      <c r="A63" s="302" t="s">
        <v>80</v>
      </c>
      <c r="B63" s="305"/>
      <c r="C63" s="306"/>
      <c r="D63" s="306"/>
      <c r="E63" s="306"/>
      <c r="F63" s="307"/>
      <c r="G63" s="308"/>
      <c r="H63" s="306"/>
      <c r="I63" s="306"/>
      <c r="J63" s="306"/>
      <c r="K63" s="309"/>
    </row>
    <row r="64" spans="1:11" x14ac:dyDescent="0.25">
      <c r="A64" s="303"/>
      <c r="B64" s="305"/>
      <c r="C64" s="306"/>
      <c r="D64" s="306"/>
      <c r="E64" s="306"/>
      <c r="F64" s="307"/>
      <c r="G64" s="308"/>
      <c r="H64" s="306"/>
      <c r="I64" s="306"/>
      <c r="J64" s="306"/>
      <c r="K64" s="309"/>
    </row>
    <row r="65" spans="1:11" ht="15.75" thickBot="1" x14ac:dyDescent="0.3">
      <c r="A65" s="304"/>
      <c r="B65" s="310"/>
      <c r="C65" s="311"/>
      <c r="D65" s="311"/>
      <c r="E65" s="311"/>
      <c r="F65" s="312"/>
      <c r="G65" s="313"/>
      <c r="H65" s="311"/>
      <c r="I65" s="311"/>
      <c r="J65" s="311"/>
      <c r="K65" s="314"/>
    </row>
    <row r="66" spans="1:11" x14ac:dyDescent="0.25">
      <c r="A66" s="255" t="s">
        <v>81</v>
      </c>
      <c r="B66" s="293" t="s">
        <v>82</v>
      </c>
      <c r="C66" s="294"/>
      <c r="D66" s="294"/>
      <c r="E66" s="295"/>
      <c r="F66" s="34" t="s">
        <v>83</v>
      </c>
      <c r="G66" s="296" t="s">
        <v>82</v>
      </c>
      <c r="H66" s="294"/>
      <c r="I66" s="294"/>
      <c r="J66" s="295"/>
      <c r="K66" s="35" t="s">
        <v>83</v>
      </c>
    </row>
    <row r="67" spans="1:11" x14ac:dyDescent="0.25">
      <c r="A67" s="256"/>
      <c r="B67" s="279" t="s">
        <v>84</v>
      </c>
      <c r="C67" s="277"/>
      <c r="D67" s="277"/>
      <c r="E67" s="278"/>
      <c r="F67" s="36">
        <v>1</v>
      </c>
      <c r="G67" s="276" t="s">
        <v>85</v>
      </c>
      <c r="H67" s="277"/>
      <c r="I67" s="277"/>
      <c r="J67" s="278"/>
      <c r="K67" s="37" t="s">
        <v>63</v>
      </c>
    </row>
    <row r="68" spans="1:11" x14ac:dyDescent="0.25">
      <c r="A68" s="256"/>
      <c r="B68" s="279" t="s">
        <v>86</v>
      </c>
      <c r="C68" s="277"/>
      <c r="D68" s="277"/>
      <c r="E68" s="278"/>
      <c r="F68" s="36">
        <v>1</v>
      </c>
      <c r="G68" s="276" t="s">
        <v>87</v>
      </c>
      <c r="H68" s="277"/>
      <c r="I68" s="277"/>
      <c r="J68" s="278"/>
      <c r="K68" s="37">
        <v>1</v>
      </c>
    </row>
    <row r="69" spans="1:11" x14ac:dyDescent="0.25">
      <c r="A69" s="256"/>
      <c r="B69" s="279" t="s">
        <v>88</v>
      </c>
      <c r="C69" s="277"/>
      <c r="D69" s="277"/>
      <c r="E69" s="278"/>
      <c r="F69" s="36" t="s">
        <v>63</v>
      </c>
      <c r="G69" s="276" t="s">
        <v>89</v>
      </c>
      <c r="H69" s="277"/>
      <c r="I69" s="277"/>
      <c r="J69" s="278"/>
      <c r="K69" s="37" t="s">
        <v>63</v>
      </c>
    </row>
    <row r="70" spans="1:11" x14ac:dyDescent="0.25">
      <c r="A70" s="256"/>
      <c r="B70" s="279" t="s">
        <v>90</v>
      </c>
      <c r="C70" s="277"/>
      <c r="D70" s="277"/>
      <c r="E70" s="278"/>
      <c r="F70" s="36">
        <v>1</v>
      </c>
      <c r="G70" s="276" t="s">
        <v>91</v>
      </c>
      <c r="H70" s="277"/>
      <c r="I70" s="277"/>
      <c r="J70" s="278"/>
      <c r="K70" s="37" t="s">
        <v>63</v>
      </c>
    </row>
    <row r="71" spans="1:11" x14ac:dyDescent="0.25">
      <c r="A71" s="256"/>
      <c r="B71" s="279" t="s">
        <v>92</v>
      </c>
      <c r="C71" s="277"/>
      <c r="D71" s="277"/>
      <c r="E71" s="278"/>
      <c r="F71" s="36" t="s">
        <v>63</v>
      </c>
      <c r="G71" s="276" t="s">
        <v>93</v>
      </c>
      <c r="H71" s="277"/>
      <c r="I71" s="277"/>
      <c r="J71" s="278"/>
      <c r="K71" s="37">
        <v>1</v>
      </c>
    </row>
    <row r="72" spans="1:11" ht="15.75" thickBot="1" x14ac:dyDescent="0.3">
      <c r="A72" s="257"/>
      <c r="B72" s="280" t="s">
        <v>94</v>
      </c>
      <c r="C72" s="281"/>
      <c r="D72" s="281"/>
      <c r="E72" s="282"/>
      <c r="F72" s="36">
        <v>2</v>
      </c>
      <c r="G72" s="283" t="s">
        <v>95</v>
      </c>
      <c r="H72" s="281"/>
      <c r="I72" s="281"/>
      <c r="J72" s="282"/>
      <c r="K72" s="37" t="s">
        <v>63</v>
      </c>
    </row>
    <row r="73" spans="1:11" ht="15.75" customHeight="1" x14ac:dyDescent="0.25">
      <c r="A73" s="255" t="s">
        <v>96</v>
      </c>
      <c r="B73" s="284" t="s">
        <v>293</v>
      </c>
      <c r="C73" s="285"/>
      <c r="D73" s="285"/>
      <c r="E73" s="285"/>
      <c r="F73" s="285"/>
      <c r="G73" s="285"/>
      <c r="H73" s="285"/>
      <c r="I73" s="285"/>
      <c r="J73" s="285"/>
      <c r="K73" s="286"/>
    </row>
    <row r="74" spans="1:11" ht="15" customHeight="1" x14ac:dyDescent="0.25">
      <c r="A74" s="256"/>
      <c r="B74" s="287"/>
      <c r="C74" s="288"/>
      <c r="D74" s="288"/>
      <c r="E74" s="288"/>
      <c r="F74" s="288"/>
      <c r="G74" s="288"/>
      <c r="H74" s="288"/>
      <c r="I74" s="288"/>
      <c r="J74" s="288"/>
      <c r="K74" s="289"/>
    </row>
    <row r="75" spans="1:11" x14ac:dyDescent="0.25">
      <c r="A75" s="256"/>
      <c r="B75" s="287"/>
      <c r="C75" s="288"/>
      <c r="D75" s="288"/>
      <c r="E75" s="288"/>
      <c r="F75" s="288"/>
      <c r="G75" s="288"/>
      <c r="H75" s="288"/>
      <c r="I75" s="288"/>
      <c r="J75" s="288"/>
      <c r="K75" s="289"/>
    </row>
    <row r="76" spans="1:11" x14ac:dyDescent="0.25">
      <c r="A76" s="256"/>
      <c r="B76" s="287"/>
      <c r="C76" s="288"/>
      <c r="D76" s="288"/>
      <c r="E76" s="288"/>
      <c r="F76" s="288"/>
      <c r="G76" s="288"/>
      <c r="H76" s="288"/>
      <c r="I76" s="288"/>
      <c r="J76" s="288"/>
      <c r="K76" s="289"/>
    </row>
    <row r="77" spans="1:11" x14ac:dyDescent="0.25">
      <c r="A77" s="256"/>
      <c r="B77" s="287"/>
      <c r="C77" s="288"/>
      <c r="D77" s="288"/>
      <c r="E77" s="288"/>
      <c r="F77" s="288"/>
      <c r="G77" s="288"/>
      <c r="H77" s="288"/>
      <c r="I77" s="288"/>
      <c r="J77" s="288"/>
      <c r="K77" s="289"/>
    </row>
    <row r="78" spans="1:11" x14ac:dyDescent="0.25">
      <c r="A78" s="256"/>
      <c r="B78" s="287"/>
      <c r="C78" s="288"/>
      <c r="D78" s="288"/>
      <c r="E78" s="288"/>
      <c r="F78" s="288"/>
      <c r="G78" s="288"/>
      <c r="H78" s="288"/>
      <c r="I78" s="288"/>
      <c r="J78" s="288"/>
      <c r="K78" s="289"/>
    </row>
    <row r="79" spans="1:11" x14ac:dyDescent="0.25">
      <c r="A79" s="256"/>
      <c r="B79" s="287"/>
      <c r="C79" s="288"/>
      <c r="D79" s="288"/>
      <c r="E79" s="288"/>
      <c r="F79" s="288"/>
      <c r="G79" s="288"/>
      <c r="H79" s="288"/>
      <c r="I79" s="288"/>
      <c r="J79" s="288"/>
      <c r="K79" s="289"/>
    </row>
    <row r="80" spans="1:11" x14ac:dyDescent="0.25">
      <c r="A80" s="256"/>
      <c r="B80" s="287"/>
      <c r="C80" s="288"/>
      <c r="D80" s="288"/>
      <c r="E80" s="288"/>
      <c r="F80" s="288"/>
      <c r="G80" s="288"/>
      <c r="H80" s="288"/>
      <c r="I80" s="288"/>
      <c r="J80" s="288"/>
      <c r="K80" s="289"/>
    </row>
    <row r="81" spans="1:11" x14ac:dyDescent="0.25">
      <c r="A81" s="256"/>
      <c r="B81" s="287"/>
      <c r="C81" s="288"/>
      <c r="D81" s="288"/>
      <c r="E81" s="288"/>
      <c r="F81" s="288"/>
      <c r="G81" s="288"/>
      <c r="H81" s="288"/>
      <c r="I81" s="288"/>
      <c r="J81" s="288"/>
      <c r="K81" s="289"/>
    </row>
    <row r="82" spans="1:11" x14ac:dyDescent="0.25">
      <c r="A82" s="256"/>
      <c r="B82" s="287"/>
      <c r="C82" s="288"/>
      <c r="D82" s="288"/>
      <c r="E82" s="288"/>
      <c r="F82" s="288"/>
      <c r="G82" s="288"/>
      <c r="H82" s="288"/>
      <c r="I82" s="288"/>
      <c r="J82" s="288"/>
      <c r="K82" s="289"/>
    </row>
    <row r="83" spans="1:11" x14ac:dyDescent="0.25">
      <c r="A83" s="256"/>
      <c r="B83" s="287"/>
      <c r="C83" s="288"/>
      <c r="D83" s="288"/>
      <c r="E83" s="288"/>
      <c r="F83" s="288"/>
      <c r="G83" s="288"/>
      <c r="H83" s="288"/>
      <c r="I83" s="288"/>
      <c r="J83" s="288"/>
      <c r="K83" s="289"/>
    </row>
    <row r="84" spans="1:11" ht="15.75" thickBot="1" x14ac:dyDescent="0.3">
      <c r="A84" s="257"/>
      <c r="B84" s="290"/>
      <c r="C84" s="291"/>
      <c r="D84" s="291"/>
      <c r="E84" s="291"/>
      <c r="F84" s="291"/>
      <c r="G84" s="291"/>
      <c r="H84" s="291"/>
      <c r="I84" s="291"/>
      <c r="J84" s="291"/>
      <c r="K84" s="292"/>
    </row>
    <row r="85" spans="1:11" x14ac:dyDescent="0.25">
      <c r="A85" s="255" t="s">
        <v>97</v>
      </c>
      <c r="B85" s="258"/>
      <c r="C85" s="259"/>
      <c r="D85" s="259"/>
      <c r="E85" s="259"/>
      <c r="F85" s="259"/>
      <c r="G85" s="259"/>
      <c r="H85" s="259"/>
      <c r="I85" s="259"/>
      <c r="J85" s="259"/>
      <c r="K85" s="260"/>
    </row>
    <row r="86" spans="1:11" x14ac:dyDescent="0.25">
      <c r="A86" s="256"/>
      <c r="B86" s="261"/>
      <c r="C86" s="262"/>
      <c r="D86" s="262"/>
      <c r="E86" s="262"/>
      <c r="F86" s="262"/>
      <c r="G86" s="262"/>
      <c r="H86" s="262"/>
      <c r="I86" s="262"/>
      <c r="J86" s="262"/>
      <c r="K86" s="263"/>
    </row>
    <row r="87" spans="1:11" x14ac:dyDescent="0.25">
      <c r="A87" s="256"/>
      <c r="B87" s="261"/>
      <c r="C87" s="262"/>
      <c r="D87" s="262"/>
      <c r="E87" s="262"/>
      <c r="F87" s="262"/>
      <c r="G87" s="262"/>
      <c r="H87" s="262"/>
      <c r="I87" s="262"/>
      <c r="J87" s="262"/>
      <c r="K87" s="263"/>
    </row>
    <row r="88" spans="1:11" x14ac:dyDescent="0.25">
      <c r="A88" s="256"/>
      <c r="B88" s="261"/>
      <c r="C88" s="262"/>
      <c r="D88" s="262"/>
      <c r="E88" s="262"/>
      <c r="F88" s="262"/>
      <c r="G88" s="262"/>
      <c r="H88" s="262"/>
      <c r="I88" s="262"/>
      <c r="J88" s="262"/>
      <c r="K88" s="263"/>
    </row>
    <row r="89" spans="1:11" x14ac:dyDescent="0.25">
      <c r="A89" s="256"/>
      <c r="B89" s="261"/>
      <c r="C89" s="262"/>
      <c r="D89" s="262"/>
      <c r="E89" s="262"/>
      <c r="F89" s="262"/>
      <c r="G89" s="262"/>
      <c r="H89" s="262"/>
      <c r="I89" s="262"/>
      <c r="J89" s="262"/>
      <c r="K89" s="263"/>
    </row>
    <row r="90" spans="1:11" x14ac:dyDescent="0.25">
      <c r="A90" s="256"/>
      <c r="B90" s="261"/>
      <c r="C90" s="262"/>
      <c r="D90" s="262"/>
      <c r="E90" s="262"/>
      <c r="F90" s="262"/>
      <c r="G90" s="262"/>
      <c r="H90" s="262"/>
      <c r="I90" s="262"/>
      <c r="J90" s="262"/>
      <c r="K90" s="263"/>
    </row>
    <row r="91" spans="1:11" x14ac:dyDescent="0.25">
      <c r="A91" s="256"/>
      <c r="B91" s="261"/>
      <c r="C91" s="262"/>
      <c r="D91" s="262"/>
      <c r="E91" s="262"/>
      <c r="F91" s="262"/>
      <c r="G91" s="262"/>
      <c r="H91" s="262"/>
      <c r="I91" s="262"/>
      <c r="J91" s="262"/>
      <c r="K91" s="263"/>
    </row>
    <row r="92" spans="1:11" x14ac:dyDescent="0.25">
      <c r="A92" s="256"/>
      <c r="B92" s="261"/>
      <c r="C92" s="262"/>
      <c r="D92" s="262"/>
      <c r="E92" s="262"/>
      <c r="F92" s="262"/>
      <c r="G92" s="262"/>
      <c r="H92" s="262"/>
      <c r="I92" s="262"/>
      <c r="J92" s="262"/>
      <c r="K92" s="263"/>
    </row>
    <row r="93" spans="1:11" x14ac:dyDescent="0.25">
      <c r="A93" s="256"/>
      <c r="B93" s="261"/>
      <c r="C93" s="262"/>
      <c r="D93" s="262"/>
      <c r="E93" s="262"/>
      <c r="F93" s="262"/>
      <c r="G93" s="262"/>
      <c r="H93" s="262"/>
      <c r="I93" s="262"/>
      <c r="J93" s="262"/>
      <c r="K93" s="263"/>
    </row>
    <row r="94" spans="1:11" x14ac:dyDescent="0.25">
      <c r="A94" s="256"/>
      <c r="B94" s="261"/>
      <c r="C94" s="262"/>
      <c r="D94" s="262"/>
      <c r="E94" s="262"/>
      <c r="F94" s="262"/>
      <c r="G94" s="262"/>
      <c r="H94" s="262"/>
      <c r="I94" s="262"/>
      <c r="J94" s="262"/>
      <c r="K94" s="263"/>
    </row>
    <row r="95" spans="1:11" x14ac:dyDescent="0.25">
      <c r="A95" s="256"/>
      <c r="B95" s="261"/>
      <c r="C95" s="262"/>
      <c r="D95" s="262"/>
      <c r="E95" s="262"/>
      <c r="F95" s="262"/>
      <c r="G95" s="262"/>
      <c r="H95" s="262"/>
      <c r="I95" s="262"/>
      <c r="J95" s="262"/>
      <c r="K95" s="263"/>
    </row>
    <row r="96" spans="1:11" ht="15.75" thickBot="1" x14ac:dyDescent="0.3">
      <c r="A96" s="257"/>
      <c r="B96" s="264"/>
      <c r="C96" s="265"/>
      <c r="D96" s="265"/>
      <c r="E96" s="265"/>
      <c r="F96" s="265"/>
      <c r="G96" s="265"/>
      <c r="H96" s="265"/>
      <c r="I96" s="265"/>
      <c r="J96" s="265"/>
      <c r="K96" s="266"/>
    </row>
    <row r="97" spans="1:11" ht="15" customHeight="1" x14ac:dyDescent="0.25">
      <c r="A97" s="267" t="s">
        <v>98</v>
      </c>
      <c r="B97" s="270" t="s">
        <v>99</v>
      </c>
      <c r="C97" s="270"/>
      <c r="D97" s="270"/>
      <c r="E97" s="270"/>
      <c r="F97" s="270" t="s">
        <v>100</v>
      </c>
      <c r="G97" s="270"/>
      <c r="H97" s="270"/>
      <c r="I97" s="270"/>
      <c r="J97" s="270"/>
      <c r="K97" s="273"/>
    </row>
    <row r="98" spans="1:11" x14ac:dyDescent="0.25">
      <c r="A98" s="268"/>
      <c r="B98" s="271"/>
      <c r="C98" s="271"/>
      <c r="D98" s="271"/>
      <c r="E98" s="271"/>
      <c r="F98" s="271"/>
      <c r="G98" s="271"/>
      <c r="H98" s="271"/>
      <c r="I98" s="271"/>
      <c r="J98" s="271"/>
      <c r="K98" s="274"/>
    </row>
    <row r="99" spans="1:11" x14ac:dyDescent="0.25">
      <c r="A99" s="268"/>
      <c r="B99" s="271"/>
      <c r="C99" s="271"/>
      <c r="D99" s="271"/>
      <c r="E99" s="271"/>
      <c r="F99" s="271"/>
      <c r="G99" s="271"/>
      <c r="H99" s="271"/>
      <c r="I99" s="271"/>
      <c r="J99" s="271"/>
      <c r="K99" s="274"/>
    </row>
    <row r="100" spans="1:11" ht="40.5" customHeight="1" thickBot="1" x14ac:dyDescent="0.3">
      <c r="A100" s="269"/>
      <c r="B100" s="272"/>
      <c r="C100" s="272"/>
      <c r="D100" s="272"/>
      <c r="E100" s="272"/>
      <c r="F100" s="272"/>
      <c r="G100" s="272"/>
      <c r="H100" s="272"/>
      <c r="I100" s="272"/>
      <c r="J100" s="272"/>
      <c r="K100" s="275"/>
    </row>
    <row r="101" spans="1:11" x14ac:dyDescent="0.25">
      <c r="A101" s="322" t="s">
        <v>64</v>
      </c>
      <c r="B101" s="323"/>
      <c r="C101" s="323"/>
      <c r="D101" s="323"/>
      <c r="E101" s="323"/>
      <c r="F101" s="323"/>
      <c r="G101" s="323"/>
      <c r="H101" s="326">
        <f>H51+1</f>
        <v>44874</v>
      </c>
      <c r="I101" s="327"/>
      <c r="J101" s="327"/>
      <c r="K101" s="328"/>
    </row>
    <row r="102" spans="1:11" x14ac:dyDescent="0.25">
      <c r="A102" s="324"/>
      <c r="B102" s="325"/>
      <c r="C102" s="325"/>
      <c r="D102" s="325"/>
      <c r="E102" s="325"/>
      <c r="F102" s="325"/>
      <c r="G102" s="325"/>
      <c r="H102" s="329"/>
      <c r="I102" s="329"/>
      <c r="J102" s="329"/>
      <c r="K102" s="330"/>
    </row>
    <row r="103" spans="1:11" ht="15" customHeight="1" x14ac:dyDescent="0.25">
      <c r="A103" s="331" t="str">
        <f>$A$53</f>
        <v>DRENAGEM E PAVIMENTAÇÃO DAS RUAS “A”, “B”, “C” E “D” DO LOTEAMENTO PORTELINHA, BAIRRO ROMUALDO PRADO, NESTE MUNICÍPIO DE SÃO CRISTÓVÃO/SE.</v>
      </c>
      <c r="B103" s="332"/>
      <c r="C103" s="332"/>
      <c r="D103" s="332"/>
      <c r="E103" s="332"/>
      <c r="F103" s="332"/>
      <c r="G103" s="332"/>
      <c r="H103" s="332"/>
      <c r="I103" s="332"/>
      <c r="J103" s="332"/>
      <c r="K103" s="333"/>
    </row>
    <row r="104" spans="1:11" ht="15" customHeight="1" x14ac:dyDescent="0.25">
      <c r="A104" s="331"/>
      <c r="B104" s="332"/>
      <c r="C104" s="332"/>
      <c r="D104" s="332"/>
      <c r="E104" s="332"/>
      <c r="F104" s="332"/>
      <c r="G104" s="332"/>
      <c r="H104" s="332"/>
      <c r="I104" s="332"/>
      <c r="J104" s="332"/>
      <c r="K104" s="333"/>
    </row>
    <row r="105" spans="1:11" x14ac:dyDescent="0.25">
      <c r="A105" s="334" t="s">
        <v>70</v>
      </c>
      <c r="B105" s="335"/>
      <c r="C105" s="335"/>
      <c r="D105" s="335"/>
      <c r="E105" s="335"/>
      <c r="F105" s="335"/>
      <c r="G105" s="335"/>
      <c r="H105" s="335"/>
      <c r="I105" s="335"/>
      <c r="J105" s="335"/>
      <c r="K105" s="336"/>
    </row>
    <row r="106" spans="1:11" x14ac:dyDescent="0.25">
      <c r="A106" s="334"/>
      <c r="B106" s="335"/>
      <c r="C106" s="335"/>
      <c r="D106" s="335"/>
      <c r="E106" s="335"/>
      <c r="F106" s="335"/>
      <c r="G106" s="335"/>
      <c r="H106" s="335"/>
      <c r="I106" s="335"/>
      <c r="J106" s="335"/>
      <c r="K106" s="336"/>
    </row>
    <row r="107" spans="1:11" ht="15.75" x14ac:dyDescent="0.25">
      <c r="A107" s="337" t="str">
        <f>A57</f>
        <v>PREFEITURA MUNICIPAL DE SÃO CRISTOVÃO/SE</v>
      </c>
      <c r="B107" s="338"/>
      <c r="C107" s="338"/>
      <c r="D107" s="338"/>
      <c r="E107" s="338"/>
      <c r="F107" s="338"/>
      <c r="G107" s="338"/>
      <c r="H107" s="338"/>
      <c r="I107" s="338"/>
      <c r="J107" s="338"/>
      <c r="K107" s="339"/>
    </row>
    <row r="108" spans="1:11" x14ac:dyDescent="0.25">
      <c r="A108" s="340" t="s">
        <v>71</v>
      </c>
      <c r="B108" s="341"/>
      <c r="C108" s="341"/>
      <c r="D108" s="341"/>
      <c r="E108" s="341"/>
      <c r="F108" s="341"/>
      <c r="G108" s="341"/>
      <c r="H108" s="341"/>
      <c r="I108" s="341"/>
      <c r="J108" s="341"/>
      <c r="K108" s="342"/>
    </row>
    <row r="109" spans="1:11" x14ac:dyDescent="0.25">
      <c r="A109" s="343"/>
      <c r="B109" s="344"/>
      <c r="C109" s="344"/>
      <c r="D109" s="344"/>
      <c r="E109" s="344"/>
      <c r="F109" s="344"/>
      <c r="G109" s="344"/>
      <c r="H109" s="344"/>
      <c r="I109" s="344"/>
      <c r="J109" s="344"/>
      <c r="K109" s="345"/>
    </row>
    <row r="110" spans="1:11" ht="15.75" x14ac:dyDescent="0.25">
      <c r="A110" s="315" t="s">
        <v>72</v>
      </c>
      <c r="B110" s="316"/>
      <c r="C110" s="316"/>
      <c r="D110" s="316"/>
      <c r="E110" s="317" t="str">
        <f>$E$60</f>
        <v>07:00 às 12:00 / 13:00 às 17:00</v>
      </c>
      <c r="F110" s="317"/>
      <c r="G110" s="317"/>
      <c r="H110" s="318" t="s">
        <v>74</v>
      </c>
      <c r="I110" s="318"/>
      <c r="J110" s="31">
        <f>J60+1</f>
        <v>2</v>
      </c>
      <c r="K110" s="32" t="s">
        <v>75</v>
      </c>
    </row>
    <row r="111" spans="1:11" ht="15.75" x14ac:dyDescent="0.25">
      <c r="A111" s="319" t="s">
        <v>76</v>
      </c>
      <c r="B111" s="316"/>
      <c r="C111" s="316"/>
      <c r="D111" s="316"/>
      <c r="E111" s="320">
        <f>$E$61</f>
        <v>180</v>
      </c>
      <c r="F111" s="321"/>
      <c r="G111" s="33" t="s">
        <v>75</v>
      </c>
      <c r="H111" s="318" t="s">
        <v>77</v>
      </c>
      <c r="I111" s="318"/>
      <c r="J111" s="31">
        <f>(E111)-J110</f>
        <v>178</v>
      </c>
      <c r="K111" s="32" t="s">
        <v>75</v>
      </c>
    </row>
    <row r="112" spans="1:11" ht="16.5" thickBot="1" x14ac:dyDescent="0.3">
      <c r="A112" s="297" t="s">
        <v>78</v>
      </c>
      <c r="B112" s="298"/>
      <c r="C112" s="298"/>
      <c r="D112" s="298"/>
      <c r="E112" s="298"/>
      <c r="F112" s="299"/>
      <c r="G112" s="300" t="s">
        <v>79</v>
      </c>
      <c r="H112" s="300"/>
      <c r="I112" s="300"/>
      <c r="J112" s="300"/>
      <c r="K112" s="301"/>
    </row>
    <row r="113" spans="1:11" x14ac:dyDescent="0.25">
      <c r="A113" s="302" t="s">
        <v>80</v>
      </c>
      <c r="B113" s="305"/>
      <c r="C113" s="306"/>
      <c r="D113" s="306"/>
      <c r="E113" s="306"/>
      <c r="F113" s="307"/>
      <c r="G113" s="308"/>
      <c r="H113" s="306"/>
      <c r="I113" s="306"/>
      <c r="J113" s="306"/>
      <c r="K113" s="309"/>
    </row>
    <row r="114" spans="1:11" x14ac:dyDescent="0.25">
      <c r="A114" s="303"/>
      <c r="B114" s="305"/>
      <c r="C114" s="306"/>
      <c r="D114" s="306"/>
      <c r="E114" s="306"/>
      <c r="F114" s="307"/>
      <c r="G114" s="308"/>
      <c r="H114" s="306"/>
      <c r="I114" s="306"/>
      <c r="J114" s="306"/>
      <c r="K114" s="309"/>
    </row>
    <row r="115" spans="1:11" ht="15.75" thickBot="1" x14ac:dyDescent="0.3">
      <c r="A115" s="304"/>
      <c r="B115" s="310"/>
      <c r="C115" s="311"/>
      <c r="D115" s="311"/>
      <c r="E115" s="311"/>
      <c r="F115" s="312"/>
      <c r="G115" s="313"/>
      <c r="H115" s="311"/>
      <c r="I115" s="311"/>
      <c r="J115" s="311"/>
      <c r="K115" s="314"/>
    </row>
    <row r="116" spans="1:11" ht="15" customHeight="1" x14ac:dyDescent="0.25">
      <c r="A116" s="255" t="s">
        <v>81</v>
      </c>
      <c r="B116" s="293" t="s">
        <v>82</v>
      </c>
      <c r="C116" s="294"/>
      <c r="D116" s="294"/>
      <c r="E116" s="295"/>
      <c r="F116" s="34" t="s">
        <v>83</v>
      </c>
      <c r="G116" s="296" t="s">
        <v>82</v>
      </c>
      <c r="H116" s="294"/>
      <c r="I116" s="294"/>
      <c r="J116" s="295"/>
      <c r="K116" s="35" t="s">
        <v>83</v>
      </c>
    </row>
    <row r="117" spans="1:11" x14ac:dyDescent="0.25">
      <c r="A117" s="256"/>
      <c r="B117" s="279" t="s">
        <v>84</v>
      </c>
      <c r="C117" s="277"/>
      <c r="D117" s="277"/>
      <c r="E117" s="278"/>
      <c r="F117" s="36">
        <v>1</v>
      </c>
      <c r="G117" s="276" t="s">
        <v>85</v>
      </c>
      <c r="H117" s="277"/>
      <c r="I117" s="277"/>
      <c r="J117" s="278"/>
      <c r="K117" s="37">
        <v>1</v>
      </c>
    </row>
    <row r="118" spans="1:11" x14ac:dyDescent="0.25">
      <c r="A118" s="256"/>
      <c r="B118" s="279" t="s">
        <v>86</v>
      </c>
      <c r="C118" s="277"/>
      <c r="D118" s="277"/>
      <c r="E118" s="278"/>
      <c r="F118" s="36">
        <v>1</v>
      </c>
      <c r="G118" s="276" t="s">
        <v>87</v>
      </c>
      <c r="H118" s="277"/>
      <c r="I118" s="277"/>
      <c r="J118" s="278"/>
      <c r="K118" s="37" t="s">
        <v>63</v>
      </c>
    </row>
    <row r="119" spans="1:11" x14ac:dyDescent="0.25">
      <c r="A119" s="256"/>
      <c r="B119" s="279" t="s">
        <v>88</v>
      </c>
      <c r="C119" s="277"/>
      <c r="D119" s="277"/>
      <c r="E119" s="278"/>
      <c r="F119" s="36" t="s">
        <v>63</v>
      </c>
      <c r="G119" s="276" t="s">
        <v>89</v>
      </c>
      <c r="H119" s="277"/>
      <c r="I119" s="277"/>
      <c r="J119" s="278"/>
      <c r="K119" s="37" t="s">
        <v>63</v>
      </c>
    </row>
    <row r="120" spans="1:11" x14ac:dyDescent="0.25">
      <c r="A120" s="256"/>
      <c r="B120" s="279" t="s">
        <v>90</v>
      </c>
      <c r="C120" s="277"/>
      <c r="D120" s="277"/>
      <c r="E120" s="278"/>
      <c r="F120" s="36" t="s">
        <v>63</v>
      </c>
      <c r="G120" s="276" t="s">
        <v>91</v>
      </c>
      <c r="H120" s="277"/>
      <c r="I120" s="277"/>
      <c r="J120" s="278"/>
      <c r="K120" s="37" t="s">
        <v>63</v>
      </c>
    </row>
    <row r="121" spans="1:11" x14ac:dyDescent="0.25">
      <c r="A121" s="256"/>
      <c r="B121" s="279" t="s">
        <v>92</v>
      </c>
      <c r="C121" s="277"/>
      <c r="D121" s="277"/>
      <c r="E121" s="278"/>
      <c r="F121" s="36" t="s">
        <v>63</v>
      </c>
      <c r="G121" s="276" t="s">
        <v>93</v>
      </c>
      <c r="H121" s="277"/>
      <c r="I121" s="277"/>
      <c r="J121" s="278"/>
      <c r="K121" s="37" t="s">
        <v>63</v>
      </c>
    </row>
    <row r="122" spans="1:11" ht="15.75" thickBot="1" x14ac:dyDescent="0.3">
      <c r="A122" s="257"/>
      <c r="B122" s="280" t="s">
        <v>94</v>
      </c>
      <c r="C122" s="281"/>
      <c r="D122" s="281"/>
      <c r="E122" s="282"/>
      <c r="F122" s="36">
        <v>2</v>
      </c>
      <c r="G122" s="283" t="s">
        <v>95</v>
      </c>
      <c r="H122" s="281"/>
      <c r="I122" s="281"/>
      <c r="J122" s="282"/>
      <c r="K122" s="37" t="s">
        <v>63</v>
      </c>
    </row>
    <row r="123" spans="1:11" ht="15" customHeight="1" x14ac:dyDescent="0.25">
      <c r="A123" s="255" t="s">
        <v>96</v>
      </c>
      <c r="B123" s="284" t="s">
        <v>294</v>
      </c>
      <c r="C123" s="285"/>
      <c r="D123" s="285"/>
      <c r="E123" s="285"/>
      <c r="F123" s="285"/>
      <c r="G123" s="285"/>
      <c r="H123" s="285"/>
      <c r="I123" s="285"/>
      <c r="J123" s="285"/>
      <c r="K123" s="286"/>
    </row>
    <row r="124" spans="1:11" x14ac:dyDescent="0.25">
      <c r="A124" s="256"/>
      <c r="B124" s="287"/>
      <c r="C124" s="288"/>
      <c r="D124" s="288"/>
      <c r="E124" s="288"/>
      <c r="F124" s="288"/>
      <c r="G124" s="288"/>
      <c r="H124" s="288"/>
      <c r="I124" s="288"/>
      <c r="J124" s="288"/>
      <c r="K124" s="289"/>
    </row>
    <row r="125" spans="1:11" x14ac:dyDescent="0.25">
      <c r="A125" s="256"/>
      <c r="B125" s="287"/>
      <c r="C125" s="288"/>
      <c r="D125" s="288"/>
      <c r="E125" s="288"/>
      <c r="F125" s="288"/>
      <c r="G125" s="288"/>
      <c r="H125" s="288"/>
      <c r="I125" s="288"/>
      <c r="J125" s="288"/>
      <c r="K125" s="289"/>
    </row>
    <row r="126" spans="1:11" x14ac:dyDescent="0.25">
      <c r="A126" s="256"/>
      <c r="B126" s="287"/>
      <c r="C126" s="288"/>
      <c r="D126" s="288"/>
      <c r="E126" s="288"/>
      <c r="F126" s="288"/>
      <c r="G126" s="288"/>
      <c r="H126" s="288"/>
      <c r="I126" s="288"/>
      <c r="J126" s="288"/>
      <c r="K126" s="289"/>
    </row>
    <row r="127" spans="1:11" x14ac:dyDescent="0.25">
      <c r="A127" s="256"/>
      <c r="B127" s="287"/>
      <c r="C127" s="288"/>
      <c r="D127" s="288"/>
      <c r="E127" s="288"/>
      <c r="F127" s="288"/>
      <c r="G127" s="288"/>
      <c r="H127" s="288"/>
      <c r="I127" s="288"/>
      <c r="J127" s="288"/>
      <c r="K127" s="289"/>
    </row>
    <row r="128" spans="1:11" x14ac:dyDescent="0.25">
      <c r="A128" s="256"/>
      <c r="B128" s="287"/>
      <c r="C128" s="288"/>
      <c r="D128" s="288"/>
      <c r="E128" s="288"/>
      <c r="F128" s="288"/>
      <c r="G128" s="288"/>
      <c r="H128" s="288"/>
      <c r="I128" s="288"/>
      <c r="J128" s="288"/>
      <c r="K128" s="289"/>
    </row>
    <row r="129" spans="1:11" x14ac:dyDescent="0.25">
      <c r="A129" s="256"/>
      <c r="B129" s="287"/>
      <c r="C129" s="288"/>
      <c r="D129" s="288"/>
      <c r="E129" s="288"/>
      <c r="F129" s="288"/>
      <c r="G129" s="288"/>
      <c r="H129" s="288"/>
      <c r="I129" s="288"/>
      <c r="J129" s="288"/>
      <c r="K129" s="289"/>
    </row>
    <row r="130" spans="1:11" x14ac:dyDescent="0.25">
      <c r="A130" s="256"/>
      <c r="B130" s="287"/>
      <c r="C130" s="288"/>
      <c r="D130" s="288"/>
      <c r="E130" s="288"/>
      <c r="F130" s="288"/>
      <c r="G130" s="288"/>
      <c r="H130" s="288"/>
      <c r="I130" s="288"/>
      <c r="J130" s="288"/>
      <c r="K130" s="289"/>
    </row>
    <row r="131" spans="1:11" x14ac:dyDescent="0.25">
      <c r="A131" s="256"/>
      <c r="B131" s="287"/>
      <c r="C131" s="288"/>
      <c r="D131" s="288"/>
      <c r="E131" s="288"/>
      <c r="F131" s="288"/>
      <c r="G131" s="288"/>
      <c r="H131" s="288"/>
      <c r="I131" s="288"/>
      <c r="J131" s="288"/>
      <c r="K131" s="289"/>
    </row>
    <row r="132" spans="1:11" x14ac:dyDescent="0.25">
      <c r="A132" s="256"/>
      <c r="B132" s="287"/>
      <c r="C132" s="288"/>
      <c r="D132" s="288"/>
      <c r="E132" s="288"/>
      <c r="F132" s="288"/>
      <c r="G132" s="288"/>
      <c r="H132" s="288"/>
      <c r="I132" s="288"/>
      <c r="J132" s="288"/>
      <c r="K132" s="289"/>
    </row>
    <row r="133" spans="1:11" x14ac:dyDescent="0.25">
      <c r="A133" s="256"/>
      <c r="B133" s="287"/>
      <c r="C133" s="288"/>
      <c r="D133" s="288"/>
      <c r="E133" s="288"/>
      <c r="F133" s="288"/>
      <c r="G133" s="288"/>
      <c r="H133" s="288"/>
      <c r="I133" s="288"/>
      <c r="J133" s="288"/>
      <c r="K133" s="289"/>
    </row>
    <row r="134" spans="1:11" ht="15.75" thickBot="1" x14ac:dyDescent="0.3">
      <c r="A134" s="257"/>
      <c r="B134" s="290"/>
      <c r="C134" s="291"/>
      <c r="D134" s="291"/>
      <c r="E134" s="291"/>
      <c r="F134" s="291"/>
      <c r="G134" s="291"/>
      <c r="H134" s="291"/>
      <c r="I134" s="291"/>
      <c r="J134" s="291"/>
      <c r="K134" s="292"/>
    </row>
    <row r="135" spans="1:11" x14ac:dyDescent="0.25">
      <c r="A135" s="255" t="s">
        <v>97</v>
      </c>
      <c r="B135" s="258"/>
      <c r="C135" s="259"/>
      <c r="D135" s="259"/>
      <c r="E135" s="259"/>
      <c r="F135" s="259"/>
      <c r="G135" s="259"/>
      <c r="H135" s="259"/>
      <c r="I135" s="259"/>
      <c r="J135" s="259"/>
      <c r="K135" s="260"/>
    </row>
    <row r="136" spans="1:11" x14ac:dyDescent="0.25">
      <c r="A136" s="256"/>
      <c r="B136" s="261"/>
      <c r="C136" s="262"/>
      <c r="D136" s="262"/>
      <c r="E136" s="262"/>
      <c r="F136" s="262"/>
      <c r="G136" s="262"/>
      <c r="H136" s="262"/>
      <c r="I136" s="262"/>
      <c r="J136" s="262"/>
      <c r="K136" s="263"/>
    </row>
    <row r="137" spans="1:11" x14ac:dyDescent="0.25">
      <c r="A137" s="256"/>
      <c r="B137" s="261"/>
      <c r="C137" s="262"/>
      <c r="D137" s="262"/>
      <c r="E137" s="262"/>
      <c r="F137" s="262"/>
      <c r="G137" s="262"/>
      <c r="H137" s="262"/>
      <c r="I137" s="262"/>
      <c r="J137" s="262"/>
      <c r="K137" s="263"/>
    </row>
    <row r="138" spans="1:11" x14ac:dyDescent="0.25">
      <c r="A138" s="256"/>
      <c r="B138" s="261"/>
      <c r="C138" s="262"/>
      <c r="D138" s="262"/>
      <c r="E138" s="262"/>
      <c r="F138" s="262"/>
      <c r="G138" s="262"/>
      <c r="H138" s="262"/>
      <c r="I138" s="262"/>
      <c r="J138" s="262"/>
      <c r="K138" s="263"/>
    </row>
    <row r="139" spans="1:11" x14ac:dyDescent="0.25">
      <c r="A139" s="256"/>
      <c r="B139" s="261"/>
      <c r="C139" s="262"/>
      <c r="D139" s="262"/>
      <c r="E139" s="262"/>
      <c r="F139" s="262"/>
      <c r="G139" s="262"/>
      <c r="H139" s="262"/>
      <c r="I139" s="262"/>
      <c r="J139" s="262"/>
      <c r="K139" s="263"/>
    </row>
    <row r="140" spans="1:11" x14ac:dyDescent="0.25">
      <c r="A140" s="256"/>
      <c r="B140" s="261"/>
      <c r="C140" s="262"/>
      <c r="D140" s="262"/>
      <c r="E140" s="262"/>
      <c r="F140" s="262"/>
      <c r="G140" s="262"/>
      <c r="H140" s="262"/>
      <c r="I140" s="262"/>
      <c r="J140" s="262"/>
      <c r="K140" s="263"/>
    </row>
    <row r="141" spans="1:11" x14ac:dyDescent="0.25">
      <c r="A141" s="256"/>
      <c r="B141" s="261"/>
      <c r="C141" s="262"/>
      <c r="D141" s="262"/>
      <c r="E141" s="262"/>
      <c r="F141" s="262"/>
      <c r="G141" s="262"/>
      <c r="H141" s="262"/>
      <c r="I141" s="262"/>
      <c r="J141" s="262"/>
      <c r="K141" s="263"/>
    </row>
    <row r="142" spans="1:11" x14ac:dyDescent="0.25">
      <c r="A142" s="256"/>
      <c r="B142" s="261"/>
      <c r="C142" s="262"/>
      <c r="D142" s="262"/>
      <c r="E142" s="262"/>
      <c r="F142" s="262"/>
      <c r="G142" s="262"/>
      <c r="H142" s="262"/>
      <c r="I142" s="262"/>
      <c r="J142" s="262"/>
      <c r="K142" s="263"/>
    </row>
    <row r="143" spans="1:11" x14ac:dyDescent="0.25">
      <c r="A143" s="256"/>
      <c r="B143" s="261"/>
      <c r="C143" s="262"/>
      <c r="D143" s="262"/>
      <c r="E143" s="262"/>
      <c r="F143" s="262"/>
      <c r="G143" s="262"/>
      <c r="H143" s="262"/>
      <c r="I143" s="262"/>
      <c r="J143" s="262"/>
      <c r="K143" s="263"/>
    </row>
    <row r="144" spans="1:11" x14ac:dyDescent="0.25">
      <c r="A144" s="256"/>
      <c r="B144" s="261"/>
      <c r="C144" s="262"/>
      <c r="D144" s="262"/>
      <c r="E144" s="262"/>
      <c r="F144" s="262"/>
      <c r="G144" s="262"/>
      <c r="H144" s="262"/>
      <c r="I144" s="262"/>
      <c r="J144" s="262"/>
      <c r="K144" s="263"/>
    </row>
    <row r="145" spans="1:11" x14ac:dyDescent="0.25">
      <c r="A145" s="256"/>
      <c r="B145" s="261"/>
      <c r="C145" s="262"/>
      <c r="D145" s="262"/>
      <c r="E145" s="262"/>
      <c r="F145" s="262"/>
      <c r="G145" s="262"/>
      <c r="H145" s="262"/>
      <c r="I145" s="262"/>
      <c r="J145" s="262"/>
      <c r="K145" s="263"/>
    </row>
    <row r="146" spans="1:11" ht="15.75" thickBot="1" x14ac:dyDescent="0.3">
      <c r="A146" s="257"/>
      <c r="B146" s="264"/>
      <c r="C146" s="265"/>
      <c r="D146" s="265"/>
      <c r="E146" s="265"/>
      <c r="F146" s="265"/>
      <c r="G146" s="265"/>
      <c r="H146" s="265"/>
      <c r="I146" s="265"/>
      <c r="J146" s="265"/>
      <c r="K146" s="266"/>
    </row>
    <row r="147" spans="1:11" x14ac:dyDescent="0.25">
      <c r="A147" s="267" t="s">
        <v>98</v>
      </c>
      <c r="B147" s="270" t="s">
        <v>99</v>
      </c>
      <c r="C147" s="270"/>
      <c r="D147" s="270"/>
      <c r="E147" s="270"/>
      <c r="F147" s="270" t="s">
        <v>100</v>
      </c>
      <c r="G147" s="270"/>
      <c r="H147" s="270"/>
      <c r="I147" s="270"/>
      <c r="J147" s="270"/>
      <c r="K147" s="273"/>
    </row>
    <row r="148" spans="1:11" x14ac:dyDescent="0.25">
      <c r="A148" s="268"/>
      <c r="B148" s="271"/>
      <c r="C148" s="271"/>
      <c r="D148" s="271"/>
      <c r="E148" s="271"/>
      <c r="F148" s="271"/>
      <c r="G148" s="271"/>
      <c r="H148" s="271"/>
      <c r="I148" s="271"/>
      <c r="J148" s="271"/>
      <c r="K148" s="274"/>
    </row>
    <row r="149" spans="1:11" x14ac:dyDescent="0.25">
      <c r="A149" s="268"/>
      <c r="B149" s="271"/>
      <c r="C149" s="271"/>
      <c r="D149" s="271"/>
      <c r="E149" s="271"/>
      <c r="F149" s="271"/>
      <c r="G149" s="271"/>
      <c r="H149" s="271"/>
      <c r="I149" s="271"/>
      <c r="J149" s="271"/>
      <c r="K149" s="274"/>
    </row>
    <row r="150" spans="1:11" ht="15.75" thickBot="1" x14ac:dyDescent="0.3">
      <c r="A150" s="269"/>
      <c r="B150" s="272"/>
      <c r="C150" s="272"/>
      <c r="D150" s="272"/>
      <c r="E150" s="272"/>
      <c r="F150" s="272"/>
      <c r="G150" s="272"/>
      <c r="H150" s="272"/>
      <c r="I150" s="272"/>
      <c r="J150" s="272"/>
      <c r="K150" s="275"/>
    </row>
    <row r="151" spans="1:11" x14ac:dyDescent="0.25">
      <c r="A151" s="322" t="s">
        <v>64</v>
      </c>
      <c r="B151" s="323"/>
      <c r="C151" s="323"/>
      <c r="D151" s="323"/>
      <c r="E151" s="323"/>
      <c r="F151" s="323"/>
      <c r="G151" s="323"/>
      <c r="H151" s="326">
        <f>H101+1</f>
        <v>44875</v>
      </c>
      <c r="I151" s="327"/>
      <c r="J151" s="327"/>
      <c r="K151" s="328"/>
    </row>
    <row r="152" spans="1:11" x14ac:dyDescent="0.25">
      <c r="A152" s="324"/>
      <c r="B152" s="325"/>
      <c r="C152" s="325"/>
      <c r="D152" s="325"/>
      <c r="E152" s="325"/>
      <c r="F152" s="325"/>
      <c r="G152" s="325"/>
      <c r="H152" s="329"/>
      <c r="I152" s="329"/>
      <c r="J152" s="329"/>
      <c r="K152" s="330"/>
    </row>
    <row r="153" spans="1:11" ht="15" customHeight="1" x14ac:dyDescent="0.25">
      <c r="A153" s="331" t="str">
        <f>$A$53</f>
        <v>DRENAGEM E PAVIMENTAÇÃO DAS RUAS “A”, “B”, “C” E “D” DO LOTEAMENTO PORTELINHA, BAIRRO ROMUALDO PRADO, NESTE MUNICÍPIO DE SÃO CRISTÓVÃO/SE.</v>
      </c>
      <c r="B153" s="332"/>
      <c r="C153" s="332"/>
      <c r="D153" s="332"/>
      <c r="E153" s="332"/>
      <c r="F153" s="332"/>
      <c r="G153" s="332"/>
      <c r="H153" s="332"/>
      <c r="I153" s="332"/>
      <c r="J153" s="332"/>
      <c r="K153" s="333"/>
    </row>
    <row r="154" spans="1:11" ht="15" customHeight="1" x14ac:dyDescent="0.25">
      <c r="A154" s="331"/>
      <c r="B154" s="332"/>
      <c r="C154" s="332"/>
      <c r="D154" s="332"/>
      <c r="E154" s="332"/>
      <c r="F154" s="332"/>
      <c r="G154" s="332"/>
      <c r="H154" s="332"/>
      <c r="I154" s="332"/>
      <c r="J154" s="332"/>
      <c r="K154" s="333"/>
    </row>
    <row r="155" spans="1:11" x14ac:dyDescent="0.25">
      <c r="A155" s="334" t="s">
        <v>70</v>
      </c>
      <c r="B155" s="335"/>
      <c r="C155" s="335"/>
      <c r="D155" s="335"/>
      <c r="E155" s="335"/>
      <c r="F155" s="335"/>
      <c r="G155" s="335"/>
      <c r="H155" s="335"/>
      <c r="I155" s="335"/>
      <c r="J155" s="335"/>
      <c r="K155" s="336"/>
    </row>
    <row r="156" spans="1:11" x14ac:dyDescent="0.25">
      <c r="A156" s="334"/>
      <c r="B156" s="335"/>
      <c r="C156" s="335"/>
      <c r="D156" s="335"/>
      <c r="E156" s="335"/>
      <c r="F156" s="335"/>
      <c r="G156" s="335"/>
      <c r="H156" s="335"/>
      <c r="I156" s="335"/>
      <c r="J156" s="335"/>
      <c r="K156" s="336"/>
    </row>
    <row r="157" spans="1:11" ht="15.75" x14ac:dyDescent="0.25">
      <c r="A157" s="337" t="str">
        <f>A107</f>
        <v>PREFEITURA MUNICIPAL DE SÃO CRISTOVÃO/SE</v>
      </c>
      <c r="B157" s="338"/>
      <c r="C157" s="338"/>
      <c r="D157" s="338"/>
      <c r="E157" s="338"/>
      <c r="F157" s="338"/>
      <c r="G157" s="338"/>
      <c r="H157" s="338"/>
      <c r="I157" s="338"/>
      <c r="J157" s="338"/>
      <c r="K157" s="339"/>
    </row>
    <row r="158" spans="1:11" x14ac:dyDescent="0.25">
      <c r="A158" s="340" t="s">
        <v>71</v>
      </c>
      <c r="B158" s="341"/>
      <c r="C158" s="341"/>
      <c r="D158" s="341"/>
      <c r="E158" s="341"/>
      <c r="F158" s="341"/>
      <c r="G158" s="341"/>
      <c r="H158" s="341"/>
      <c r="I158" s="341"/>
      <c r="J158" s="341"/>
      <c r="K158" s="342"/>
    </row>
    <row r="159" spans="1:11" x14ac:dyDescent="0.25">
      <c r="A159" s="343"/>
      <c r="B159" s="344"/>
      <c r="C159" s="344"/>
      <c r="D159" s="344"/>
      <c r="E159" s="344"/>
      <c r="F159" s="344"/>
      <c r="G159" s="344"/>
      <c r="H159" s="344"/>
      <c r="I159" s="344"/>
      <c r="J159" s="344"/>
      <c r="K159" s="345"/>
    </row>
    <row r="160" spans="1:11" ht="15.75" x14ac:dyDescent="0.25">
      <c r="A160" s="315" t="s">
        <v>72</v>
      </c>
      <c r="B160" s="316"/>
      <c r="C160" s="316"/>
      <c r="D160" s="316"/>
      <c r="E160" s="317" t="str">
        <f>$E$60</f>
        <v>07:00 às 12:00 / 13:00 às 17:00</v>
      </c>
      <c r="F160" s="317"/>
      <c r="G160" s="317"/>
      <c r="H160" s="318" t="s">
        <v>74</v>
      </c>
      <c r="I160" s="318"/>
      <c r="J160" s="31">
        <f>J110+1</f>
        <v>3</v>
      </c>
      <c r="K160" s="32" t="s">
        <v>75</v>
      </c>
    </row>
    <row r="161" spans="1:11" ht="15.75" x14ac:dyDescent="0.25">
      <c r="A161" s="319" t="s">
        <v>76</v>
      </c>
      <c r="B161" s="316"/>
      <c r="C161" s="316"/>
      <c r="D161" s="316"/>
      <c r="E161" s="320">
        <f>$E$61</f>
        <v>180</v>
      </c>
      <c r="F161" s="321"/>
      <c r="G161" s="33" t="s">
        <v>75</v>
      </c>
      <c r="H161" s="318" t="s">
        <v>77</v>
      </c>
      <c r="I161" s="318"/>
      <c r="J161" s="31">
        <f>(E161)-J160</f>
        <v>177</v>
      </c>
      <c r="K161" s="32" t="s">
        <v>75</v>
      </c>
    </row>
    <row r="162" spans="1:11" ht="16.5" thickBot="1" x14ac:dyDescent="0.3">
      <c r="A162" s="297" t="s">
        <v>78</v>
      </c>
      <c r="B162" s="298"/>
      <c r="C162" s="298"/>
      <c r="D162" s="298"/>
      <c r="E162" s="298"/>
      <c r="F162" s="299"/>
      <c r="G162" s="300" t="s">
        <v>79</v>
      </c>
      <c r="H162" s="300"/>
      <c r="I162" s="300"/>
      <c r="J162" s="300"/>
      <c r="K162" s="301"/>
    </row>
    <row r="163" spans="1:11" x14ac:dyDescent="0.25">
      <c r="A163" s="302" t="s">
        <v>80</v>
      </c>
      <c r="B163" s="305"/>
      <c r="C163" s="306"/>
      <c r="D163" s="306"/>
      <c r="E163" s="306"/>
      <c r="F163" s="307"/>
      <c r="G163" s="308"/>
      <c r="H163" s="306"/>
      <c r="I163" s="306"/>
      <c r="J163" s="306"/>
      <c r="K163" s="309"/>
    </row>
    <row r="164" spans="1:11" x14ac:dyDescent="0.25">
      <c r="A164" s="303"/>
      <c r="B164" s="305"/>
      <c r="C164" s="306"/>
      <c r="D164" s="306"/>
      <c r="E164" s="306"/>
      <c r="F164" s="307"/>
      <c r="G164" s="308"/>
      <c r="H164" s="306"/>
      <c r="I164" s="306"/>
      <c r="J164" s="306"/>
      <c r="K164" s="309"/>
    </row>
    <row r="165" spans="1:11" ht="15.75" thickBot="1" x14ac:dyDescent="0.3">
      <c r="A165" s="304"/>
      <c r="B165" s="310"/>
      <c r="C165" s="311"/>
      <c r="D165" s="311"/>
      <c r="E165" s="311"/>
      <c r="F165" s="312"/>
      <c r="G165" s="313"/>
      <c r="H165" s="311"/>
      <c r="I165" s="311"/>
      <c r="J165" s="311"/>
      <c r="K165" s="314"/>
    </row>
    <row r="166" spans="1:11" ht="15" customHeight="1" x14ac:dyDescent="0.25">
      <c r="A166" s="255" t="s">
        <v>81</v>
      </c>
      <c r="B166" s="293" t="s">
        <v>82</v>
      </c>
      <c r="C166" s="294"/>
      <c r="D166" s="294"/>
      <c r="E166" s="295"/>
      <c r="F166" s="34" t="s">
        <v>83</v>
      </c>
      <c r="G166" s="296" t="s">
        <v>82</v>
      </c>
      <c r="H166" s="294"/>
      <c r="I166" s="294"/>
      <c r="J166" s="295"/>
      <c r="K166" s="35" t="s">
        <v>83</v>
      </c>
    </row>
    <row r="167" spans="1:11" x14ac:dyDescent="0.25">
      <c r="A167" s="256"/>
      <c r="B167" s="279" t="s">
        <v>84</v>
      </c>
      <c r="C167" s="277"/>
      <c r="D167" s="277"/>
      <c r="E167" s="278"/>
      <c r="F167" s="36">
        <v>1</v>
      </c>
      <c r="G167" s="276" t="s">
        <v>85</v>
      </c>
      <c r="H167" s="277"/>
      <c r="I167" s="277"/>
      <c r="J167" s="278"/>
      <c r="K167" s="37">
        <v>1</v>
      </c>
    </row>
    <row r="168" spans="1:11" x14ac:dyDescent="0.25">
      <c r="A168" s="256"/>
      <c r="B168" s="279" t="s">
        <v>86</v>
      </c>
      <c r="C168" s="277"/>
      <c r="D168" s="277"/>
      <c r="E168" s="278"/>
      <c r="F168" s="36">
        <v>1</v>
      </c>
      <c r="G168" s="276" t="s">
        <v>87</v>
      </c>
      <c r="H168" s="277"/>
      <c r="I168" s="277"/>
      <c r="J168" s="278"/>
      <c r="K168" s="37" t="s">
        <v>63</v>
      </c>
    </row>
    <row r="169" spans="1:11" x14ac:dyDescent="0.25">
      <c r="A169" s="256"/>
      <c r="B169" s="279" t="s">
        <v>88</v>
      </c>
      <c r="C169" s="277"/>
      <c r="D169" s="277"/>
      <c r="E169" s="278"/>
      <c r="F169" s="36" t="s">
        <v>63</v>
      </c>
      <c r="G169" s="276" t="s">
        <v>89</v>
      </c>
      <c r="H169" s="277"/>
      <c r="I169" s="277"/>
      <c r="J169" s="278"/>
      <c r="K169" s="37" t="s">
        <v>63</v>
      </c>
    </row>
    <row r="170" spans="1:11" x14ac:dyDescent="0.25">
      <c r="A170" s="256"/>
      <c r="B170" s="279" t="s">
        <v>90</v>
      </c>
      <c r="C170" s="277"/>
      <c r="D170" s="277"/>
      <c r="E170" s="278"/>
      <c r="F170" s="36" t="s">
        <v>63</v>
      </c>
      <c r="G170" s="276" t="s">
        <v>91</v>
      </c>
      <c r="H170" s="277"/>
      <c r="I170" s="277"/>
      <c r="J170" s="278"/>
      <c r="K170" s="37" t="s">
        <v>63</v>
      </c>
    </row>
    <row r="171" spans="1:11" x14ac:dyDescent="0.25">
      <c r="A171" s="256"/>
      <c r="B171" s="279" t="s">
        <v>92</v>
      </c>
      <c r="C171" s="277"/>
      <c r="D171" s="277"/>
      <c r="E171" s="278"/>
      <c r="F171" s="36" t="s">
        <v>63</v>
      </c>
      <c r="G171" s="276" t="s">
        <v>93</v>
      </c>
      <c r="H171" s="277"/>
      <c r="I171" s="277"/>
      <c r="J171" s="278"/>
      <c r="K171" s="37" t="s">
        <v>63</v>
      </c>
    </row>
    <row r="172" spans="1:11" ht="15.75" thickBot="1" x14ac:dyDescent="0.3">
      <c r="A172" s="257"/>
      <c r="B172" s="280" t="s">
        <v>94</v>
      </c>
      <c r="C172" s="281"/>
      <c r="D172" s="281"/>
      <c r="E172" s="282"/>
      <c r="F172" s="36">
        <v>2</v>
      </c>
      <c r="G172" s="283" t="s">
        <v>95</v>
      </c>
      <c r="H172" s="281"/>
      <c r="I172" s="281"/>
      <c r="J172" s="282"/>
      <c r="K172" s="37" t="s">
        <v>63</v>
      </c>
    </row>
    <row r="173" spans="1:11" ht="15" customHeight="1" x14ac:dyDescent="0.25">
      <c r="A173" s="255" t="s">
        <v>96</v>
      </c>
      <c r="B173" s="284" t="s">
        <v>297</v>
      </c>
      <c r="C173" s="285"/>
      <c r="D173" s="285"/>
      <c r="E173" s="285"/>
      <c r="F173" s="285"/>
      <c r="G173" s="285"/>
      <c r="H173" s="285"/>
      <c r="I173" s="285"/>
      <c r="J173" s="285"/>
      <c r="K173" s="286"/>
    </row>
    <row r="174" spans="1:11" x14ac:dyDescent="0.25">
      <c r="A174" s="256"/>
      <c r="B174" s="287"/>
      <c r="C174" s="288"/>
      <c r="D174" s="288"/>
      <c r="E174" s="288"/>
      <c r="F174" s="288"/>
      <c r="G174" s="288"/>
      <c r="H174" s="288"/>
      <c r="I174" s="288"/>
      <c r="J174" s="288"/>
      <c r="K174" s="289"/>
    </row>
    <row r="175" spans="1:11" x14ac:dyDescent="0.25">
      <c r="A175" s="256"/>
      <c r="B175" s="287"/>
      <c r="C175" s="288"/>
      <c r="D175" s="288"/>
      <c r="E175" s="288"/>
      <c r="F175" s="288"/>
      <c r="G175" s="288"/>
      <c r="H175" s="288"/>
      <c r="I175" s="288"/>
      <c r="J175" s="288"/>
      <c r="K175" s="289"/>
    </row>
    <row r="176" spans="1:11" x14ac:dyDescent="0.25">
      <c r="A176" s="256"/>
      <c r="B176" s="287"/>
      <c r="C176" s="288"/>
      <c r="D176" s="288"/>
      <c r="E176" s="288"/>
      <c r="F176" s="288"/>
      <c r="G176" s="288"/>
      <c r="H176" s="288"/>
      <c r="I176" s="288"/>
      <c r="J176" s="288"/>
      <c r="K176" s="289"/>
    </row>
    <row r="177" spans="1:11" x14ac:dyDescent="0.25">
      <c r="A177" s="256"/>
      <c r="B177" s="287"/>
      <c r="C177" s="288"/>
      <c r="D177" s="288"/>
      <c r="E177" s="288"/>
      <c r="F177" s="288"/>
      <c r="G177" s="288"/>
      <c r="H177" s="288"/>
      <c r="I177" s="288"/>
      <c r="J177" s="288"/>
      <c r="K177" s="289"/>
    </row>
    <row r="178" spans="1:11" x14ac:dyDescent="0.25">
      <c r="A178" s="256"/>
      <c r="B178" s="287"/>
      <c r="C178" s="288"/>
      <c r="D178" s="288"/>
      <c r="E178" s="288"/>
      <c r="F178" s="288"/>
      <c r="G178" s="288"/>
      <c r="H178" s="288"/>
      <c r="I178" s="288"/>
      <c r="J178" s="288"/>
      <c r="K178" s="289"/>
    </row>
    <row r="179" spans="1:11" x14ac:dyDescent="0.25">
      <c r="A179" s="256"/>
      <c r="B179" s="287"/>
      <c r="C179" s="288"/>
      <c r="D179" s="288"/>
      <c r="E179" s="288"/>
      <c r="F179" s="288"/>
      <c r="G179" s="288"/>
      <c r="H179" s="288"/>
      <c r="I179" s="288"/>
      <c r="J179" s="288"/>
      <c r="K179" s="289"/>
    </row>
    <row r="180" spans="1:11" x14ac:dyDescent="0.25">
      <c r="A180" s="256"/>
      <c r="B180" s="287"/>
      <c r="C180" s="288"/>
      <c r="D180" s="288"/>
      <c r="E180" s="288"/>
      <c r="F180" s="288"/>
      <c r="G180" s="288"/>
      <c r="H180" s="288"/>
      <c r="I180" s="288"/>
      <c r="J180" s="288"/>
      <c r="K180" s="289"/>
    </row>
    <row r="181" spans="1:11" x14ac:dyDescent="0.25">
      <c r="A181" s="256"/>
      <c r="B181" s="287"/>
      <c r="C181" s="288"/>
      <c r="D181" s="288"/>
      <c r="E181" s="288"/>
      <c r="F181" s="288"/>
      <c r="G181" s="288"/>
      <c r="H181" s="288"/>
      <c r="I181" s="288"/>
      <c r="J181" s="288"/>
      <c r="K181" s="289"/>
    </row>
    <row r="182" spans="1:11" x14ac:dyDescent="0.25">
      <c r="A182" s="256"/>
      <c r="B182" s="287"/>
      <c r="C182" s="288"/>
      <c r="D182" s="288"/>
      <c r="E182" s="288"/>
      <c r="F182" s="288"/>
      <c r="G182" s="288"/>
      <c r="H182" s="288"/>
      <c r="I182" s="288"/>
      <c r="J182" s="288"/>
      <c r="K182" s="289"/>
    </row>
    <row r="183" spans="1:11" x14ac:dyDescent="0.25">
      <c r="A183" s="256"/>
      <c r="B183" s="287"/>
      <c r="C183" s="288"/>
      <c r="D183" s="288"/>
      <c r="E183" s="288"/>
      <c r="F183" s="288"/>
      <c r="G183" s="288"/>
      <c r="H183" s="288"/>
      <c r="I183" s="288"/>
      <c r="J183" s="288"/>
      <c r="K183" s="289"/>
    </row>
    <row r="184" spans="1:11" ht="15.75" thickBot="1" x14ac:dyDescent="0.3">
      <c r="A184" s="257"/>
      <c r="B184" s="290"/>
      <c r="C184" s="291"/>
      <c r="D184" s="291"/>
      <c r="E184" s="291"/>
      <c r="F184" s="291"/>
      <c r="G184" s="291"/>
      <c r="H184" s="291"/>
      <c r="I184" s="291"/>
      <c r="J184" s="291"/>
      <c r="K184" s="292"/>
    </row>
    <row r="185" spans="1:11" x14ac:dyDescent="0.25">
      <c r="A185" s="255" t="s">
        <v>97</v>
      </c>
      <c r="B185" s="258"/>
      <c r="C185" s="259"/>
      <c r="D185" s="259"/>
      <c r="E185" s="259"/>
      <c r="F185" s="259"/>
      <c r="G185" s="259"/>
      <c r="H185" s="259"/>
      <c r="I185" s="259"/>
      <c r="J185" s="259"/>
      <c r="K185" s="260"/>
    </row>
    <row r="186" spans="1:11" x14ac:dyDescent="0.25">
      <c r="A186" s="256"/>
      <c r="B186" s="261"/>
      <c r="C186" s="262"/>
      <c r="D186" s="262"/>
      <c r="E186" s="262"/>
      <c r="F186" s="262"/>
      <c r="G186" s="262"/>
      <c r="H186" s="262"/>
      <c r="I186" s="262"/>
      <c r="J186" s="262"/>
      <c r="K186" s="263"/>
    </row>
    <row r="187" spans="1:11" x14ac:dyDescent="0.25">
      <c r="A187" s="256"/>
      <c r="B187" s="261"/>
      <c r="C187" s="262"/>
      <c r="D187" s="262"/>
      <c r="E187" s="262"/>
      <c r="F187" s="262"/>
      <c r="G187" s="262"/>
      <c r="H187" s="262"/>
      <c r="I187" s="262"/>
      <c r="J187" s="262"/>
      <c r="K187" s="263"/>
    </row>
    <row r="188" spans="1:11" x14ac:dyDescent="0.25">
      <c r="A188" s="256"/>
      <c r="B188" s="261"/>
      <c r="C188" s="262"/>
      <c r="D188" s="262"/>
      <c r="E188" s="262"/>
      <c r="F188" s="262"/>
      <c r="G188" s="262"/>
      <c r="H188" s="262"/>
      <c r="I188" s="262"/>
      <c r="J188" s="262"/>
      <c r="K188" s="263"/>
    </row>
    <row r="189" spans="1:11" x14ac:dyDescent="0.25">
      <c r="A189" s="256"/>
      <c r="B189" s="261"/>
      <c r="C189" s="262"/>
      <c r="D189" s="262"/>
      <c r="E189" s="262"/>
      <c r="F189" s="262"/>
      <c r="G189" s="262"/>
      <c r="H189" s="262"/>
      <c r="I189" s="262"/>
      <c r="J189" s="262"/>
      <c r="K189" s="263"/>
    </row>
    <row r="190" spans="1:11" x14ac:dyDescent="0.25">
      <c r="A190" s="256"/>
      <c r="B190" s="261"/>
      <c r="C190" s="262"/>
      <c r="D190" s="262"/>
      <c r="E190" s="262"/>
      <c r="F190" s="262"/>
      <c r="G190" s="262"/>
      <c r="H190" s="262"/>
      <c r="I190" s="262"/>
      <c r="J190" s="262"/>
      <c r="K190" s="263"/>
    </row>
    <row r="191" spans="1:11" x14ac:dyDescent="0.25">
      <c r="A191" s="256"/>
      <c r="B191" s="261"/>
      <c r="C191" s="262"/>
      <c r="D191" s="262"/>
      <c r="E191" s="262"/>
      <c r="F191" s="262"/>
      <c r="G191" s="262"/>
      <c r="H191" s="262"/>
      <c r="I191" s="262"/>
      <c r="J191" s="262"/>
      <c r="K191" s="263"/>
    </row>
    <row r="192" spans="1:11" x14ac:dyDescent="0.25">
      <c r="A192" s="256"/>
      <c r="B192" s="261"/>
      <c r="C192" s="262"/>
      <c r="D192" s="262"/>
      <c r="E192" s="262"/>
      <c r="F192" s="262"/>
      <c r="G192" s="262"/>
      <c r="H192" s="262"/>
      <c r="I192" s="262"/>
      <c r="J192" s="262"/>
      <c r="K192" s="263"/>
    </row>
    <row r="193" spans="1:11" x14ac:dyDescent="0.25">
      <c r="A193" s="256"/>
      <c r="B193" s="261"/>
      <c r="C193" s="262"/>
      <c r="D193" s="262"/>
      <c r="E193" s="262"/>
      <c r="F193" s="262"/>
      <c r="G193" s="262"/>
      <c r="H193" s="262"/>
      <c r="I193" s="262"/>
      <c r="J193" s="262"/>
      <c r="K193" s="263"/>
    </row>
    <row r="194" spans="1:11" x14ac:dyDescent="0.25">
      <c r="A194" s="256"/>
      <c r="B194" s="261"/>
      <c r="C194" s="262"/>
      <c r="D194" s="262"/>
      <c r="E194" s="262"/>
      <c r="F194" s="262"/>
      <c r="G194" s="262"/>
      <c r="H194" s="262"/>
      <c r="I194" s="262"/>
      <c r="J194" s="262"/>
      <c r="K194" s="263"/>
    </row>
    <row r="195" spans="1:11" x14ac:dyDescent="0.25">
      <c r="A195" s="256"/>
      <c r="B195" s="261"/>
      <c r="C195" s="262"/>
      <c r="D195" s="262"/>
      <c r="E195" s="262"/>
      <c r="F195" s="262"/>
      <c r="G195" s="262"/>
      <c r="H195" s="262"/>
      <c r="I195" s="262"/>
      <c r="J195" s="262"/>
      <c r="K195" s="263"/>
    </row>
    <row r="196" spans="1:11" ht="15.75" thickBot="1" x14ac:dyDescent="0.3">
      <c r="A196" s="257"/>
      <c r="B196" s="264"/>
      <c r="C196" s="265"/>
      <c r="D196" s="265"/>
      <c r="E196" s="265"/>
      <c r="F196" s="265"/>
      <c r="G196" s="265"/>
      <c r="H196" s="265"/>
      <c r="I196" s="265"/>
      <c r="J196" s="265"/>
      <c r="K196" s="266"/>
    </row>
    <row r="197" spans="1:11" x14ac:dyDescent="0.25">
      <c r="A197" s="267" t="s">
        <v>98</v>
      </c>
      <c r="B197" s="270" t="s">
        <v>99</v>
      </c>
      <c r="C197" s="270"/>
      <c r="D197" s="270"/>
      <c r="E197" s="270"/>
      <c r="F197" s="270" t="s">
        <v>100</v>
      </c>
      <c r="G197" s="270"/>
      <c r="H197" s="270"/>
      <c r="I197" s="270"/>
      <c r="J197" s="270"/>
      <c r="K197" s="273"/>
    </row>
    <row r="198" spans="1:11" x14ac:dyDescent="0.25">
      <c r="A198" s="268"/>
      <c r="B198" s="271"/>
      <c r="C198" s="271"/>
      <c r="D198" s="271"/>
      <c r="E198" s="271"/>
      <c r="F198" s="271"/>
      <c r="G198" s="271"/>
      <c r="H198" s="271"/>
      <c r="I198" s="271"/>
      <c r="J198" s="271"/>
      <c r="K198" s="274"/>
    </row>
    <row r="199" spans="1:11" x14ac:dyDescent="0.25">
      <c r="A199" s="268"/>
      <c r="B199" s="271"/>
      <c r="C199" s="271"/>
      <c r="D199" s="271"/>
      <c r="E199" s="271"/>
      <c r="F199" s="271"/>
      <c r="G199" s="271"/>
      <c r="H199" s="271"/>
      <c r="I199" s="271"/>
      <c r="J199" s="271"/>
      <c r="K199" s="274"/>
    </row>
    <row r="200" spans="1:11" ht="15.75" thickBot="1" x14ac:dyDescent="0.3">
      <c r="A200" s="269"/>
      <c r="B200" s="272"/>
      <c r="C200" s="272"/>
      <c r="D200" s="272"/>
      <c r="E200" s="272"/>
      <c r="F200" s="272"/>
      <c r="G200" s="272"/>
      <c r="H200" s="272"/>
      <c r="I200" s="272"/>
      <c r="J200" s="272"/>
      <c r="K200" s="275"/>
    </row>
    <row r="201" spans="1:11" x14ac:dyDescent="0.25">
      <c r="A201" s="322" t="s">
        <v>64</v>
      </c>
      <c r="B201" s="323"/>
      <c r="C201" s="323"/>
      <c r="D201" s="323"/>
      <c r="E201" s="323"/>
      <c r="F201" s="323"/>
      <c r="G201" s="323"/>
      <c r="H201" s="326">
        <f>H151+1</f>
        <v>44876</v>
      </c>
      <c r="I201" s="327"/>
      <c r="J201" s="327"/>
      <c r="K201" s="328"/>
    </row>
    <row r="202" spans="1:11" x14ac:dyDescent="0.25">
      <c r="A202" s="324"/>
      <c r="B202" s="325"/>
      <c r="C202" s="325"/>
      <c r="D202" s="325"/>
      <c r="E202" s="325"/>
      <c r="F202" s="325"/>
      <c r="G202" s="325"/>
      <c r="H202" s="329"/>
      <c r="I202" s="329"/>
      <c r="J202" s="329"/>
      <c r="K202" s="330"/>
    </row>
    <row r="203" spans="1:11" ht="15" customHeight="1" x14ac:dyDescent="0.25">
      <c r="A203" s="331" t="str">
        <f>$A$53</f>
        <v>DRENAGEM E PAVIMENTAÇÃO DAS RUAS “A”, “B”, “C” E “D” DO LOTEAMENTO PORTELINHA, BAIRRO ROMUALDO PRADO, NESTE MUNICÍPIO DE SÃO CRISTÓVÃO/SE.</v>
      </c>
      <c r="B203" s="332"/>
      <c r="C203" s="332"/>
      <c r="D203" s="332"/>
      <c r="E203" s="332"/>
      <c r="F203" s="332"/>
      <c r="G203" s="332"/>
      <c r="H203" s="332"/>
      <c r="I203" s="332"/>
      <c r="J203" s="332"/>
      <c r="K203" s="333"/>
    </row>
    <row r="204" spans="1:11" ht="15" customHeight="1" x14ac:dyDescent="0.25">
      <c r="A204" s="331"/>
      <c r="B204" s="332"/>
      <c r="C204" s="332"/>
      <c r="D204" s="332"/>
      <c r="E204" s="332"/>
      <c r="F204" s="332"/>
      <c r="G204" s="332"/>
      <c r="H204" s="332"/>
      <c r="I204" s="332"/>
      <c r="J204" s="332"/>
      <c r="K204" s="333"/>
    </row>
    <row r="205" spans="1:11" x14ac:dyDescent="0.25">
      <c r="A205" s="334" t="s">
        <v>70</v>
      </c>
      <c r="B205" s="335"/>
      <c r="C205" s="335"/>
      <c r="D205" s="335"/>
      <c r="E205" s="335"/>
      <c r="F205" s="335"/>
      <c r="G205" s="335"/>
      <c r="H205" s="335"/>
      <c r="I205" s="335"/>
      <c r="J205" s="335"/>
      <c r="K205" s="336"/>
    </row>
    <row r="206" spans="1:11" x14ac:dyDescent="0.25">
      <c r="A206" s="334"/>
      <c r="B206" s="335"/>
      <c r="C206" s="335"/>
      <c r="D206" s="335"/>
      <c r="E206" s="335"/>
      <c r="F206" s="335"/>
      <c r="G206" s="335"/>
      <c r="H206" s="335"/>
      <c r="I206" s="335"/>
      <c r="J206" s="335"/>
      <c r="K206" s="336"/>
    </row>
    <row r="207" spans="1:11" ht="15.75" x14ac:dyDescent="0.25">
      <c r="A207" s="337" t="str">
        <f>A157</f>
        <v>PREFEITURA MUNICIPAL DE SÃO CRISTOVÃO/SE</v>
      </c>
      <c r="B207" s="338"/>
      <c r="C207" s="338"/>
      <c r="D207" s="338"/>
      <c r="E207" s="338"/>
      <c r="F207" s="338"/>
      <c r="G207" s="338"/>
      <c r="H207" s="338"/>
      <c r="I207" s="338"/>
      <c r="J207" s="338"/>
      <c r="K207" s="339"/>
    </row>
    <row r="208" spans="1:11" x14ac:dyDescent="0.25">
      <c r="A208" s="340" t="s">
        <v>71</v>
      </c>
      <c r="B208" s="341"/>
      <c r="C208" s="341"/>
      <c r="D208" s="341"/>
      <c r="E208" s="341"/>
      <c r="F208" s="341"/>
      <c r="G208" s="341"/>
      <c r="H208" s="341"/>
      <c r="I208" s="341"/>
      <c r="J208" s="341"/>
      <c r="K208" s="342"/>
    </row>
    <row r="209" spans="1:11" x14ac:dyDescent="0.25">
      <c r="A209" s="343"/>
      <c r="B209" s="344"/>
      <c r="C209" s="344"/>
      <c r="D209" s="344"/>
      <c r="E209" s="344"/>
      <c r="F209" s="344"/>
      <c r="G209" s="344"/>
      <c r="H209" s="344"/>
      <c r="I209" s="344"/>
      <c r="J209" s="344"/>
      <c r="K209" s="345"/>
    </row>
    <row r="210" spans="1:11" ht="15.75" x14ac:dyDescent="0.25">
      <c r="A210" s="315" t="s">
        <v>72</v>
      </c>
      <c r="B210" s="316"/>
      <c r="C210" s="316"/>
      <c r="D210" s="316"/>
      <c r="E210" s="317" t="str">
        <f>$E$60</f>
        <v>07:00 às 12:00 / 13:00 às 17:00</v>
      </c>
      <c r="F210" s="317"/>
      <c r="G210" s="317"/>
      <c r="H210" s="318" t="s">
        <v>74</v>
      </c>
      <c r="I210" s="318"/>
      <c r="J210" s="31">
        <f>J160+1</f>
        <v>4</v>
      </c>
      <c r="K210" s="32" t="s">
        <v>75</v>
      </c>
    </row>
    <row r="211" spans="1:11" ht="15.75" x14ac:dyDescent="0.25">
      <c r="A211" s="319" t="s">
        <v>76</v>
      </c>
      <c r="B211" s="316"/>
      <c r="C211" s="316"/>
      <c r="D211" s="316"/>
      <c r="E211" s="320">
        <f>$E$61</f>
        <v>180</v>
      </c>
      <c r="F211" s="321"/>
      <c r="G211" s="33" t="s">
        <v>75</v>
      </c>
      <c r="H211" s="318" t="s">
        <v>77</v>
      </c>
      <c r="I211" s="318"/>
      <c r="J211" s="31">
        <f>(E211)-J210</f>
        <v>176</v>
      </c>
      <c r="K211" s="32" t="s">
        <v>75</v>
      </c>
    </row>
    <row r="212" spans="1:11" ht="16.5" thickBot="1" x14ac:dyDescent="0.3">
      <c r="A212" s="297" t="s">
        <v>78</v>
      </c>
      <c r="B212" s="298"/>
      <c r="C212" s="298"/>
      <c r="D212" s="298"/>
      <c r="E212" s="298"/>
      <c r="F212" s="299"/>
      <c r="G212" s="300" t="s">
        <v>79</v>
      </c>
      <c r="H212" s="300"/>
      <c r="I212" s="300"/>
      <c r="J212" s="300"/>
      <c r="K212" s="301"/>
    </row>
    <row r="213" spans="1:11" x14ac:dyDescent="0.25">
      <c r="A213" s="302" t="s">
        <v>80</v>
      </c>
      <c r="B213" s="305"/>
      <c r="C213" s="306"/>
      <c r="D213" s="306"/>
      <c r="E213" s="306"/>
      <c r="F213" s="307"/>
      <c r="G213" s="308"/>
      <c r="H213" s="306"/>
      <c r="I213" s="306"/>
      <c r="J213" s="306"/>
      <c r="K213" s="309"/>
    </row>
    <row r="214" spans="1:11" x14ac:dyDescent="0.25">
      <c r="A214" s="303"/>
      <c r="B214" s="305"/>
      <c r="C214" s="306"/>
      <c r="D214" s="306"/>
      <c r="E214" s="306"/>
      <c r="F214" s="307"/>
      <c r="G214" s="308"/>
      <c r="H214" s="306"/>
      <c r="I214" s="306"/>
      <c r="J214" s="306"/>
      <c r="K214" s="309"/>
    </row>
    <row r="215" spans="1:11" ht="15.75" thickBot="1" x14ac:dyDescent="0.3">
      <c r="A215" s="304"/>
      <c r="B215" s="310"/>
      <c r="C215" s="311"/>
      <c r="D215" s="311"/>
      <c r="E215" s="311"/>
      <c r="F215" s="312"/>
      <c r="G215" s="313"/>
      <c r="H215" s="311"/>
      <c r="I215" s="311"/>
      <c r="J215" s="311"/>
      <c r="K215" s="314"/>
    </row>
    <row r="216" spans="1:11" ht="15" customHeight="1" x14ac:dyDescent="0.25">
      <c r="A216" s="255" t="s">
        <v>81</v>
      </c>
      <c r="B216" s="293" t="s">
        <v>82</v>
      </c>
      <c r="C216" s="294"/>
      <c r="D216" s="294"/>
      <c r="E216" s="295"/>
      <c r="F216" s="34" t="s">
        <v>83</v>
      </c>
      <c r="G216" s="296" t="s">
        <v>82</v>
      </c>
      <c r="H216" s="294"/>
      <c r="I216" s="294"/>
      <c r="J216" s="295"/>
      <c r="K216" s="35" t="s">
        <v>83</v>
      </c>
    </row>
    <row r="217" spans="1:11" x14ac:dyDescent="0.25">
      <c r="A217" s="256"/>
      <c r="B217" s="279" t="s">
        <v>84</v>
      </c>
      <c r="C217" s="277"/>
      <c r="D217" s="277"/>
      <c r="E217" s="278"/>
      <c r="F217" s="36">
        <v>1</v>
      </c>
      <c r="G217" s="276" t="s">
        <v>85</v>
      </c>
      <c r="H217" s="277"/>
      <c r="I217" s="277"/>
      <c r="J217" s="278"/>
      <c r="K217" s="37">
        <v>1</v>
      </c>
    </row>
    <row r="218" spans="1:11" x14ac:dyDescent="0.25">
      <c r="A218" s="256"/>
      <c r="B218" s="279" t="s">
        <v>86</v>
      </c>
      <c r="C218" s="277"/>
      <c r="D218" s="277"/>
      <c r="E218" s="278"/>
      <c r="F218" s="36">
        <v>1</v>
      </c>
      <c r="G218" s="276" t="s">
        <v>87</v>
      </c>
      <c r="H218" s="277"/>
      <c r="I218" s="277"/>
      <c r="J218" s="278"/>
      <c r="K218" s="37" t="s">
        <v>63</v>
      </c>
    </row>
    <row r="219" spans="1:11" x14ac:dyDescent="0.25">
      <c r="A219" s="256"/>
      <c r="B219" s="279" t="s">
        <v>88</v>
      </c>
      <c r="C219" s="277"/>
      <c r="D219" s="277"/>
      <c r="E219" s="278"/>
      <c r="F219" s="36" t="s">
        <v>63</v>
      </c>
      <c r="G219" s="276" t="s">
        <v>89</v>
      </c>
      <c r="H219" s="277"/>
      <c r="I219" s="277"/>
      <c r="J219" s="278"/>
      <c r="K219" s="37" t="s">
        <v>63</v>
      </c>
    </row>
    <row r="220" spans="1:11" x14ac:dyDescent="0.25">
      <c r="A220" s="256"/>
      <c r="B220" s="279" t="s">
        <v>90</v>
      </c>
      <c r="C220" s="277"/>
      <c r="D220" s="277"/>
      <c r="E220" s="278"/>
      <c r="F220" s="36">
        <v>1</v>
      </c>
      <c r="G220" s="276" t="s">
        <v>91</v>
      </c>
      <c r="H220" s="277"/>
      <c r="I220" s="277"/>
      <c r="J220" s="278"/>
      <c r="K220" s="37" t="s">
        <v>63</v>
      </c>
    </row>
    <row r="221" spans="1:11" x14ac:dyDescent="0.25">
      <c r="A221" s="256"/>
      <c r="B221" s="279" t="s">
        <v>92</v>
      </c>
      <c r="C221" s="277"/>
      <c r="D221" s="277"/>
      <c r="E221" s="278"/>
      <c r="F221" s="36" t="s">
        <v>63</v>
      </c>
      <c r="G221" s="276" t="s">
        <v>93</v>
      </c>
      <c r="H221" s="277"/>
      <c r="I221" s="277"/>
      <c r="J221" s="278"/>
      <c r="K221" s="37" t="s">
        <v>63</v>
      </c>
    </row>
    <row r="222" spans="1:11" ht="15.75" thickBot="1" x14ac:dyDescent="0.3">
      <c r="A222" s="257"/>
      <c r="B222" s="280" t="s">
        <v>94</v>
      </c>
      <c r="C222" s="281"/>
      <c r="D222" s="281"/>
      <c r="E222" s="282"/>
      <c r="F222" s="36">
        <v>2</v>
      </c>
      <c r="G222" s="283" t="s">
        <v>95</v>
      </c>
      <c r="H222" s="281"/>
      <c r="I222" s="281"/>
      <c r="J222" s="282"/>
      <c r="K222" s="37" t="s">
        <v>63</v>
      </c>
    </row>
    <row r="223" spans="1:11" ht="15" customHeight="1" x14ac:dyDescent="0.25">
      <c r="A223" s="255" t="s">
        <v>96</v>
      </c>
      <c r="B223" s="284" t="s">
        <v>298</v>
      </c>
      <c r="C223" s="285"/>
      <c r="D223" s="285"/>
      <c r="E223" s="285"/>
      <c r="F223" s="285"/>
      <c r="G223" s="285"/>
      <c r="H223" s="285"/>
      <c r="I223" s="285"/>
      <c r="J223" s="285"/>
      <c r="K223" s="286"/>
    </row>
    <row r="224" spans="1:11" x14ac:dyDescent="0.25">
      <c r="A224" s="256"/>
      <c r="B224" s="287"/>
      <c r="C224" s="288"/>
      <c r="D224" s="288"/>
      <c r="E224" s="288"/>
      <c r="F224" s="288"/>
      <c r="G224" s="288"/>
      <c r="H224" s="288"/>
      <c r="I224" s="288"/>
      <c r="J224" s="288"/>
      <c r="K224" s="289"/>
    </row>
    <row r="225" spans="1:11" x14ac:dyDescent="0.25">
      <c r="A225" s="256"/>
      <c r="B225" s="287"/>
      <c r="C225" s="288"/>
      <c r="D225" s="288"/>
      <c r="E225" s="288"/>
      <c r="F225" s="288"/>
      <c r="G225" s="288"/>
      <c r="H225" s="288"/>
      <c r="I225" s="288"/>
      <c r="J225" s="288"/>
      <c r="K225" s="289"/>
    </row>
    <row r="226" spans="1:11" x14ac:dyDescent="0.25">
      <c r="A226" s="256"/>
      <c r="B226" s="287"/>
      <c r="C226" s="288"/>
      <c r="D226" s="288"/>
      <c r="E226" s="288"/>
      <c r="F226" s="288"/>
      <c r="G226" s="288"/>
      <c r="H226" s="288"/>
      <c r="I226" s="288"/>
      <c r="J226" s="288"/>
      <c r="K226" s="289"/>
    </row>
    <row r="227" spans="1:11" x14ac:dyDescent="0.25">
      <c r="A227" s="256"/>
      <c r="B227" s="287"/>
      <c r="C227" s="288"/>
      <c r="D227" s="288"/>
      <c r="E227" s="288"/>
      <c r="F227" s="288"/>
      <c r="G227" s="288"/>
      <c r="H227" s="288"/>
      <c r="I227" s="288"/>
      <c r="J227" s="288"/>
      <c r="K227" s="289"/>
    </row>
    <row r="228" spans="1:11" x14ac:dyDescent="0.25">
      <c r="A228" s="256"/>
      <c r="B228" s="287"/>
      <c r="C228" s="288"/>
      <c r="D228" s="288"/>
      <c r="E228" s="288"/>
      <c r="F228" s="288"/>
      <c r="G228" s="288"/>
      <c r="H228" s="288"/>
      <c r="I228" s="288"/>
      <c r="J228" s="288"/>
      <c r="K228" s="289"/>
    </row>
    <row r="229" spans="1:11" x14ac:dyDescent="0.25">
      <c r="A229" s="256"/>
      <c r="B229" s="287"/>
      <c r="C229" s="288"/>
      <c r="D229" s="288"/>
      <c r="E229" s="288"/>
      <c r="F229" s="288"/>
      <c r="G229" s="288"/>
      <c r="H229" s="288"/>
      <c r="I229" s="288"/>
      <c r="J229" s="288"/>
      <c r="K229" s="289"/>
    </row>
    <row r="230" spans="1:11" x14ac:dyDescent="0.25">
      <c r="A230" s="256"/>
      <c r="B230" s="287"/>
      <c r="C230" s="288"/>
      <c r="D230" s="288"/>
      <c r="E230" s="288"/>
      <c r="F230" s="288"/>
      <c r="G230" s="288"/>
      <c r="H230" s="288"/>
      <c r="I230" s="288"/>
      <c r="J230" s="288"/>
      <c r="K230" s="289"/>
    </row>
    <row r="231" spans="1:11" x14ac:dyDescent="0.25">
      <c r="A231" s="256"/>
      <c r="B231" s="287"/>
      <c r="C231" s="288"/>
      <c r="D231" s="288"/>
      <c r="E231" s="288"/>
      <c r="F231" s="288"/>
      <c r="G231" s="288"/>
      <c r="H231" s="288"/>
      <c r="I231" s="288"/>
      <c r="J231" s="288"/>
      <c r="K231" s="289"/>
    </row>
    <row r="232" spans="1:11" x14ac:dyDescent="0.25">
      <c r="A232" s="256"/>
      <c r="B232" s="287"/>
      <c r="C232" s="288"/>
      <c r="D232" s="288"/>
      <c r="E232" s="288"/>
      <c r="F232" s="288"/>
      <c r="G232" s="288"/>
      <c r="H232" s="288"/>
      <c r="I232" s="288"/>
      <c r="J232" s="288"/>
      <c r="K232" s="289"/>
    </row>
    <row r="233" spans="1:11" x14ac:dyDescent="0.25">
      <c r="A233" s="256"/>
      <c r="B233" s="287"/>
      <c r="C233" s="288"/>
      <c r="D233" s="288"/>
      <c r="E233" s="288"/>
      <c r="F233" s="288"/>
      <c r="G233" s="288"/>
      <c r="H233" s="288"/>
      <c r="I233" s="288"/>
      <c r="J233" s="288"/>
      <c r="K233" s="289"/>
    </row>
    <row r="234" spans="1:11" ht="15.75" thickBot="1" x14ac:dyDescent="0.3">
      <c r="A234" s="257"/>
      <c r="B234" s="290"/>
      <c r="C234" s="291"/>
      <c r="D234" s="291"/>
      <c r="E234" s="291"/>
      <c r="F234" s="291"/>
      <c r="G234" s="291"/>
      <c r="H234" s="291"/>
      <c r="I234" s="291"/>
      <c r="J234" s="291"/>
      <c r="K234" s="292"/>
    </row>
    <row r="235" spans="1:11" x14ac:dyDescent="0.25">
      <c r="A235" s="255" t="s">
        <v>97</v>
      </c>
      <c r="B235" s="258"/>
      <c r="C235" s="259"/>
      <c r="D235" s="259"/>
      <c r="E235" s="259"/>
      <c r="F235" s="259"/>
      <c r="G235" s="259"/>
      <c r="H235" s="259"/>
      <c r="I235" s="259"/>
      <c r="J235" s="259"/>
      <c r="K235" s="260"/>
    </row>
    <row r="236" spans="1:11" x14ac:dyDescent="0.25">
      <c r="A236" s="256"/>
      <c r="B236" s="261"/>
      <c r="C236" s="262"/>
      <c r="D236" s="262"/>
      <c r="E236" s="262"/>
      <c r="F236" s="262"/>
      <c r="G236" s="262"/>
      <c r="H236" s="262"/>
      <c r="I236" s="262"/>
      <c r="J236" s="262"/>
      <c r="K236" s="263"/>
    </row>
    <row r="237" spans="1:11" x14ac:dyDescent="0.25">
      <c r="A237" s="256"/>
      <c r="B237" s="261"/>
      <c r="C237" s="262"/>
      <c r="D237" s="262"/>
      <c r="E237" s="262"/>
      <c r="F237" s="262"/>
      <c r="G237" s="262"/>
      <c r="H237" s="262"/>
      <c r="I237" s="262"/>
      <c r="J237" s="262"/>
      <c r="K237" s="263"/>
    </row>
    <row r="238" spans="1:11" x14ac:dyDescent="0.25">
      <c r="A238" s="256"/>
      <c r="B238" s="261"/>
      <c r="C238" s="262"/>
      <c r="D238" s="262"/>
      <c r="E238" s="262"/>
      <c r="F238" s="262"/>
      <c r="G238" s="262"/>
      <c r="H238" s="262"/>
      <c r="I238" s="262"/>
      <c r="J238" s="262"/>
      <c r="K238" s="263"/>
    </row>
    <row r="239" spans="1:11" x14ac:dyDescent="0.25">
      <c r="A239" s="256"/>
      <c r="B239" s="261"/>
      <c r="C239" s="262"/>
      <c r="D239" s="262"/>
      <c r="E239" s="262"/>
      <c r="F239" s="262"/>
      <c r="G239" s="262"/>
      <c r="H239" s="262"/>
      <c r="I239" s="262"/>
      <c r="J239" s="262"/>
      <c r="K239" s="263"/>
    </row>
    <row r="240" spans="1:11" x14ac:dyDescent="0.25">
      <c r="A240" s="256"/>
      <c r="B240" s="261"/>
      <c r="C240" s="262"/>
      <c r="D240" s="262"/>
      <c r="E240" s="262"/>
      <c r="F240" s="262"/>
      <c r="G240" s="262"/>
      <c r="H240" s="262"/>
      <c r="I240" s="262"/>
      <c r="J240" s="262"/>
      <c r="K240" s="263"/>
    </row>
    <row r="241" spans="1:11" x14ac:dyDescent="0.25">
      <c r="A241" s="256"/>
      <c r="B241" s="261"/>
      <c r="C241" s="262"/>
      <c r="D241" s="262"/>
      <c r="E241" s="262"/>
      <c r="F241" s="262"/>
      <c r="G241" s="262"/>
      <c r="H241" s="262"/>
      <c r="I241" s="262"/>
      <c r="J241" s="262"/>
      <c r="K241" s="263"/>
    </row>
    <row r="242" spans="1:11" x14ac:dyDescent="0.25">
      <c r="A242" s="256"/>
      <c r="B242" s="261"/>
      <c r="C242" s="262"/>
      <c r="D242" s="262"/>
      <c r="E242" s="262"/>
      <c r="F242" s="262"/>
      <c r="G242" s="262"/>
      <c r="H242" s="262"/>
      <c r="I242" s="262"/>
      <c r="J242" s="262"/>
      <c r="K242" s="263"/>
    </row>
    <row r="243" spans="1:11" x14ac:dyDescent="0.25">
      <c r="A243" s="256"/>
      <c r="B243" s="261"/>
      <c r="C243" s="262"/>
      <c r="D243" s="262"/>
      <c r="E243" s="262"/>
      <c r="F243" s="262"/>
      <c r="G243" s="262"/>
      <c r="H243" s="262"/>
      <c r="I243" s="262"/>
      <c r="J243" s="262"/>
      <c r="K243" s="263"/>
    </row>
    <row r="244" spans="1:11" x14ac:dyDescent="0.25">
      <c r="A244" s="256"/>
      <c r="B244" s="261"/>
      <c r="C244" s="262"/>
      <c r="D244" s="262"/>
      <c r="E244" s="262"/>
      <c r="F244" s="262"/>
      <c r="G244" s="262"/>
      <c r="H244" s="262"/>
      <c r="I244" s="262"/>
      <c r="J244" s="262"/>
      <c r="K244" s="263"/>
    </row>
    <row r="245" spans="1:11" x14ac:dyDescent="0.25">
      <c r="A245" s="256"/>
      <c r="B245" s="261"/>
      <c r="C245" s="262"/>
      <c r="D245" s="262"/>
      <c r="E245" s="262"/>
      <c r="F245" s="262"/>
      <c r="G245" s="262"/>
      <c r="H245" s="262"/>
      <c r="I245" s="262"/>
      <c r="J245" s="262"/>
      <c r="K245" s="263"/>
    </row>
    <row r="246" spans="1:11" ht="15.75" thickBot="1" x14ac:dyDescent="0.3">
      <c r="A246" s="257"/>
      <c r="B246" s="264"/>
      <c r="C246" s="265"/>
      <c r="D246" s="265"/>
      <c r="E246" s="265"/>
      <c r="F246" s="265"/>
      <c r="G246" s="265"/>
      <c r="H246" s="265"/>
      <c r="I246" s="265"/>
      <c r="J246" s="265"/>
      <c r="K246" s="266"/>
    </row>
    <row r="247" spans="1:11" x14ac:dyDescent="0.25">
      <c r="A247" s="267" t="s">
        <v>98</v>
      </c>
      <c r="B247" s="270" t="s">
        <v>99</v>
      </c>
      <c r="C247" s="270"/>
      <c r="D247" s="270"/>
      <c r="E247" s="270"/>
      <c r="F247" s="270" t="s">
        <v>100</v>
      </c>
      <c r="G247" s="270"/>
      <c r="H247" s="270"/>
      <c r="I247" s="270"/>
      <c r="J247" s="270"/>
      <c r="K247" s="273"/>
    </row>
    <row r="248" spans="1:11" x14ac:dyDescent="0.25">
      <c r="A248" s="268"/>
      <c r="B248" s="271"/>
      <c r="C248" s="271"/>
      <c r="D248" s="271"/>
      <c r="E248" s="271"/>
      <c r="F248" s="271"/>
      <c r="G248" s="271"/>
      <c r="H248" s="271"/>
      <c r="I248" s="271"/>
      <c r="J248" s="271"/>
      <c r="K248" s="274"/>
    </row>
    <row r="249" spans="1:11" x14ac:dyDescent="0.25">
      <c r="A249" s="268"/>
      <c r="B249" s="271"/>
      <c r="C249" s="271"/>
      <c r="D249" s="271"/>
      <c r="E249" s="271"/>
      <c r="F249" s="271"/>
      <c r="G249" s="271"/>
      <c r="H249" s="271"/>
      <c r="I249" s="271"/>
      <c r="J249" s="271"/>
      <c r="K249" s="274"/>
    </row>
    <row r="250" spans="1:11" ht="15.75" thickBot="1" x14ac:dyDescent="0.3">
      <c r="A250" s="269"/>
      <c r="B250" s="272"/>
      <c r="C250" s="272"/>
      <c r="D250" s="272"/>
      <c r="E250" s="272"/>
      <c r="F250" s="272"/>
      <c r="G250" s="272"/>
      <c r="H250" s="272"/>
      <c r="I250" s="272"/>
      <c r="J250" s="272"/>
      <c r="K250" s="275"/>
    </row>
    <row r="251" spans="1:11" x14ac:dyDescent="0.25">
      <c r="A251" s="322" t="s">
        <v>64</v>
      </c>
      <c r="B251" s="323"/>
      <c r="C251" s="323"/>
      <c r="D251" s="323"/>
      <c r="E251" s="323"/>
      <c r="F251" s="323"/>
      <c r="G251" s="323"/>
      <c r="H251" s="326">
        <f>H201+1</f>
        <v>44877</v>
      </c>
      <c r="I251" s="327"/>
      <c r="J251" s="327"/>
      <c r="K251" s="328"/>
    </row>
    <row r="252" spans="1:11" x14ac:dyDescent="0.25">
      <c r="A252" s="324"/>
      <c r="B252" s="325"/>
      <c r="C252" s="325"/>
      <c r="D252" s="325"/>
      <c r="E252" s="325"/>
      <c r="F252" s="325"/>
      <c r="G252" s="325"/>
      <c r="H252" s="329"/>
      <c r="I252" s="329"/>
      <c r="J252" s="329"/>
      <c r="K252" s="330"/>
    </row>
    <row r="253" spans="1:11" ht="15" customHeight="1" x14ac:dyDescent="0.25">
      <c r="A253" s="331" t="str">
        <f>$A$53</f>
        <v>DRENAGEM E PAVIMENTAÇÃO DAS RUAS “A”, “B”, “C” E “D” DO LOTEAMENTO PORTELINHA, BAIRRO ROMUALDO PRADO, NESTE MUNICÍPIO DE SÃO CRISTÓVÃO/SE.</v>
      </c>
      <c r="B253" s="332"/>
      <c r="C253" s="332"/>
      <c r="D253" s="332"/>
      <c r="E253" s="332"/>
      <c r="F253" s="332"/>
      <c r="G253" s="332"/>
      <c r="H253" s="332"/>
      <c r="I253" s="332"/>
      <c r="J253" s="332"/>
      <c r="K253" s="333"/>
    </row>
    <row r="254" spans="1:11" ht="15" customHeight="1" x14ac:dyDescent="0.25">
      <c r="A254" s="331"/>
      <c r="B254" s="332"/>
      <c r="C254" s="332"/>
      <c r="D254" s="332"/>
      <c r="E254" s="332"/>
      <c r="F254" s="332"/>
      <c r="G254" s="332"/>
      <c r="H254" s="332"/>
      <c r="I254" s="332"/>
      <c r="J254" s="332"/>
      <c r="K254" s="333"/>
    </row>
    <row r="255" spans="1:11" x14ac:dyDescent="0.25">
      <c r="A255" s="334" t="s">
        <v>70</v>
      </c>
      <c r="B255" s="335"/>
      <c r="C255" s="335"/>
      <c r="D255" s="335"/>
      <c r="E255" s="335"/>
      <c r="F255" s="335"/>
      <c r="G255" s="335"/>
      <c r="H255" s="335"/>
      <c r="I255" s="335"/>
      <c r="J255" s="335"/>
      <c r="K255" s="336"/>
    </row>
    <row r="256" spans="1:11" x14ac:dyDescent="0.25">
      <c r="A256" s="334"/>
      <c r="B256" s="335"/>
      <c r="C256" s="335"/>
      <c r="D256" s="335"/>
      <c r="E256" s="335"/>
      <c r="F256" s="335"/>
      <c r="G256" s="335"/>
      <c r="H256" s="335"/>
      <c r="I256" s="335"/>
      <c r="J256" s="335"/>
      <c r="K256" s="336"/>
    </row>
    <row r="257" spans="1:11" ht="15.75" x14ac:dyDescent="0.25">
      <c r="A257" s="337" t="str">
        <f>A157</f>
        <v>PREFEITURA MUNICIPAL DE SÃO CRISTOVÃO/SE</v>
      </c>
      <c r="B257" s="338"/>
      <c r="C257" s="338"/>
      <c r="D257" s="338"/>
      <c r="E257" s="338"/>
      <c r="F257" s="338"/>
      <c r="G257" s="338"/>
      <c r="H257" s="338"/>
      <c r="I257" s="338"/>
      <c r="J257" s="338"/>
      <c r="K257" s="339"/>
    </row>
    <row r="258" spans="1:11" x14ac:dyDescent="0.25">
      <c r="A258" s="340" t="s">
        <v>71</v>
      </c>
      <c r="B258" s="341"/>
      <c r="C258" s="341"/>
      <c r="D258" s="341"/>
      <c r="E258" s="341"/>
      <c r="F258" s="341"/>
      <c r="G258" s="341"/>
      <c r="H258" s="341"/>
      <c r="I258" s="341"/>
      <c r="J258" s="341"/>
      <c r="K258" s="342"/>
    </row>
    <row r="259" spans="1:11" x14ac:dyDescent="0.25">
      <c r="A259" s="343"/>
      <c r="B259" s="344"/>
      <c r="C259" s="344"/>
      <c r="D259" s="344"/>
      <c r="E259" s="344"/>
      <c r="F259" s="344"/>
      <c r="G259" s="344"/>
      <c r="H259" s="344"/>
      <c r="I259" s="344"/>
      <c r="J259" s="344"/>
      <c r="K259" s="345"/>
    </row>
    <row r="260" spans="1:11" ht="15.75" x14ac:dyDescent="0.25">
      <c r="A260" s="315" t="s">
        <v>72</v>
      </c>
      <c r="B260" s="316"/>
      <c r="C260" s="316"/>
      <c r="D260" s="316"/>
      <c r="E260" s="317" t="str">
        <f>$E$60</f>
        <v>07:00 às 12:00 / 13:00 às 17:00</v>
      </c>
      <c r="F260" s="317"/>
      <c r="G260" s="317"/>
      <c r="H260" s="318" t="s">
        <v>74</v>
      </c>
      <c r="I260" s="318"/>
      <c r="J260" s="31">
        <f>J210+1</f>
        <v>5</v>
      </c>
      <c r="K260" s="32" t="s">
        <v>75</v>
      </c>
    </row>
    <row r="261" spans="1:11" ht="15.75" x14ac:dyDescent="0.25">
      <c r="A261" s="319" t="s">
        <v>76</v>
      </c>
      <c r="B261" s="316"/>
      <c r="C261" s="316"/>
      <c r="D261" s="316"/>
      <c r="E261" s="320">
        <f>$E$61</f>
        <v>180</v>
      </c>
      <c r="F261" s="321"/>
      <c r="G261" s="33" t="s">
        <v>75</v>
      </c>
      <c r="H261" s="318" t="s">
        <v>77</v>
      </c>
      <c r="I261" s="318"/>
      <c r="J261" s="31">
        <f>(E261)-J260</f>
        <v>175</v>
      </c>
      <c r="K261" s="32" t="s">
        <v>75</v>
      </c>
    </row>
    <row r="262" spans="1:11" ht="16.5" thickBot="1" x14ac:dyDescent="0.3">
      <c r="A262" s="297" t="s">
        <v>78</v>
      </c>
      <c r="B262" s="298"/>
      <c r="C262" s="298"/>
      <c r="D262" s="298"/>
      <c r="E262" s="298"/>
      <c r="F262" s="299"/>
      <c r="G262" s="300" t="s">
        <v>79</v>
      </c>
      <c r="H262" s="300"/>
      <c r="I262" s="300"/>
      <c r="J262" s="300"/>
      <c r="K262" s="301"/>
    </row>
    <row r="263" spans="1:11" x14ac:dyDescent="0.25">
      <c r="A263" s="302" t="s">
        <v>80</v>
      </c>
      <c r="B263" s="305"/>
      <c r="C263" s="306"/>
      <c r="D263" s="306"/>
      <c r="E263" s="306"/>
      <c r="F263" s="307"/>
      <c r="G263" s="308"/>
      <c r="H263" s="306"/>
      <c r="I263" s="306"/>
      <c r="J263" s="306"/>
      <c r="K263" s="309"/>
    </row>
    <row r="264" spans="1:11" x14ac:dyDescent="0.25">
      <c r="A264" s="303"/>
      <c r="B264" s="305"/>
      <c r="C264" s="306"/>
      <c r="D264" s="306"/>
      <c r="E264" s="306"/>
      <c r="F264" s="307"/>
      <c r="G264" s="308"/>
      <c r="H264" s="306"/>
      <c r="I264" s="306"/>
      <c r="J264" s="306"/>
      <c r="K264" s="309"/>
    </row>
    <row r="265" spans="1:11" ht="15.75" thickBot="1" x14ac:dyDescent="0.3">
      <c r="A265" s="304"/>
      <c r="B265" s="310"/>
      <c r="C265" s="311"/>
      <c r="D265" s="311"/>
      <c r="E265" s="311"/>
      <c r="F265" s="312"/>
      <c r="G265" s="313"/>
      <c r="H265" s="311"/>
      <c r="I265" s="311"/>
      <c r="J265" s="311"/>
      <c r="K265" s="314"/>
    </row>
    <row r="266" spans="1:11" ht="15" customHeight="1" x14ac:dyDescent="0.25">
      <c r="A266" s="255" t="s">
        <v>81</v>
      </c>
      <c r="B266" s="293" t="s">
        <v>82</v>
      </c>
      <c r="C266" s="294"/>
      <c r="D266" s="294"/>
      <c r="E266" s="295"/>
      <c r="F266" s="34" t="s">
        <v>83</v>
      </c>
      <c r="G266" s="296" t="s">
        <v>82</v>
      </c>
      <c r="H266" s="294"/>
      <c r="I266" s="294"/>
      <c r="J266" s="295"/>
      <c r="K266" s="35" t="s">
        <v>83</v>
      </c>
    </row>
    <row r="267" spans="1:11" x14ac:dyDescent="0.25">
      <c r="A267" s="256"/>
      <c r="B267" s="279" t="s">
        <v>84</v>
      </c>
      <c r="C267" s="277"/>
      <c r="D267" s="277"/>
      <c r="E267" s="278"/>
      <c r="F267" s="36" t="s">
        <v>63</v>
      </c>
      <c r="G267" s="276" t="s">
        <v>85</v>
      </c>
      <c r="H267" s="277"/>
      <c r="I267" s="277"/>
      <c r="J267" s="278"/>
      <c r="K267" s="37" t="s">
        <v>63</v>
      </c>
    </row>
    <row r="268" spans="1:11" x14ac:dyDescent="0.25">
      <c r="A268" s="256"/>
      <c r="B268" s="279" t="s">
        <v>86</v>
      </c>
      <c r="C268" s="277"/>
      <c r="D268" s="277"/>
      <c r="E268" s="278"/>
      <c r="F268" s="36" t="s">
        <v>63</v>
      </c>
      <c r="G268" s="276" t="s">
        <v>87</v>
      </c>
      <c r="H268" s="277"/>
      <c r="I268" s="277"/>
      <c r="J268" s="278"/>
      <c r="K268" s="37" t="s">
        <v>63</v>
      </c>
    </row>
    <row r="269" spans="1:11" x14ac:dyDescent="0.25">
      <c r="A269" s="256"/>
      <c r="B269" s="279" t="s">
        <v>88</v>
      </c>
      <c r="C269" s="277"/>
      <c r="D269" s="277"/>
      <c r="E269" s="278"/>
      <c r="F269" s="36" t="s">
        <v>63</v>
      </c>
      <c r="G269" s="276" t="s">
        <v>89</v>
      </c>
      <c r="H269" s="277"/>
      <c r="I269" s="277"/>
      <c r="J269" s="278"/>
      <c r="K269" s="37" t="s">
        <v>63</v>
      </c>
    </row>
    <row r="270" spans="1:11" x14ac:dyDescent="0.25">
      <c r="A270" s="256"/>
      <c r="B270" s="279" t="s">
        <v>90</v>
      </c>
      <c r="C270" s="277"/>
      <c r="D270" s="277"/>
      <c r="E270" s="278"/>
      <c r="F270" s="36" t="s">
        <v>63</v>
      </c>
      <c r="G270" s="276" t="s">
        <v>91</v>
      </c>
      <c r="H270" s="277"/>
      <c r="I270" s="277"/>
      <c r="J270" s="278"/>
      <c r="K270" s="37" t="s">
        <v>63</v>
      </c>
    </row>
    <row r="271" spans="1:11" x14ac:dyDescent="0.25">
      <c r="A271" s="256"/>
      <c r="B271" s="279" t="s">
        <v>92</v>
      </c>
      <c r="C271" s="277"/>
      <c r="D271" s="277"/>
      <c r="E271" s="278"/>
      <c r="F271" s="36" t="s">
        <v>63</v>
      </c>
      <c r="G271" s="276" t="s">
        <v>93</v>
      </c>
      <c r="H271" s="277"/>
      <c r="I271" s="277"/>
      <c r="J271" s="278"/>
      <c r="K271" s="37" t="s">
        <v>63</v>
      </c>
    </row>
    <row r="272" spans="1:11" ht="15.75" thickBot="1" x14ac:dyDescent="0.3">
      <c r="A272" s="257"/>
      <c r="B272" s="280" t="s">
        <v>94</v>
      </c>
      <c r="C272" s="281"/>
      <c r="D272" s="281"/>
      <c r="E272" s="282"/>
      <c r="F272" s="36" t="s">
        <v>63</v>
      </c>
      <c r="G272" s="283" t="s">
        <v>95</v>
      </c>
      <c r="H272" s="281"/>
      <c r="I272" s="281"/>
      <c r="J272" s="282"/>
      <c r="K272" s="37" t="s">
        <v>63</v>
      </c>
    </row>
    <row r="273" spans="1:11" ht="15" customHeight="1" x14ac:dyDescent="0.25">
      <c r="A273" s="255" t="s">
        <v>96</v>
      </c>
      <c r="B273" s="284" t="s">
        <v>101</v>
      </c>
      <c r="C273" s="285"/>
      <c r="D273" s="285"/>
      <c r="E273" s="285"/>
      <c r="F273" s="285"/>
      <c r="G273" s="285"/>
      <c r="H273" s="285"/>
      <c r="I273" s="285"/>
      <c r="J273" s="285"/>
      <c r="K273" s="286"/>
    </row>
    <row r="274" spans="1:11" x14ac:dyDescent="0.25">
      <c r="A274" s="256"/>
      <c r="B274" s="287"/>
      <c r="C274" s="288"/>
      <c r="D274" s="288"/>
      <c r="E274" s="288"/>
      <c r="F274" s="288"/>
      <c r="G274" s="288"/>
      <c r="H274" s="288"/>
      <c r="I274" s="288"/>
      <c r="J274" s="288"/>
      <c r="K274" s="289"/>
    </row>
    <row r="275" spans="1:11" x14ac:dyDescent="0.25">
      <c r="A275" s="256"/>
      <c r="B275" s="287"/>
      <c r="C275" s="288"/>
      <c r="D275" s="288"/>
      <c r="E275" s="288"/>
      <c r="F275" s="288"/>
      <c r="G275" s="288"/>
      <c r="H275" s="288"/>
      <c r="I275" s="288"/>
      <c r="J275" s="288"/>
      <c r="K275" s="289"/>
    </row>
    <row r="276" spans="1:11" x14ac:dyDescent="0.25">
      <c r="A276" s="256"/>
      <c r="B276" s="287"/>
      <c r="C276" s="288"/>
      <c r="D276" s="288"/>
      <c r="E276" s="288"/>
      <c r="F276" s="288"/>
      <c r="G276" s="288"/>
      <c r="H276" s="288"/>
      <c r="I276" s="288"/>
      <c r="J276" s="288"/>
      <c r="K276" s="289"/>
    </row>
    <row r="277" spans="1:11" x14ac:dyDescent="0.25">
      <c r="A277" s="256"/>
      <c r="B277" s="287"/>
      <c r="C277" s="288"/>
      <c r="D277" s="288"/>
      <c r="E277" s="288"/>
      <c r="F277" s="288"/>
      <c r="G277" s="288"/>
      <c r="H277" s="288"/>
      <c r="I277" s="288"/>
      <c r="J277" s="288"/>
      <c r="K277" s="289"/>
    </row>
    <row r="278" spans="1:11" x14ac:dyDescent="0.25">
      <c r="A278" s="256"/>
      <c r="B278" s="287"/>
      <c r="C278" s="288"/>
      <c r="D278" s="288"/>
      <c r="E278" s="288"/>
      <c r="F278" s="288"/>
      <c r="G278" s="288"/>
      <c r="H278" s="288"/>
      <c r="I278" s="288"/>
      <c r="J278" s="288"/>
      <c r="K278" s="289"/>
    </row>
    <row r="279" spans="1:11" x14ac:dyDescent="0.25">
      <c r="A279" s="256"/>
      <c r="B279" s="287"/>
      <c r="C279" s="288"/>
      <c r="D279" s="288"/>
      <c r="E279" s="288"/>
      <c r="F279" s="288"/>
      <c r="G279" s="288"/>
      <c r="H279" s="288"/>
      <c r="I279" s="288"/>
      <c r="J279" s="288"/>
      <c r="K279" s="289"/>
    </row>
    <row r="280" spans="1:11" x14ac:dyDescent="0.25">
      <c r="A280" s="256"/>
      <c r="B280" s="287"/>
      <c r="C280" s="288"/>
      <c r="D280" s="288"/>
      <c r="E280" s="288"/>
      <c r="F280" s="288"/>
      <c r="G280" s="288"/>
      <c r="H280" s="288"/>
      <c r="I280" s="288"/>
      <c r="J280" s="288"/>
      <c r="K280" s="289"/>
    </row>
    <row r="281" spans="1:11" x14ac:dyDescent="0.25">
      <c r="A281" s="256"/>
      <c r="B281" s="287"/>
      <c r="C281" s="288"/>
      <c r="D281" s="288"/>
      <c r="E281" s="288"/>
      <c r="F281" s="288"/>
      <c r="G281" s="288"/>
      <c r="H281" s="288"/>
      <c r="I281" s="288"/>
      <c r="J281" s="288"/>
      <c r="K281" s="289"/>
    </row>
    <row r="282" spans="1:11" x14ac:dyDescent="0.25">
      <c r="A282" s="256"/>
      <c r="B282" s="287"/>
      <c r="C282" s="288"/>
      <c r="D282" s="288"/>
      <c r="E282" s="288"/>
      <c r="F282" s="288"/>
      <c r="G282" s="288"/>
      <c r="H282" s="288"/>
      <c r="I282" s="288"/>
      <c r="J282" s="288"/>
      <c r="K282" s="289"/>
    </row>
    <row r="283" spans="1:11" x14ac:dyDescent="0.25">
      <c r="A283" s="256"/>
      <c r="B283" s="287"/>
      <c r="C283" s="288"/>
      <c r="D283" s="288"/>
      <c r="E283" s="288"/>
      <c r="F283" s="288"/>
      <c r="G283" s="288"/>
      <c r="H283" s="288"/>
      <c r="I283" s="288"/>
      <c r="J283" s="288"/>
      <c r="K283" s="289"/>
    </row>
    <row r="284" spans="1:11" ht="15.75" thickBot="1" x14ac:dyDescent="0.3">
      <c r="A284" s="257"/>
      <c r="B284" s="290"/>
      <c r="C284" s="291"/>
      <c r="D284" s="291"/>
      <c r="E284" s="291"/>
      <c r="F284" s="291"/>
      <c r="G284" s="291"/>
      <c r="H284" s="291"/>
      <c r="I284" s="291"/>
      <c r="J284" s="291"/>
      <c r="K284" s="292"/>
    </row>
    <row r="285" spans="1:11" x14ac:dyDescent="0.25">
      <c r="A285" s="255" t="s">
        <v>97</v>
      </c>
      <c r="B285" s="258"/>
      <c r="C285" s="259"/>
      <c r="D285" s="259"/>
      <c r="E285" s="259"/>
      <c r="F285" s="259"/>
      <c r="G285" s="259"/>
      <c r="H285" s="259"/>
      <c r="I285" s="259"/>
      <c r="J285" s="259"/>
      <c r="K285" s="260"/>
    </row>
    <row r="286" spans="1:11" x14ac:dyDescent="0.25">
      <c r="A286" s="256"/>
      <c r="B286" s="261"/>
      <c r="C286" s="262"/>
      <c r="D286" s="262"/>
      <c r="E286" s="262"/>
      <c r="F286" s="262"/>
      <c r="G286" s="262"/>
      <c r="H286" s="262"/>
      <c r="I286" s="262"/>
      <c r="J286" s="262"/>
      <c r="K286" s="263"/>
    </row>
    <row r="287" spans="1:11" x14ac:dyDescent="0.25">
      <c r="A287" s="256"/>
      <c r="B287" s="261"/>
      <c r="C287" s="262"/>
      <c r="D287" s="262"/>
      <c r="E287" s="262"/>
      <c r="F287" s="262"/>
      <c r="G287" s="262"/>
      <c r="H287" s="262"/>
      <c r="I287" s="262"/>
      <c r="J287" s="262"/>
      <c r="K287" s="263"/>
    </row>
    <row r="288" spans="1:11" x14ac:dyDescent="0.25">
      <c r="A288" s="256"/>
      <c r="B288" s="261"/>
      <c r="C288" s="262"/>
      <c r="D288" s="262"/>
      <c r="E288" s="262"/>
      <c r="F288" s="262"/>
      <c r="G288" s="262"/>
      <c r="H288" s="262"/>
      <c r="I288" s="262"/>
      <c r="J288" s="262"/>
      <c r="K288" s="263"/>
    </row>
    <row r="289" spans="1:11" x14ac:dyDescent="0.25">
      <c r="A289" s="256"/>
      <c r="B289" s="261"/>
      <c r="C289" s="262"/>
      <c r="D289" s="262"/>
      <c r="E289" s="262"/>
      <c r="F289" s="262"/>
      <c r="G289" s="262"/>
      <c r="H289" s="262"/>
      <c r="I289" s="262"/>
      <c r="J289" s="262"/>
      <c r="K289" s="263"/>
    </row>
    <row r="290" spans="1:11" x14ac:dyDescent="0.25">
      <c r="A290" s="256"/>
      <c r="B290" s="261"/>
      <c r="C290" s="262"/>
      <c r="D290" s="262"/>
      <c r="E290" s="262"/>
      <c r="F290" s="262"/>
      <c r="G290" s="262"/>
      <c r="H290" s="262"/>
      <c r="I290" s="262"/>
      <c r="J290" s="262"/>
      <c r="K290" s="263"/>
    </row>
    <row r="291" spans="1:11" x14ac:dyDescent="0.25">
      <c r="A291" s="256"/>
      <c r="B291" s="261"/>
      <c r="C291" s="262"/>
      <c r="D291" s="262"/>
      <c r="E291" s="262"/>
      <c r="F291" s="262"/>
      <c r="G291" s="262"/>
      <c r="H291" s="262"/>
      <c r="I291" s="262"/>
      <c r="J291" s="262"/>
      <c r="K291" s="263"/>
    </row>
    <row r="292" spans="1:11" x14ac:dyDescent="0.25">
      <c r="A292" s="256"/>
      <c r="B292" s="261"/>
      <c r="C292" s="262"/>
      <c r="D292" s="262"/>
      <c r="E292" s="262"/>
      <c r="F292" s="262"/>
      <c r="G292" s="262"/>
      <c r="H292" s="262"/>
      <c r="I292" s="262"/>
      <c r="J292" s="262"/>
      <c r="K292" s="263"/>
    </row>
    <row r="293" spans="1:11" x14ac:dyDescent="0.25">
      <c r="A293" s="256"/>
      <c r="B293" s="261"/>
      <c r="C293" s="262"/>
      <c r="D293" s="262"/>
      <c r="E293" s="262"/>
      <c r="F293" s="262"/>
      <c r="G293" s="262"/>
      <c r="H293" s="262"/>
      <c r="I293" s="262"/>
      <c r="J293" s="262"/>
      <c r="K293" s="263"/>
    </row>
    <row r="294" spans="1:11" x14ac:dyDescent="0.25">
      <c r="A294" s="256"/>
      <c r="B294" s="261"/>
      <c r="C294" s="262"/>
      <c r="D294" s="262"/>
      <c r="E294" s="262"/>
      <c r="F294" s="262"/>
      <c r="G294" s="262"/>
      <c r="H294" s="262"/>
      <c r="I294" s="262"/>
      <c r="J294" s="262"/>
      <c r="K294" s="263"/>
    </row>
    <row r="295" spans="1:11" x14ac:dyDescent="0.25">
      <c r="A295" s="256"/>
      <c r="B295" s="261"/>
      <c r="C295" s="262"/>
      <c r="D295" s="262"/>
      <c r="E295" s="262"/>
      <c r="F295" s="262"/>
      <c r="G295" s="262"/>
      <c r="H295" s="262"/>
      <c r="I295" s="262"/>
      <c r="J295" s="262"/>
      <c r="K295" s="263"/>
    </row>
    <row r="296" spans="1:11" ht="15.75" thickBot="1" x14ac:dyDescent="0.3">
      <c r="A296" s="257"/>
      <c r="B296" s="264"/>
      <c r="C296" s="265"/>
      <c r="D296" s="265"/>
      <c r="E296" s="265"/>
      <c r="F296" s="265"/>
      <c r="G296" s="265"/>
      <c r="H296" s="265"/>
      <c r="I296" s="265"/>
      <c r="J296" s="265"/>
      <c r="K296" s="266"/>
    </row>
    <row r="297" spans="1:11" x14ac:dyDescent="0.25">
      <c r="A297" s="267" t="s">
        <v>98</v>
      </c>
      <c r="B297" s="270" t="s">
        <v>99</v>
      </c>
      <c r="C297" s="270"/>
      <c r="D297" s="270"/>
      <c r="E297" s="270"/>
      <c r="F297" s="270" t="s">
        <v>100</v>
      </c>
      <c r="G297" s="270"/>
      <c r="H297" s="270"/>
      <c r="I297" s="270"/>
      <c r="J297" s="270"/>
      <c r="K297" s="273"/>
    </row>
    <row r="298" spans="1:11" x14ac:dyDescent="0.25">
      <c r="A298" s="268"/>
      <c r="B298" s="271"/>
      <c r="C298" s="271"/>
      <c r="D298" s="271"/>
      <c r="E298" s="271"/>
      <c r="F298" s="271"/>
      <c r="G298" s="271"/>
      <c r="H298" s="271"/>
      <c r="I298" s="271"/>
      <c r="J298" s="271"/>
      <c r="K298" s="274"/>
    </row>
    <row r="299" spans="1:11" x14ac:dyDescent="0.25">
      <c r="A299" s="268"/>
      <c r="B299" s="271"/>
      <c r="C299" s="271"/>
      <c r="D299" s="271"/>
      <c r="E299" s="271"/>
      <c r="F299" s="271"/>
      <c r="G299" s="271"/>
      <c r="H299" s="271"/>
      <c r="I299" s="271"/>
      <c r="J299" s="271"/>
      <c r="K299" s="274"/>
    </row>
    <row r="300" spans="1:11" ht="15.75" thickBot="1" x14ac:dyDescent="0.3">
      <c r="A300" s="269"/>
      <c r="B300" s="272"/>
      <c r="C300" s="272"/>
      <c r="D300" s="272"/>
      <c r="E300" s="272"/>
      <c r="F300" s="272"/>
      <c r="G300" s="272"/>
      <c r="H300" s="272"/>
      <c r="I300" s="272"/>
      <c r="J300" s="272"/>
      <c r="K300" s="275"/>
    </row>
    <row r="301" spans="1:11" x14ac:dyDescent="0.25">
      <c r="A301" s="322" t="s">
        <v>64</v>
      </c>
      <c r="B301" s="323"/>
      <c r="C301" s="323"/>
      <c r="D301" s="323"/>
      <c r="E301" s="323"/>
      <c r="F301" s="323"/>
      <c r="G301" s="323"/>
      <c r="H301" s="326">
        <f>H251+1</f>
        <v>44878</v>
      </c>
      <c r="I301" s="327"/>
      <c r="J301" s="327"/>
      <c r="K301" s="328"/>
    </row>
    <row r="302" spans="1:11" x14ac:dyDescent="0.25">
      <c r="A302" s="324"/>
      <c r="B302" s="325"/>
      <c r="C302" s="325"/>
      <c r="D302" s="325"/>
      <c r="E302" s="325"/>
      <c r="F302" s="325"/>
      <c r="G302" s="325"/>
      <c r="H302" s="329"/>
      <c r="I302" s="329"/>
      <c r="J302" s="329"/>
      <c r="K302" s="330"/>
    </row>
    <row r="303" spans="1:11" ht="15" customHeight="1" x14ac:dyDescent="0.25">
      <c r="A303" s="331" t="str">
        <f>$A$53</f>
        <v>DRENAGEM E PAVIMENTAÇÃO DAS RUAS “A”, “B”, “C” E “D” DO LOTEAMENTO PORTELINHA, BAIRRO ROMUALDO PRADO, NESTE MUNICÍPIO DE SÃO CRISTÓVÃO/SE.</v>
      </c>
      <c r="B303" s="332"/>
      <c r="C303" s="332"/>
      <c r="D303" s="332"/>
      <c r="E303" s="332"/>
      <c r="F303" s="332"/>
      <c r="G303" s="332"/>
      <c r="H303" s="332"/>
      <c r="I303" s="332"/>
      <c r="J303" s="332"/>
      <c r="K303" s="333"/>
    </row>
    <row r="304" spans="1:11" ht="15" customHeight="1" x14ac:dyDescent="0.25">
      <c r="A304" s="331"/>
      <c r="B304" s="332"/>
      <c r="C304" s="332"/>
      <c r="D304" s="332"/>
      <c r="E304" s="332"/>
      <c r="F304" s="332"/>
      <c r="G304" s="332"/>
      <c r="H304" s="332"/>
      <c r="I304" s="332"/>
      <c r="J304" s="332"/>
      <c r="K304" s="333"/>
    </row>
    <row r="305" spans="1:11" x14ac:dyDescent="0.25">
      <c r="A305" s="334" t="s">
        <v>70</v>
      </c>
      <c r="B305" s="335"/>
      <c r="C305" s="335"/>
      <c r="D305" s="335"/>
      <c r="E305" s="335"/>
      <c r="F305" s="335"/>
      <c r="G305" s="335"/>
      <c r="H305" s="335"/>
      <c r="I305" s="335"/>
      <c r="J305" s="335"/>
      <c r="K305" s="336"/>
    </row>
    <row r="306" spans="1:11" x14ac:dyDescent="0.25">
      <c r="A306" s="334"/>
      <c r="B306" s="335"/>
      <c r="C306" s="335"/>
      <c r="D306" s="335"/>
      <c r="E306" s="335"/>
      <c r="F306" s="335"/>
      <c r="G306" s="335"/>
      <c r="H306" s="335"/>
      <c r="I306" s="335"/>
      <c r="J306" s="335"/>
      <c r="K306" s="336"/>
    </row>
    <row r="307" spans="1:11" ht="15.75" x14ac:dyDescent="0.25">
      <c r="A307" s="337" t="str">
        <f>A257</f>
        <v>PREFEITURA MUNICIPAL DE SÃO CRISTOVÃO/SE</v>
      </c>
      <c r="B307" s="338"/>
      <c r="C307" s="338"/>
      <c r="D307" s="338"/>
      <c r="E307" s="338"/>
      <c r="F307" s="338"/>
      <c r="G307" s="338"/>
      <c r="H307" s="338"/>
      <c r="I307" s="338"/>
      <c r="J307" s="338"/>
      <c r="K307" s="339"/>
    </row>
    <row r="308" spans="1:11" x14ac:dyDescent="0.25">
      <c r="A308" s="340" t="s">
        <v>71</v>
      </c>
      <c r="B308" s="341"/>
      <c r="C308" s="341"/>
      <c r="D308" s="341"/>
      <c r="E308" s="341"/>
      <c r="F308" s="341"/>
      <c r="G308" s="341"/>
      <c r="H308" s="341"/>
      <c r="I308" s="341"/>
      <c r="J308" s="341"/>
      <c r="K308" s="342"/>
    </row>
    <row r="309" spans="1:11" x14ac:dyDescent="0.25">
      <c r="A309" s="343"/>
      <c r="B309" s="344"/>
      <c r="C309" s="344"/>
      <c r="D309" s="344"/>
      <c r="E309" s="344"/>
      <c r="F309" s="344"/>
      <c r="G309" s="344"/>
      <c r="H309" s="344"/>
      <c r="I309" s="344"/>
      <c r="J309" s="344"/>
      <c r="K309" s="345"/>
    </row>
    <row r="310" spans="1:11" ht="15.75" x14ac:dyDescent="0.25">
      <c r="A310" s="315" t="s">
        <v>72</v>
      </c>
      <c r="B310" s="316"/>
      <c r="C310" s="316"/>
      <c r="D310" s="316"/>
      <c r="E310" s="317" t="str">
        <f>$E$60</f>
        <v>07:00 às 12:00 / 13:00 às 17:00</v>
      </c>
      <c r="F310" s="317"/>
      <c r="G310" s="317"/>
      <c r="H310" s="318" t="s">
        <v>74</v>
      </c>
      <c r="I310" s="318"/>
      <c r="J310" s="31">
        <f>J260+1</f>
        <v>6</v>
      </c>
      <c r="K310" s="32" t="s">
        <v>75</v>
      </c>
    </row>
    <row r="311" spans="1:11" ht="15.75" x14ac:dyDescent="0.25">
      <c r="A311" s="319" t="s">
        <v>76</v>
      </c>
      <c r="B311" s="316"/>
      <c r="C311" s="316"/>
      <c r="D311" s="316"/>
      <c r="E311" s="320">
        <f>$E$61</f>
        <v>180</v>
      </c>
      <c r="F311" s="321"/>
      <c r="G311" s="33" t="s">
        <v>75</v>
      </c>
      <c r="H311" s="318" t="s">
        <v>77</v>
      </c>
      <c r="I311" s="318"/>
      <c r="J311" s="31">
        <f>(E311)-J310</f>
        <v>174</v>
      </c>
      <c r="K311" s="32" t="s">
        <v>75</v>
      </c>
    </row>
    <row r="312" spans="1:11" ht="16.5" thickBot="1" x14ac:dyDescent="0.3">
      <c r="A312" s="297" t="s">
        <v>78</v>
      </c>
      <c r="B312" s="298"/>
      <c r="C312" s="298"/>
      <c r="D312" s="298"/>
      <c r="E312" s="298"/>
      <c r="F312" s="299"/>
      <c r="G312" s="300" t="s">
        <v>79</v>
      </c>
      <c r="H312" s="300"/>
      <c r="I312" s="300"/>
      <c r="J312" s="300"/>
      <c r="K312" s="301"/>
    </row>
    <row r="313" spans="1:11" x14ac:dyDescent="0.25">
      <c r="A313" s="302" t="s">
        <v>80</v>
      </c>
      <c r="B313" s="305"/>
      <c r="C313" s="306"/>
      <c r="D313" s="306"/>
      <c r="E313" s="306"/>
      <c r="F313" s="307"/>
      <c r="G313" s="308"/>
      <c r="H313" s="306"/>
      <c r="I313" s="306"/>
      <c r="J313" s="306"/>
      <c r="K313" s="309"/>
    </row>
    <row r="314" spans="1:11" x14ac:dyDescent="0.25">
      <c r="A314" s="303"/>
      <c r="B314" s="305"/>
      <c r="C314" s="306"/>
      <c r="D314" s="306"/>
      <c r="E314" s="306"/>
      <c r="F314" s="307"/>
      <c r="G314" s="308"/>
      <c r="H314" s="306"/>
      <c r="I314" s="306"/>
      <c r="J314" s="306"/>
      <c r="K314" s="309"/>
    </row>
    <row r="315" spans="1:11" ht="15.75" thickBot="1" x14ac:dyDescent="0.3">
      <c r="A315" s="304"/>
      <c r="B315" s="310"/>
      <c r="C315" s="311"/>
      <c r="D315" s="311"/>
      <c r="E315" s="311"/>
      <c r="F315" s="312"/>
      <c r="G315" s="313"/>
      <c r="H315" s="311"/>
      <c r="I315" s="311"/>
      <c r="J315" s="311"/>
      <c r="K315" s="314"/>
    </row>
    <row r="316" spans="1:11" ht="15" customHeight="1" x14ac:dyDescent="0.25">
      <c r="A316" s="255" t="s">
        <v>81</v>
      </c>
      <c r="B316" s="293" t="s">
        <v>82</v>
      </c>
      <c r="C316" s="294"/>
      <c r="D316" s="294"/>
      <c r="E316" s="295"/>
      <c r="F316" s="34" t="s">
        <v>83</v>
      </c>
      <c r="G316" s="296" t="s">
        <v>82</v>
      </c>
      <c r="H316" s="294"/>
      <c r="I316" s="294"/>
      <c r="J316" s="295"/>
      <c r="K316" s="35" t="s">
        <v>83</v>
      </c>
    </row>
    <row r="317" spans="1:11" x14ac:dyDescent="0.25">
      <c r="A317" s="256"/>
      <c r="B317" s="279" t="s">
        <v>84</v>
      </c>
      <c r="C317" s="277"/>
      <c r="D317" s="277"/>
      <c r="E317" s="278"/>
      <c r="F317" s="38" t="s">
        <v>63</v>
      </c>
      <c r="G317" s="276" t="s">
        <v>85</v>
      </c>
      <c r="H317" s="277"/>
      <c r="I317" s="277"/>
      <c r="J317" s="278"/>
      <c r="K317" s="39" t="s">
        <v>63</v>
      </c>
    </row>
    <row r="318" spans="1:11" x14ac:dyDescent="0.25">
      <c r="A318" s="256"/>
      <c r="B318" s="279" t="s">
        <v>86</v>
      </c>
      <c r="C318" s="277"/>
      <c r="D318" s="277"/>
      <c r="E318" s="278"/>
      <c r="F318" s="38" t="s">
        <v>63</v>
      </c>
      <c r="G318" s="276" t="s">
        <v>87</v>
      </c>
      <c r="H318" s="277"/>
      <c r="I318" s="277"/>
      <c r="J318" s="278"/>
      <c r="K318" s="39" t="s">
        <v>63</v>
      </c>
    </row>
    <row r="319" spans="1:11" x14ac:dyDescent="0.25">
      <c r="A319" s="256"/>
      <c r="B319" s="279" t="s">
        <v>88</v>
      </c>
      <c r="C319" s="277"/>
      <c r="D319" s="277"/>
      <c r="E319" s="278"/>
      <c r="F319" s="38" t="s">
        <v>63</v>
      </c>
      <c r="G319" s="276" t="s">
        <v>89</v>
      </c>
      <c r="H319" s="277"/>
      <c r="I319" s="277"/>
      <c r="J319" s="278"/>
      <c r="K319" s="39" t="s">
        <v>63</v>
      </c>
    </row>
    <row r="320" spans="1:11" x14ac:dyDescent="0.25">
      <c r="A320" s="256"/>
      <c r="B320" s="279" t="s">
        <v>90</v>
      </c>
      <c r="C320" s="277"/>
      <c r="D320" s="277"/>
      <c r="E320" s="278"/>
      <c r="F320" s="38" t="s">
        <v>63</v>
      </c>
      <c r="G320" s="276" t="s">
        <v>91</v>
      </c>
      <c r="H320" s="277"/>
      <c r="I320" s="277"/>
      <c r="J320" s="278"/>
      <c r="K320" s="39" t="s">
        <v>63</v>
      </c>
    </row>
    <row r="321" spans="1:11" x14ac:dyDescent="0.25">
      <c r="A321" s="256"/>
      <c r="B321" s="279" t="s">
        <v>92</v>
      </c>
      <c r="C321" s="277"/>
      <c r="D321" s="277"/>
      <c r="E321" s="278"/>
      <c r="F321" s="38" t="s">
        <v>63</v>
      </c>
      <c r="G321" s="276" t="s">
        <v>93</v>
      </c>
      <c r="H321" s="277"/>
      <c r="I321" s="277"/>
      <c r="J321" s="278"/>
      <c r="K321" s="39" t="s">
        <v>63</v>
      </c>
    </row>
    <row r="322" spans="1:11" ht="15.75" thickBot="1" x14ac:dyDescent="0.3">
      <c r="A322" s="257"/>
      <c r="B322" s="280" t="s">
        <v>94</v>
      </c>
      <c r="C322" s="281"/>
      <c r="D322" s="281"/>
      <c r="E322" s="282"/>
      <c r="F322" s="38" t="s">
        <v>63</v>
      </c>
      <c r="G322" s="283" t="s">
        <v>95</v>
      </c>
      <c r="H322" s="281"/>
      <c r="I322" s="281"/>
      <c r="J322" s="282"/>
      <c r="K322" s="39" t="s">
        <v>63</v>
      </c>
    </row>
    <row r="323" spans="1:11" ht="15" customHeight="1" x14ac:dyDescent="0.25">
      <c r="A323" s="255" t="s">
        <v>96</v>
      </c>
      <c r="B323" s="284" t="s">
        <v>101</v>
      </c>
      <c r="C323" s="285"/>
      <c r="D323" s="285"/>
      <c r="E323" s="285"/>
      <c r="F323" s="285"/>
      <c r="G323" s="285"/>
      <c r="H323" s="285"/>
      <c r="I323" s="285"/>
      <c r="J323" s="285"/>
      <c r="K323" s="286"/>
    </row>
    <row r="324" spans="1:11" x14ac:dyDescent="0.25">
      <c r="A324" s="256"/>
      <c r="B324" s="287"/>
      <c r="C324" s="288"/>
      <c r="D324" s="288"/>
      <c r="E324" s="288"/>
      <c r="F324" s="288"/>
      <c r="G324" s="288"/>
      <c r="H324" s="288"/>
      <c r="I324" s="288"/>
      <c r="J324" s="288"/>
      <c r="K324" s="289"/>
    </row>
    <row r="325" spans="1:11" x14ac:dyDescent="0.25">
      <c r="A325" s="256"/>
      <c r="B325" s="287"/>
      <c r="C325" s="288"/>
      <c r="D325" s="288"/>
      <c r="E325" s="288"/>
      <c r="F325" s="288"/>
      <c r="G325" s="288"/>
      <c r="H325" s="288"/>
      <c r="I325" s="288"/>
      <c r="J325" s="288"/>
      <c r="K325" s="289"/>
    </row>
    <row r="326" spans="1:11" x14ac:dyDescent="0.25">
      <c r="A326" s="256"/>
      <c r="B326" s="287"/>
      <c r="C326" s="288"/>
      <c r="D326" s="288"/>
      <c r="E326" s="288"/>
      <c r="F326" s="288"/>
      <c r="G326" s="288"/>
      <c r="H326" s="288"/>
      <c r="I326" s="288"/>
      <c r="J326" s="288"/>
      <c r="K326" s="289"/>
    </row>
    <row r="327" spans="1:11" x14ac:dyDescent="0.25">
      <c r="A327" s="256"/>
      <c r="B327" s="287"/>
      <c r="C327" s="288"/>
      <c r="D327" s="288"/>
      <c r="E327" s="288"/>
      <c r="F327" s="288"/>
      <c r="G327" s="288"/>
      <c r="H327" s="288"/>
      <c r="I327" s="288"/>
      <c r="J327" s="288"/>
      <c r="K327" s="289"/>
    </row>
    <row r="328" spans="1:11" x14ac:dyDescent="0.25">
      <c r="A328" s="256"/>
      <c r="B328" s="287"/>
      <c r="C328" s="288"/>
      <c r="D328" s="288"/>
      <c r="E328" s="288"/>
      <c r="F328" s="288"/>
      <c r="G328" s="288"/>
      <c r="H328" s="288"/>
      <c r="I328" s="288"/>
      <c r="J328" s="288"/>
      <c r="K328" s="289"/>
    </row>
    <row r="329" spans="1:11" x14ac:dyDescent="0.25">
      <c r="A329" s="256"/>
      <c r="B329" s="287"/>
      <c r="C329" s="288"/>
      <c r="D329" s="288"/>
      <c r="E329" s="288"/>
      <c r="F329" s="288"/>
      <c r="G329" s="288"/>
      <c r="H329" s="288"/>
      <c r="I329" s="288"/>
      <c r="J329" s="288"/>
      <c r="K329" s="289"/>
    </row>
    <row r="330" spans="1:11" x14ac:dyDescent="0.25">
      <c r="A330" s="256"/>
      <c r="B330" s="287"/>
      <c r="C330" s="288"/>
      <c r="D330" s="288"/>
      <c r="E330" s="288"/>
      <c r="F330" s="288"/>
      <c r="G330" s="288"/>
      <c r="H330" s="288"/>
      <c r="I330" s="288"/>
      <c r="J330" s="288"/>
      <c r="K330" s="289"/>
    </row>
    <row r="331" spans="1:11" x14ac:dyDescent="0.25">
      <c r="A331" s="256"/>
      <c r="B331" s="287"/>
      <c r="C331" s="288"/>
      <c r="D331" s="288"/>
      <c r="E331" s="288"/>
      <c r="F331" s="288"/>
      <c r="G331" s="288"/>
      <c r="H331" s="288"/>
      <c r="I331" s="288"/>
      <c r="J331" s="288"/>
      <c r="K331" s="289"/>
    </row>
    <row r="332" spans="1:11" x14ac:dyDescent="0.25">
      <c r="A332" s="256"/>
      <c r="B332" s="287"/>
      <c r="C332" s="288"/>
      <c r="D332" s="288"/>
      <c r="E332" s="288"/>
      <c r="F332" s="288"/>
      <c r="G332" s="288"/>
      <c r="H332" s="288"/>
      <c r="I332" s="288"/>
      <c r="J332" s="288"/>
      <c r="K332" s="289"/>
    </row>
    <row r="333" spans="1:11" x14ac:dyDescent="0.25">
      <c r="A333" s="256"/>
      <c r="B333" s="287"/>
      <c r="C333" s="288"/>
      <c r="D333" s="288"/>
      <c r="E333" s="288"/>
      <c r="F333" s="288"/>
      <c r="G333" s="288"/>
      <c r="H333" s="288"/>
      <c r="I333" s="288"/>
      <c r="J333" s="288"/>
      <c r="K333" s="289"/>
    </row>
    <row r="334" spans="1:11" ht="15.75" thickBot="1" x14ac:dyDescent="0.3">
      <c r="A334" s="257"/>
      <c r="B334" s="290"/>
      <c r="C334" s="291"/>
      <c r="D334" s="291"/>
      <c r="E334" s="291"/>
      <c r="F334" s="291"/>
      <c r="G334" s="291"/>
      <c r="H334" s="291"/>
      <c r="I334" s="291"/>
      <c r="J334" s="291"/>
      <c r="K334" s="292"/>
    </row>
    <row r="335" spans="1:11" x14ac:dyDescent="0.25">
      <c r="A335" s="255" t="s">
        <v>97</v>
      </c>
      <c r="B335" s="258"/>
      <c r="C335" s="259"/>
      <c r="D335" s="259"/>
      <c r="E335" s="259"/>
      <c r="F335" s="259"/>
      <c r="G335" s="259"/>
      <c r="H335" s="259"/>
      <c r="I335" s="259"/>
      <c r="J335" s="259"/>
      <c r="K335" s="260"/>
    </row>
    <row r="336" spans="1:11" x14ac:dyDescent="0.25">
      <c r="A336" s="256"/>
      <c r="B336" s="261"/>
      <c r="C336" s="262"/>
      <c r="D336" s="262"/>
      <c r="E336" s="262"/>
      <c r="F336" s="262"/>
      <c r="G336" s="262"/>
      <c r="H336" s="262"/>
      <c r="I336" s="262"/>
      <c r="J336" s="262"/>
      <c r="K336" s="263"/>
    </row>
    <row r="337" spans="1:11" x14ac:dyDescent="0.25">
      <c r="A337" s="256"/>
      <c r="B337" s="261"/>
      <c r="C337" s="262"/>
      <c r="D337" s="262"/>
      <c r="E337" s="262"/>
      <c r="F337" s="262"/>
      <c r="G337" s="262"/>
      <c r="H337" s="262"/>
      <c r="I337" s="262"/>
      <c r="J337" s="262"/>
      <c r="K337" s="263"/>
    </row>
    <row r="338" spans="1:11" x14ac:dyDescent="0.25">
      <c r="A338" s="256"/>
      <c r="B338" s="261"/>
      <c r="C338" s="262"/>
      <c r="D338" s="262"/>
      <c r="E338" s="262"/>
      <c r="F338" s="262"/>
      <c r="G338" s="262"/>
      <c r="H338" s="262"/>
      <c r="I338" s="262"/>
      <c r="J338" s="262"/>
      <c r="K338" s="263"/>
    </row>
    <row r="339" spans="1:11" x14ac:dyDescent="0.25">
      <c r="A339" s="256"/>
      <c r="B339" s="261"/>
      <c r="C339" s="262"/>
      <c r="D339" s="262"/>
      <c r="E339" s="262"/>
      <c r="F339" s="262"/>
      <c r="G339" s="262"/>
      <c r="H339" s="262"/>
      <c r="I339" s="262"/>
      <c r="J339" s="262"/>
      <c r="K339" s="263"/>
    </row>
    <row r="340" spans="1:11" x14ac:dyDescent="0.25">
      <c r="A340" s="256"/>
      <c r="B340" s="261"/>
      <c r="C340" s="262"/>
      <c r="D340" s="262"/>
      <c r="E340" s="262"/>
      <c r="F340" s="262"/>
      <c r="G340" s="262"/>
      <c r="H340" s="262"/>
      <c r="I340" s="262"/>
      <c r="J340" s="262"/>
      <c r="K340" s="263"/>
    </row>
    <row r="341" spans="1:11" x14ac:dyDescent="0.25">
      <c r="A341" s="256"/>
      <c r="B341" s="261"/>
      <c r="C341" s="262"/>
      <c r="D341" s="262"/>
      <c r="E341" s="262"/>
      <c r="F341" s="262"/>
      <c r="G341" s="262"/>
      <c r="H341" s="262"/>
      <c r="I341" s="262"/>
      <c r="J341" s="262"/>
      <c r="K341" s="263"/>
    </row>
    <row r="342" spans="1:11" x14ac:dyDescent="0.25">
      <c r="A342" s="256"/>
      <c r="B342" s="261"/>
      <c r="C342" s="262"/>
      <c r="D342" s="262"/>
      <c r="E342" s="262"/>
      <c r="F342" s="262"/>
      <c r="G342" s="262"/>
      <c r="H342" s="262"/>
      <c r="I342" s="262"/>
      <c r="J342" s="262"/>
      <c r="K342" s="263"/>
    </row>
    <row r="343" spans="1:11" x14ac:dyDescent="0.25">
      <c r="A343" s="256"/>
      <c r="B343" s="261"/>
      <c r="C343" s="262"/>
      <c r="D343" s="262"/>
      <c r="E343" s="262"/>
      <c r="F343" s="262"/>
      <c r="G343" s="262"/>
      <c r="H343" s="262"/>
      <c r="I343" s="262"/>
      <c r="J343" s="262"/>
      <c r="K343" s="263"/>
    </row>
    <row r="344" spans="1:11" x14ac:dyDescent="0.25">
      <c r="A344" s="256"/>
      <c r="B344" s="261"/>
      <c r="C344" s="262"/>
      <c r="D344" s="262"/>
      <c r="E344" s="262"/>
      <c r="F344" s="262"/>
      <c r="G344" s="262"/>
      <c r="H344" s="262"/>
      <c r="I344" s="262"/>
      <c r="J344" s="262"/>
      <c r="K344" s="263"/>
    </row>
    <row r="345" spans="1:11" x14ac:dyDescent="0.25">
      <c r="A345" s="256"/>
      <c r="B345" s="261"/>
      <c r="C345" s="262"/>
      <c r="D345" s="262"/>
      <c r="E345" s="262"/>
      <c r="F345" s="262"/>
      <c r="G345" s="262"/>
      <c r="H345" s="262"/>
      <c r="I345" s="262"/>
      <c r="J345" s="262"/>
      <c r="K345" s="263"/>
    </row>
    <row r="346" spans="1:11" ht="15.75" thickBot="1" x14ac:dyDescent="0.3">
      <c r="A346" s="257"/>
      <c r="B346" s="264"/>
      <c r="C346" s="265"/>
      <c r="D346" s="265"/>
      <c r="E346" s="265"/>
      <c r="F346" s="265"/>
      <c r="G346" s="265"/>
      <c r="H346" s="265"/>
      <c r="I346" s="265"/>
      <c r="J346" s="265"/>
      <c r="K346" s="266"/>
    </row>
    <row r="347" spans="1:11" x14ac:dyDescent="0.25">
      <c r="A347" s="267" t="s">
        <v>98</v>
      </c>
      <c r="B347" s="270" t="s">
        <v>99</v>
      </c>
      <c r="C347" s="270"/>
      <c r="D347" s="270"/>
      <c r="E347" s="270"/>
      <c r="F347" s="270" t="s">
        <v>100</v>
      </c>
      <c r="G347" s="270"/>
      <c r="H347" s="270"/>
      <c r="I347" s="270"/>
      <c r="J347" s="270"/>
      <c r="K347" s="273"/>
    </row>
    <row r="348" spans="1:11" x14ac:dyDescent="0.25">
      <c r="A348" s="268"/>
      <c r="B348" s="271"/>
      <c r="C348" s="271"/>
      <c r="D348" s="271"/>
      <c r="E348" s="271"/>
      <c r="F348" s="271"/>
      <c r="G348" s="271"/>
      <c r="H348" s="271"/>
      <c r="I348" s="271"/>
      <c r="J348" s="271"/>
      <c r="K348" s="274"/>
    </row>
    <row r="349" spans="1:11" x14ac:dyDescent="0.25">
      <c r="A349" s="268"/>
      <c r="B349" s="271"/>
      <c r="C349" s="271"/>
      <c r="D349" s="271"/>
      <c r="E349" s="271"/>
      <c r="F349" s="271"/>
      <c r="G349" s="271"/>
      <c r="H349" s="271"/>
      <c r="I349" s="271"/>
      <c r="J349" s="271"/>
      <c r="K349" s="274"/>
    </row>
    <row r="350" spans="1:11" ht="15.75" thickBot="1" x14ac:dyDescent="0.3">
      <c r="A350" s="269"/>
      <c r="B350" s="272"/>
      <c r="C350" s="272"/>
      <c r="D350" s="272"/>
      <c r="E350" s="272"/>
      <c r="F350" s="272"/>
      <c r="G350" s="272"/>
      <c r="H350" s="272"/>
      <c r="I350" s="272"/>
      <c r="J350" s="272"/>
      <c r="K350" s="275"/>
    </row>
    <row r="351" spans="1:11" x14ac:dyDescent="0.25">
      <c r="A351" s="322" t="s">
        <v>64</v>
      </c>
      <c r="B351" s="323"/>
      <c r="C351" s="323"/>
      <c r="D351" s="323"/>
      <c r="E351" s="323"/>
      <c r="F351" s="323"/>
      <c r="G351" s="323"/>
      <c r="H351" s="326">
        <f>H301+1</f>
        <v>44879</v>
      </c>
      <c r="I351" s="327"/>
      <c r="J351" s="327"/>
      <c r="K351" s="328"/>
    </row>
    <row r="352" spans="1:11" x14ac:dyDescent="0.25">
      <c r="A352" s="324"/>
      <c r="B352" s="325"/>
      <c r="C352" s="325"/>
      <c r="D352" s="325"/>
      <c r="E352" s="325"/>
      <c r="F352" s="325"/>
      <c r="G352" s="325"/>
      <c r="H352" s="329"/>
      <c r="I352" s="329"/>
      <c r="J352" s="329"/>
      <c r="K352" s="330"/>
    </row>
    <row r="353" spans="1:11" ht="15" customHeight="1" x14ac:dyDescent="0.25">
      <c r="A353" s="331" t="str">
        <f>$A$53</f>
        <v>DRENAGEM E PAVIMENTAÇÃO DAS RUAS “A”, “B”, “C” E “D” DO LOTEAMENTO PORTELINHA, BAIRRO ROMUALDO PRADO, NESTE MUNICÍPIO DE SÃO CRISTÓVÃO/SE.</v>
      </c>
      <c r="B353" s="332"/>
      <c r="C353" s="332"/>
      <c r="D353" s="332"/>
      <c r="E353" s="332"/>
      <c r="F353" s="332"/>
      <c r="G353" s="332"/>
      <c r="H353" s="332"/>
      <c r="I353" s="332"/>
      <c r="J353" s="332"/>
      <c r="K353" s="333"/>
    </row>
    <row r="354" spans="1:11" ht="15" customHeight="1" x14ac:dyDescent="0.25">
      <c r="A354" s="331"/>
      <c r="B354" s="332"/>
      <c r="C354" s="332"/>
      <c r="D354" s="332"/>
      <c r="E354" s="332"/>
      <c r="F354" s="332"/>
      <c r="G354" s="332"/>
      <c r="H354" s="332"/>
      <c r="I354" s="332"/>
      <c r="J354" s="332"/>
      <c r="K354" s="333"/>
    </row>
    <row r="355" spans="1:11" x14ac:dyDescent="0.25">
      <c r="A355" s="334" t="s">
        <v>70</v>
      </c>
      <c r="B355" s="335"/>
      <c r="C355" s="335"/>
      <c r="D355" s="335"/>
      <c r="E355" s="335"/>
      <c r="F355" s="335"/>
      <c r="G355" s="335"/>
      <c r="H355" s="335"/>
      <c r="I355" s="335"/>
      <c r="J355" s="335"/>
      <c r="K355" s="336"/>
    </row>
    <row r="356" spans="1:11" x14ac:dyDescent="0.25">
      <c r="A356" s="334"/>
      <c r="B356" s="335"/>
      <c r="C356" s="335"/>
      <c r="D356" s="335"/>
      <c r="E356" s="335"/>
      <c r="F356" s="335"/>
      <c r="G356" s="335"/>
      <c r="H356" s="335"/>
      <c r="I356" s="335"/>
      <c r="J356" s="335"/>
      <c r="K356" s="336"/>
    </row>
    <row r="357" spans="1:11" ht="15.75" x14ac:dyDescent="0.25">
      <c r="A357" s="337" t="str">
        <f>A307</f>
        <v>PREFEITURA MUNICIPAL DE SÃO CRISTOVÃO/SE</v>
      </c>
      <c r="B357" s="338"/>
      <c r="C357" s="338"/>
      <c r="D357" s="338"/>
      <c r="E357" s="338"/>
      <c r="F357" s="338"/>
      <c r="G357" s="338"/>
      <c r="H357" s="338"/>
      <c r="I357" s="338"/>
      <c r="J357" s="338"/>
      <c r="K357" s="339"/>
    </row>
    <row r="358" spans="1:11" x14ac:dyDescent="0.25">
      <c r="A358" s="340" t="s">
        <v>71</v>
      </c>
      <c r="B358" s="341"/>
      <c r="C358" s="341"/>
      <c r="D358" s="341"/>
      <c r="E358" s="341"/>
      <c r="F358" s="341"/>
      <c r="G358" s="341"/>
      <c r="H358" s="341"/>
      <c r="I358" s="341"/>
      <c r="J358" s="341"/>
      <c r="K358" s="342"/>
    </row>
    <row r="359" spans="1:11" x14ac:dyDescent="0.25">
      <c r="A359" s="343"/>
      <c r="B359" s="344"/>
      <c r="C359" s="344"/>
      <c r="D359" s="344"/>
      <c r="E359" s="344"/>
      <c r="F359" s="344"/>
      <c r="G359" s="344"/>
      <c r="H359" s="344"/>
      <c r="I359" s="344"/>
      <c r="J359" s="344"/>
      <c r="K359" s="345"/>
    </row>
    <row r="360" spans="1:11" ht="15.75" x14ac:dyDescent="0.25">
      <c r="A360" s="315" t="s">
        <v>72</v>
      </c>
      <c r="B360" s="316"/>
      <c r="C360" s="316"/>
      <c r="D360" s="316"/>
      <c r="E360" s="317" t="str">
        <f>$E$60</f>
        <v>07:00 às 12:00 / 13:00 às 17:00</v>
      </c>
      <c r="F360" s="317"/>
      <c r="G360" s="317"/>
      <c r="H360" s="318" t="s">
        <v>74</v>
      </c>
      <c r="I360" s="318"/>
      <c r="J360" s="31">
        <f>J310+1</f>
        <v>7</v>
      </c>
      <c r="K360" s="32" t="s">
        <v>75</v>
      </c>
    </row>
    <row r="361" spans="1:11" ht="15.75" x14ac:dyDescent="0.25">
      <c r="A361" s="319" t="s">
        <v>76</v>
      </c>
      <c r="B361" s="316"/>
      <c r="C361" s="316"/>
      <c r="D361" s="316"/>
      <c r="E361" s="320">
        <f>$E$61</f>
        <v>180</v>
      </c>
      <c r="F361" s="321"/>
      <c r="G361" s="33" t="s">
        <v>75</v>
      </c>
      <c r="H361" s="318" t="s">
        <v>77</v>
      </c>
      <c r="I361" s="318"/>
      <c r="J361" s="31">
        <f>(E361)-J360</f>
        <v>173</v>
      </c>
      <c r="K361" s="32" t="s">
        <v>75</v>
      </c>
    </row>
    <row r="362" spans="1:11" ht="16.5" thickBot="1" x14ac:dyDescent="0.3">
      <c r="A362" s="297" t="s">
        <v>78</v>
      </c>
      <c r="B362" s="298"/>
      <c r="C362" s="298"/>
      <c r="D362" s="298"/>
      <c r="E362" s="298"/>
      <c r="F362" s="299"/>
      <c r="G362" s="300" t="s">
        <v>79</v>
      </c>
      <c r="H362" s="300"/>
      <c r="I362" s="300"/>
      <c r="J362" s="300"/>
      <c r="K362" s="301"/>
    </row>
    <row r="363" spans="1:11" x14ac:dyDescent="0.25">
      <c r="A363" s="302" t="s">
        <v>80</v>
      </c>
      <c r="B363" s="305"/>
      <c r="C363" s="306"/>
      <c r="D363" s="306"/>
      <c r="E363" s="306"/>
      <c r="F363" s="307"/>
      <c r="G363" s="308"/>
      <c r="H363" s="306"/>
      <c r="I363" s="306"/>
      <c r="J363" s="306"/>
      <c r="K363" s="309"/>
    </row>
    <row r="364" spans="1:11" x14ac:dyDescent="0.25">
      <c r="A364" s="303"/>
      <c r="B364" s="305"/>
      <c r="C364" s="306"/>
      <c r="D364" s="306"/>
      <c r="E364" s="306"/>
      <c r="F364" s="307"/>
      <c r="G364" s="308"/>
      <c r="H364" s="306"/>
      <c r="I364" s="306"/>
      <c r="J364" s="306"/>
      <c r="K364" s="309"/>
    </row>
    <row r="365" spans="1:11" ht="15.75" thickBot="1" x14ac:dyDescent="0.3">
      <c r="A365" s="304"/>
      <c r="B365" s="310"/>
      <c r="C365" s="311"/>
      <c r="D365" s="311"/>
      <c r="E365" s="311"/>
      <c r="F365" s="312"/>
      <c r="G365" s="313"/>
      <c r="H365" s="311"/>
      <c r="I365" s="311"/>
      <c r="J365" s="311"/>
      <c r="K365" s="314"/>
    </row>
    <row r="366" spans="1:11" ht="15" customHeight="1" x14ac:dyDescent="0.25">
      <c r="A366" s="255" t="s">
        <v>81</v>
      </c>
      <c r="B366" s="293" t="s">
        <v>82</v>
      </c>
      <c r="C366" s="294"/>
      <c r="D366" s="294"/>
      <c r="E366" s="295"/>
      <c r="F366" s="34" t="s">
        <v>83</v>
      </c>
      <c r="G366" s="296" t="s">
        <v>82</v>
      </c>
      <c r="H366" s="294"/>
      <c r="I366" s="294"/>
      <c r="J366" s="295"/>
      <c r="K366" s="35" t="s">
        <v>83</v>
      </c>
    </row>
    <row r="367" spans="1:11" x14ac:dyDescent="0.25">
      <c r="A367" s="256"/>
      <c r="B367" s="279" t="s">
        <v>84</v>
      </c>
      <c r="C367" s="277"/>
      <c r="D367" s="277"/>
      <c r="E367" s="278"/>
      <c r="F367" s="38">
        <v>1</v>
      </c>
      <c r="G367" s="276" t="s">
        <v>85</v>
      </c>
      <c r="H367" s="277"/>
      <c r="I367" s="277"/>
      <c r="J367" s="278"/>
      <c r="K367" s="39" t="s">
        <v>63</v>
      </c>
    </row>
    <row r="368" spans="1:11" x14ac:dyDescent="0.25">
      <c r="A368" s="256"/>
      <c r="B368" s="279" t="s">
        <v>86</v>
      </c>
      <c r="C368" s="277"/>
      <c r="D368" s="277"/>
      <c r="E368" s="278"/>
      <c r="F368" s="38">
        <v>1</v>
      </c>
      <c r="G368" s="276" t="s">
        <v>87</v>
      </c>
      <c r="H368" s="277"/>
      <c r="I368" s="277"/>
      <c r="J368" s="278"/>
      <c r="K368" s="39" t="s">
        <v>63</v>
      </c>
    </row>
    <row r="369" spans="1:11" x14ac:dyDescent="0.25">
      <c r="A369" s="256"/>
      <c r="B369" s="279" t="s">
        <v>88</v>
      </c>
      <c r="C369" s="277"/>
      <c r="D369" s="277"/>
      <c r="E369" s="278"/>
      <c r="F369" s="38" t="s">
        <v>63</v>
      </c>
      <c r="G369" s="276" t="s">
        <v>89</v>
      </c>
      <c r="H369" s="277"/>
      <c r="I369" s="277"/>
      <c r="J369" s="278"/>
      <c r="K369" s="39" t="s">
        <v>63</v>
      </c>
    </row>
    <row r="370" spans="1:11" x14ac:dyDescent="0.25">
      <c r="A370" s="256"/>
      <c r="B370" s="279" t="s">
        <v>90</v>
      </c>
      <c r="C370" s="277"/>
      <c r="D370" s="277"/>
      <c r="E370" s="278"/>
      <c r="F370" s="38">
        <v>1</v>
      </c>
      <c r="G370" s="276" t="s">
        <v>91</v>
      </c>
      <c r="H370" s="277"/>
      <c r="I370" s="277"/>
      <c r="J370" s="278"/>
      <c r="K370" s="39" t="s">
        <v>63</v>
      </c>
    </row>
    <row r="371" spans="1:11" x14ac:dyDescent="0.25">
      <c r="A371" s="256"/>
      <c r="B371" s="279" t="s">
        <v>92</v>
      </c>
      <c r="C371" s="277"/>
      <c r="D371" s="277"/>
      <c r="E371" s="278"/>
      <c r="F371" s="38" t="s">
        <v>63</v>
      </c>
      <c r="G371" s="276" t="s">
        <v>93</v>
      </c>
      <c r="H371" s="277"/>
      <c r="I371" s="277"/>
      <c r="J371" s="278"/>
      <c r="K371" s="39" t="s">
        <v>63</v>
      </c>
    </row>
    <row r="372" spans="1:11" ht="15.75" thickBot="1" x14ac:dyDescent="0.3">
      <c r="A372" s="257"/>
      <c r="B372" s="280" t="s">
        <v>94</v>
      </c>
      <c r="C372" s="281"/>
      <c r="D372" s="281"/>
      <c r="E372" s="282"/>
      <c r="F372" s="38">
        <v>2</v>
      </c>
      <c r="G372" s="283" t="s">
        <v>95</v>
      </c>
      <c r="H372" s="281"/>
      <c r="I372" s="281"/>
      <c r="J372" s="282"/>
      <c r="K372" s="39" t="s">
        <v>63</v>
      </c>
    </row>
    <row r="373" spans="1:11" ht="15" customHeight="1" x14ac:dyDescent="0.25">
      <c r="A373" s="255" t="s">
        <v>96</v>
      </c>
      <c r="B373" s="284" t="s">
        <v>299</v>
      </c>
      <c r="C373" s="285"/>
      <c r="D373" s="285"/>
      <c r="E373" s="285"/>
      <c r="F373" s="285"/>
      <c r="G373" s="285"/>
      <c r="H373" s="285"/>
      <c r="I373" s="285"/>
      <c r="J373" s="285"/>
      <c r="K373" s="286"/>
    </row>
    <row r="374" spans="1:11" x14ac:dyDescent="0.25">
      <c r="A374" s="256"/>
      <c r="B374" s="287"/>
      <c r="C374" s="288"/>
      <c r="D374" s="288"/>
      <c r="E374" s="288"/>
      <c r="F374" s="288"/>
      <c r="G374" s="288"/>
      <c r="H374" s="288"/>
      <c r="I374" s="288"/>
      <c r="J374" s="288"/>
      <c r="K374" s="289"/>
    </row>
    <row r="375" spans="1:11" x14ac:dyDescent="0.25">
      <c r="A375" s="256"/>
      <c r="B375" s="287"/>
      <c r="C375" s="288"/>
      <c r="D375" s="288"/>
      <c r="E375" s="288"/>
      <c r="F375" s="288"/>
      <c r="G375" s="288"/>
      <c r="H375" s="288"/>
      <c r="I375" s="288"/>
      <c r="J375" s="288"/>
      <c r="K375" s="289"/>
    </row>
    <row r="376" spans="1:11" x14ac:dyDescent="0.25">
      <c r="A376" s="256"/>
      <c r="B376" s="287"/>
      <c r="C376" s="288"/>
      <c r="D376" s="288"/>
      <c r="E376" s="288"/>
      <c r="F376" s="288"/>
      <c r="G376" s="288"/>
      <c r="H376" s="288"/>
      <c r="I376" s="288"/>
      <c r="J376" s="288"/>
      <c r="K376" s="289"/>
    </row>
    <row r="377" spans="1:11" x14ac:dyDescent="0.25">
      <c r="A377" s="256"/>
      <c r="B377" s="287"/>
      <c r="C377" s="288"/>
      <c r="D377" s="288"/>
      <c r="E377" s="288"/>
      <c r="F377" s="288"/>
      <c r="G377" s="288"/>
      <c r="H377" s="288"/>
      <c r="I377" s="288"/>
      <c r="J377" s="288"/>
      <c r="K377" s="289"/>
    </row>
    <row r="378" spans="1:11" x14ac:dyDescent="0.25">
      <c r="A378" s="256"/>
      <c r="B378" s="287"/>
      <c r="C378" s="288"/>
      <c r="D378" s="288"/>
      <c r="E378" s="288"/>
      <c r="F378" s="288"/>
      <c r="G378" s="288"/>
      <c r="H378" s="288"/>
      <c r="I378" s="288"/>
      <c r="J378" s="288"/>
      <c r="K378" s="289"/>
    </row>
    <row r="379" spans="1:11" x14ac:dyDescent="0.25">
      <c r="A379" s="256"/>
      <c r="B379" s="287"/>
      <c r="C379" s="288"/>
      <c r="D379" s="288"/>
      <c r="E379" s="288"/>
      <c r="F379" s="288"/>
      <c r="G379" s="288"/>
      <c r="H379" s="288"/>
      <c r="I379" s="288"/>
      <c r="J379" s="288"/>
      <c r="K379" s="289"/>
    </row>
    <row r="380" spans="1:11" x14ac:dyDescent="0.25">
      <c r="A380" s="256"/>
      <c r="B380" s="287"/>
      <c r="C380" s="288"/>
      <c r="D380" s="288"/>
      <c r="E380" s="288"/>
      <c r="F380" s="288"/>
      <c r="G380" s="288"/>
      <c r="H380" s="288"/>
      <c r="I380" s="288"/>
      <c r="J380" s="288"/>
      <c r="K380" s="289"/>
    </row>
    <row r="381" spans="1:11" x14ac:dyDescent="0.25">
      <c r="A381" s="256"/>
      <c r="B381" s="287"/>
      <c r="C381" s="288"/>
      <c r="D381" s="288"/>
      <c r="E381" s="288"/>
      <c r="F381" s="288"/>
      <c r="G381" s="288"/>
      <c r="H381" s="288"/>
      <c r="I381" s="288"/>
      <c r="J381" s="288"/>
      <c r="K381" s="289"/>
    </row>
    <row r="382" spans="1:11" x14ac:dyDescent="0.25">
      <c r="A382" s="256"/>
      <c r="B382" s="287"/>
      <c r="C382" s="288"/>
      <c r="D382" s="288"/>
      <c r="E382" s="288"/>
      <c r="F382" s="288"/>
      <c r="G382" s="288"/>
      <c r="H382" s="288"/>
      <c r="I382" s="288"/>
      <c r="J382" s="288"/>
      <c r="K382" s="289"/>
    </row>
    <row r="383" spans="1:11" x14ac:dyDescent="0.25">
      <c r="A383" s="256"/>
      <c r="B383" s="287"/>
      <c r="C383" s="288"/>
      <c r="D383" s="288"/>
      <c r="E383" s="288"/>
      <c r="F383" s="288"/>
      <c r="G383" s="288"/>
      <c r="H383" s="288"/>
      <c r="I383" s="288"/>
      <c r="J383" s="288"/>
      <c r="K383" s="289"/>
    </row>
    <row r="384" spans="1:11" ht="15.75" thickBot="1" x14ac:dyDescent="0.3">
      <c r="A384" s="257"/>
      <c r="B384" s="290"/>
      <c r="C384" s="291"/>
      <c r="D384" s="291"/>
      <c r="E384" s="291"/>
      <c r="F384" s="291"/>
      <c r="G384" s="291"/>
      <c r="H384" s="291"/>
      <c r="I384" s="291"/>
      <c r="J384" s="291"/>
      <c r="K384" s="292"/>
    </row>
    <row r="385" spans="1:11" x14ac:dyDescent="0.25">
      <c r="A385" s="255" t="s">
        <v>97</v>
      </c>
      <c r="B385" s="258"/>
      <c r="C385" s="259"/>
      <c r="D385" s="259"/>
      <c r="E385" s="259"/>
      <c r="F385" s="259"/>
      <c r="G385" s="259"/>
      <c r="H385" s="259"/>
      <c r="I385" s="259"/>
      <c r="J385" s="259"/>
      <c r="K385" s="260"/>
    </row>
    <row r="386" spans="1:11" x14ac:dyDescent="0.25">
      <c r="A386" s="256"/>
      <c r="B386" s="261"/>
      <c r="C386" s="262"/>
      <c r="D386" s="262"/>
      <c r="E386" s="262"/>
      <c r="F386" s="262"/>
      <c r="G386" s="262"/>
      <c r="H386" s="262"/>
      <c r="I386" s="262"/>
      <c r="J386" s="262"/>
      <c r="K386" s="263"/>
    </row>
    <row r="387" spans="1:11" x14ac:dyDescent="0.25">
      <c r="A387" s="256"/>
      <c r="B387" s="261"/>
      <c r="C387" s="262"/>
      <c r="D387" s="262"/>
      <c r="E387" s="262"/>
      <c r="F387" s="262"/>
      <c r="G387" s="262"/>
      <c r="H387" s="262"/>
      <c r="I387" s="262"/>
      <c r="J387" s="262"/>
      <c r="K387" s="263"/>
    </row>
    <row r="388" spans="1:11" x14ac:dyDescent="0.25">
      <c r="A388" s="256"/>
      <c r="B388" s="261"/>
      <c r="C388" s="262"/>
      <c r="D388" s="262"/>
      <c r="E388" s="262"/>
      <c r="F388" s="262"/>
      <c r="G388" s="262"/>
      <c r="H388" s="262"/>
      <c r="I388" s="262"/>
      <c r="J388" s="262"/>
      <c r="K388" s="263"/>
    </row>
    <row r="389" spans="1:11" x14ac:dyDescent="0.25">
      <c r="A389" s="256"/>
      <c r="B389" s="261"/>
      <c r="C389" s="262"/>
      <c r="D389" s="262"/>
      <c r="E389" s="262"/>
      <c r="F389" s="262"/>
      <c r="G389" s="262"/>
      <c r="H389" s="262"/>
      <c r="I389" s="262"/>
      <c r="J389" s="262"/>
      <c r="K389" s="263"/>
    </row>
    <row r="390" spans="1:11" x14ac:dyDescent="0.25">
      <c r="A390" s="256"/>
      <c r="B390" s="261"/>
      <c r="C390" s="262"/>
      <c r="D390" s="262"/>
      <c r="E390" s="262"/>
      <c r="F390" s="262"/>
      <c r="G390" s="262"/>
      <c r="H390" s="262"/>
      <c r="I390" s="262"/>
      <c r="J390" s="262"/>
      <c r="K390" s="263"/>
    </row>
    <row r="391" spans="1:11" x14ac:dyDescent="0.25">
      <c r="A391" s="256"/>
      <c r="B391" s="261"/>
      <c r="C391" s="262"/>
      <c r="D391" s="262"/>
      <c r="E391" s="262"/>
      <c r="F391" s="262"/>
      <c r="G391" s="262"/>
      <c r="H391" s="262"/>
      <c r="I391" s="262"/>
      <c r="J391" s="262"/>
      <c r="K391" s="263"/>
    </row>
    <row r="392" spans="1:11" x14ac:dyDescent="0.25">
      <c r="A392" s="256"/>
      <c r="B392" s="261"/>
      <c r="C392" s="262"/>
      <c r="D392" s="262"/>
      <c r="E392" s="262"/>
      <c r="F392" s="262"/>
      <c r="G392" s="262"/>
      <c r="H392" s="262"/>
      <c r="I392" s="262"/>
      <c r="J392" s="262"/>
      <c r="K392" s="263"/>
    </row>
    <row r="393" spans="1:11" x14ac:dyDescent="0.25">
      <c r="A393" s="256"/>
      <c r="B393" s="261"/>
      <c r="C393" s="262"/>
      <c r="D393" s="262"/>
      <c r="E393" s="262"/>
      <c r="F393" s="262"/>
      <c r="G393" s="262"/>
      <c r="H393" s="262"/>
      <c r="I393" s="262"/>
      <c r="J393" s="262"/>
      <c r="K393" s="263"/>
    </row>
    <row r="394" spans="1:11" x14ac:dyDescent="0.25">
      <c r="A394" s="256"/>
      <c r="B394" s="261"/>
      <c r="C394" s="262"/>
      <c r="D394" s="262"/>
      <c r="E394" s="262"/>
      <c r="F394" s="262"/>
      <c r="G394" s="262"/>
      <c r="H394" s="262"/>
      <c r="I394" s="262"/>
      <c r="J394" s="262"/>
      <c r="K394" s="263"/>
    </row>
    <row r="395" spans="1:11" x14ac:dyDescent="0.25">
      <c r="A395" s="256"/>
      <c r="B395" s="261"/>
      <c r="C395" s="262"/>
      <c r="D395" s="262"/>
      <c r="E395" s="262"/>
      <c r="F395" s="262"/>
      <c r="G395" s="262"/>
      <c r="H395" s="262"/>
      <c r="I395" s="262"/>
      <c r="J395" s="262"/>
      <c r="K395" s="263"/>
    </row>
    <row r="396" spans="1:11" ht="15.75" thickBot="1" x14ac:dyDescent="0.3">
      <c r="A396" s="257"/>
      <c r="B396" s="264"/>
      <c r="C396" s="265"/>
      <c r="D396" s="265"/>
      <c r="E396" s="265"/>
      <c r="F396" s="265"/>
      <c r="G396" s="265"/>
      <c r="H396" s="265"/>
      <c r="I396" s="265"/>
      <c r="J396" s="265"/>
      <c r="K396" s="266"/>
    </row>
    <row r="397" spans="1:11" x14ac:dyDescent="0.25">
      <c r="A397" s="267" t="s">
        <v>98</v>
      </c>
      <c r="B397" s="270" t="s">
        <v>99</v>
      </c>
      <c r="C397" s="270"/>
      <c r="D397" s="270"/>
      <c r="E397" s="270"/>
      <c r="F397" s="270" t="s">
        <v>100</v>
      </c>
      <c r="G397" s="270"/>
      <c r="H397" s="270"/>
      <c r="I397" s="270"/>
      <c r="J397" s="270"/>
      <c r="K397" s="273"/>
    </row>
    <row r="398" spans="1:11" x14ac:dyDescent="0.25">
      <c r="A398" s="268"/>
      <c r="B398" s="271"/>
      <c r="C398" s="271"/>
      <c r="D398" s="271"/>
      <c r="E398" s="271"/>
      <c r="F398" s="271"/>
      <c r="G398" s="271"/>
      <c r="H398" s="271"/>
      <c r="I398" s="271"/>
      <c r="J398" s="271"/>
      <c r="K398" s="274"/>
    </row>
    <row r="399" spans="1:11" x14ac:dyDescent="0.25">
      <c r="A399" s="268"/>
      <c r="B399" s="271"/>
      <c r="C399" s="271"/>
      <c r="D399" s="271"/>
      <c r="E399" s="271"/>
      <c r="F399" s="271"/>
      <c r="G399" s="271"/>
      <c r="H399" s="271"/>
      <c r="I399" s="271"/>
      <c r="J399" s="271"/>
      <c r="K399" s="274"/>
    </row>
    <row r="400" spans="1:11" ht="15.75" thickBot="1" x14ac:dyDescent="0.3">
      <c r="A400" s="269"/>
      <c r="B400" s="272"/>
      <c r="C400" s="272"/>
      <c r="D400" s="272"/>
      <c r="E400" s="272"/>
      <c r="F400" s="272"/>
      <c r="G400" s="272"/>
      <c r="H400" s="272"/>
      <c r="I400" s="272"/>
      <c r="J400" s="272"/>
      <c r="K400" s="275"/>
    </row>
    <row r="401" spans="1:11" x14ac:dyDescent="0.25">
      <c r="A401" s="322" t="s">
        <v>64</v>
      </c>
      <c r="B401" s="323"/>
      <c r="C401" s="323"/>
      <c r="D401" s="323"/>
      <c r="E401" s="323"/>
      <c r="F401" s="323"/>
      <c r="G401" s="323"/>
      <c r="H401" s="326">
        <f>H351+1</f>
        <v>44880</v>
      </c>
      <c r="I401" s="327"/>
      <c r="J401" s="327"/>
      <c r="K401" s="328"/>
    </row>
    <row r="402" spans="1:11" x14ac:dyDescent="0.25">
      <c r="A402" s="324"/>
      <c r="B402" s="325"/>
      <c r="C402" s="325"/>
      <c r="D402" s="325"/>
      <c r="E402" s="325"/>
      <c r="F402" s="325"/>
      <c r="G402" s="325"/>
      <c r="H402" s="329"/>
      <c r="I402" s="329"/>
      <c r="J402" s="329"/>
      <c r="K402" s="330"/>
    </row>
    <row r="403" spans="1:11" ht="15" customHeight="1" x14ac:dyDescent="0.25">
      <c r="A403" s="331" t="str">
        <f>$A$53</f>
        <v>DRENAGEM E PAVIMENTAÇÃO DAS RUAS “A”, “B”, “C” E “D” DO LOTEAMENTO PORTELINHA, BAIRRO ROMUALDO PRADO, NESTE MUNICÍPIO DE SÃO CRISTÓVÃO/SE.</v>
      </c>
      <c r="B403" s="332"/>
      <c r="C403" s="332"/>
      <c r="D403" s="332"/>
      <c r="E403" s="332"/>
      <c r="F403" s="332"/>
      <c r="G403" s="332"/>
      <c r="H403" s="332"/>
      <c r="I403" s="332"/>
      <c r="J403" s="332"/>
      <c r="K403" s="333"/>
    </row>
    <row r="404" spans="1:11" ht="15" customHeight="1" x14ac:dyDescent="0.25">
      <c r="A404" s="331"/>
      <c r="B404" s="332"/>
      <c r="C404" s="332"/>
      <c r="D404" s="332"/>
      <c r="E404" s="332"/>
      <c r="F404" s="332"/>
      <c r="G404" s="332"/>
      <c r="H404" s="332"/>
      <c r="I404" s="332"/>
      <c r="J404" s="332"/>
      <c r="K404" s="333"/>
    </row>
    <row r="405" spans="1:11" x14ac:dyDescent="0.25">
      <c r="A405" s="334" t="s">
        <v>70</v>
      </c>
      <c r="B405" s="335"/>
      <c r="C405" s="335"/>
      <c r="D405" s="335"/>
      <c r="E405" s="335"/>
      <c r="F405" s="335"/>
      <c r="G405" s="335"/>
      <c r="H405" s="335"/>
      <c r="I405" s="335"/>
      <c r="J405" s="335"/>
      <c r="K405" s="336"/>
    </row>
    <row r="406" spans="1:11" x14ac:dyDescent="0.25">
      <c r="A406" s="334"/>
      <c r="B406" s="335"/>
      <c r="C406" s="335"/>
      <c r="D406" s="335"/>
      <c r="E406" s="335"/>
      <c r="F406" s="335"/>
      <c r="G406" s="335"/>
      <c r="H406" s="335"/>
      <c r="I406" s="335"/>
      <c r="J406" s="335"/>
      <c r="K406" s="336"/>
    </row>
    <row r="407" spans="1:11" ht="15.75" x14ac:dyDescent="0.25">
      <c r="A407" s="337" t="str">
        <f>A357</f>
        <v>PREFEITURA MUNICIPAL DE SÃO CRISTOVÃO/SE</v>
      </c>
      <c r="B407" s="338"/>
      <c r="C407" s="338"/>
      <c r="D407" s="338"/>
      <c r="E407" s="338"/>
      <c r="F407" s="338"/>
      <c r="G407" s="338"/>
      <c r="H407" s="338"/>
      <c r="I407" s="338"/>
      <c r="J407" s="338"/>
      <c r="K407" s="339"/>
    </row>
    <row r="408" spans="1:11" x14ac:dyDescent="0.25">
      <c r="A408" s="340" t="s">
        <v>71</v>
      </c>
      <c r="B408" s="341"/>
      <c r="C408" s="341"/>
      <c r="D408" s="341"/>
      <c r="E408" s="341"/>
      <c r="F408" s="341"/>
      <c r="G408" s="341"/>
      <c r="H408" s="341"/>
      <c r="I408" s="341"/>
      <c r="J408" s="341"/>
      <c r="K408" s="342"/>
    </row>
    <row r="409" spans="1:11" x14ac:dyDescent="0.25">
      <c r="A409" s="343"/>
      <c r="B409" s="344"/>
      <c r="C409" s="344"/>
      <c r="D409" s="344"/>
      <c r="E409" s="344"/>
      <c r="F409" s="344"/>
      <c r="G409" s="344"/>
      <c r="H409" s="344"/>
      <c r="I409" s="344"/>
      <c r="J409" s="344"/>
      <c r="K409" s="345"/>
    </row>
    <row r="410" spans="1:11" ht="15.75" x14ac:dyDescent="0.25">
      <c r="A410" s="315" t="s">
        <v>72</v>
      </c>
      <c r="B410" s="316"/>
      <c r="C410" s="316"/>
      <c r="D410" s="316"/>
      <c r="E410" s="317" t="str">
        <f>$E$60</f>
        <v>07:00 às 12:00 / 13:00 às 17:00</v>
      </c>
      <c r="F410" s="317"/>
      <c r="G410" s="317"/>
      <c r="H410" s="318" t="s">
        <v>74</v>
      </c>
      <c r="I410" s="318"/>
      <c r="J410" s="31">
        <f>J360+1</f>
        <v>8</v>
      </c>
      <c r="K410" s="32" t="s">
        <v>75</v>
      </c>
    </row>
    <row r="411" spans="1:11" ht="15.75" x14ac:dyDescent="0.25">
      <c r="A411" s="319" t="s">
        <v>76</v>
      </c>
      <c r="B411" s="316"/>
      <c r="C411" s="316"/>
      <c r="D411" s="316"/>
      <c r="E411" s="320">
        <f>$E$61</f>
        <v>180</v>
      </c>
      <c r="F411" s="321"/>
      <c r="G411" s="33" t="s">
        <v>75</v>
      </c>
      <c r="H411" s="318" t="s">
        <v>77</v>
      </c>
      <c r="I411" s="318"/>
      <c r="J411" s="31">
        <f>(E411)-J410</f>
        <v>172</v>
      </c>
      <c r="K411" s="32" t="s">
        <v>75</v>
      </c>
    </row>
    <row r="412" spans="1:11" ht="16.5" thickBot="1" x14ac:dyDescent="0.3">
      <c r="A412" s="297" t="s">
        <v>78</v>
      </c>
      <c r="B412" s="298"/>
      <c r="C412" s="298"/>
      <c r="D412" s="298"/>
      <c r="E412" s="298"/>
      <c r="F412" s="299"/>
      <c r="G412" s="300" t="s">
        <v>79</v>
      </c>
      <c r="H412" s="300"/>
      <c r="I412" s="300"/>
      <c r="J412" s="300"/>
      <c r="K412" s="301"/>
    </row>
    <row r="413" spans="1:11" x14ac:dyDescent="0.25">
      <c r="A413" s="302" t="s">
        <v>80</v>
      </c>
      <c r="B413" s="305"/>
      <c r="C413" s="306"/>
      <c r="D413" s="306"/>
      <c r="E413" s="306"/>
      <c r="F413" s="307"/>
      <c r="G413" s="308"/>
      <c r="H413" s="306"/>
      <c r="I413" s="306"/>
      <c r="J413" s="306"/>
      <c r="K413" s="309"/>
    </row>
    <row r="414" spans="1:11" x14ac:dyDescent="0.25">
      <c r="A414" s="303"/>
      <c r="B414" s="305"/>
      <c r="C414" s="306"/>
      <c r="D414" s="306"/>
      <c r="E414" s="306"/>
      <c r="F414" s="307"/>
      <c r="G414" s="308"/>
      <c r="H414" s="306"/>
      <c r="I414" s="306"/>
      <c r="J414" s="306"/>
      <c r="K414" s="309"/>
    </row>
    <row r="415" spans="1:11" ht="15.75" thickBot="1" x14ac:dyDescent="0.3">
      <c r="A415" s="304"/>
      <c r="B415" s="310"/>
      <c r="C415" s="311"/>
      <c r="D415" s="311"/>
      <c r="E415" s="311"/>
      <c r="F415" s="312"/>
      <c r="G415" s="313"/>
      <c r="H415" s="311"/>
      <c r="I415" s="311"/>
      <c r="J415" s="311"/>
      <c r="K415" s="314"/>
    </row>
    <row r="416" spans="1:11" ht="15" customHeight="1" x14ac:dyDescent="0.25">
      <c r="A416" s="255" t="s">
        <v>81</v>
      </c>
      <c r="B416" s="293" t="s">
        <v>82</v>
      </c>
      <c r="C416" s="294"/>
      <c r="D416" s="294"/>
      <c r="E416" s="295"/>
      <c r="F416" s="34" t="s">
        <v>83</v>
      </c>
      <c r="G416" s="296" t="s">
        <v>82</v>
      </c>
      <c r="H416" s="294"/>
      <c r="I416" s="294"/>
      <c r="J416" s="295"/>
      <c r="K416" s="35" t="s">
        <v>83</v>
      </c>
    </row>
    <row r="417" spans="1:11" x14ac:dyDescent="0.25">
      <c r="A417" s="256"/>
      <c r="B417" s="279" t="s">
        <v>84</v>
      </c>
      <c r="C417" s="277"/>
      <c r="D417" s="277"/>
      <c r="E417" s="278"/>
      <c r="F417" s="38" t="s">
        <v>63</v>
      </c>
      <c r="G417" s="276" t="s">
        <v>85</v>
      </c>
      <c r="H417" s="277"/>
      <c r="I417" s="277"/>
      <c r="J417" s="278"/>
      <c r="K417" s="39" t="s">
        <v>63</v>
      </c>
    </row>
    <row r="418" spans="1:11" x14ac:dyDescent="0.25">
      <c r="A418" s="256"/>
      <c r="B418" s="279" t="s">
        <v>86</v>
      </c>
      <c r="C418" s="277"/>
      <c r="D418" s="277"/>
      <c r="E418" s="278"/>
      <c r="F418" s="38" t="s">
        <v>63</v>
      </c>
      <c r="G418" s="276" t="s">
        <v>87</v>
      </c>
      <c r="H418" s="277"/>
      <c r="I418" s="277"/>
      <c r="J418" s="278"/>
      <c r="K418" s="39" t="s">
        <v>63</v>
      </c>
    </row>
    <row r="419" spans="1:11" x14ac:dyDescent="0.25">
      <c r="A419" s="256"/>
      <c r="B419" s="279" t="s">
        <v>88</v>
      </c>
      <c r="C419" s="277"/>
      <c r="D419" s="277"/>
      <c r="E419" s="278"/>
      <c r="F419" s="38" t="s">
        <v>63</v>
      </c>
      <c r="G419" s="276" t="s">
        <v>89</v>
      </c>
      <c r="H419" s="277"/>
      <c r="I419" s="277"/>
      <c r="J419" s="278"/>
      <c r="K419" s="39" t="s">
        <v>63</v>
      </c>
    </row>
    <row r="420" spans="1:11" x14ac:dyDescent="0.25">
      <c r="A420" s="256"/>
      <c r="B420" s="279" t="s">
        <v>90</v>
      </c>
      <c r="C420" s="277"/>
      <c r="D420" s="277"/>
      <c r="E420" s="278"/>
      <c r="F420" s="38" t="s">
        <v>63</v>
      </c>
      <c r="G420" s="276" t="s">
        <v>91</v>
      </c>
      <c r="H420" s="277"/>
      <c r="I420" s="277"/>
      <c r="J420" s="278"/>
      <c r="K420" s="39" t="s">
        <v>63</v>
      </c>
    </row>
    <row r="421" spans="1:11" x14ac:dyDescent="0.25">
      <c r="A421" s="256"/>
      <c r="B421" s="279" t="s">
        <v>92</v>
      </c>
      <c r="C421" s="277"/>
      <c r="D421" s="277"/>
      <c r="E421" s="278"/>
      <c r="F421" s="38" t="s">
        <v>63</v>
      </c>
      <c r="G421" s="276" t="s">
        <v>93</v>
      </c>
      <c r="H421" s="277"/>
      <c r="I421" s="277"/>
      <c r="J421" s="278"/>
      <c r="K421" s="39" t="s">
        <v>63</v>
      </c>
    </row>
    <row r="422" spans="1:11" ht="15.75" thickBot="1" x14ac:dyDescent="0.3">
      <c r="A422" s="257"/>
      <c r="B422" s="280" t="s">
        <v>94</v>
      </c>
      <c r="C422" s="281"/>
      <c r="D422" s="281"/>
      <c r="E422" s="282"/>
      <c r="F422" s="38" t="s">
        <v>63</v>
      </c>
      <c r="G422" s="283" t="s">
        <v>95</v>
      </c>
      <c r="H422" s="281"/>
      <c r="I422" s="281"/>
      <c r="J422" s="282"/>
      <c r="K422" s="39" t="s">
        <v>63</v>
      </c>
    </row>
    <row r="423" spans="1:11" ht="15" customHeight="1" x14ac:dyDescent="0.25">
      <c r="A423" s="255" t="s">
        <v>96</v>
      </c>
      <c r="B423" s="284" t="s">
        <v>305</v>
      </c>
      <c r="C423" s="285"/>
      <c r="D423" s="285"/>
      <c r="E423" s="285"/>
      <c r="F423" s="285"/>
      <c r="G423" s="285"/>
      <c r="H423" s="285"/>
      <c r="I423" s="285"/>
      <c r="J423" s="285"/>
      <c r="K423" s="286"/>
    </row>
    <row r="424" spans="1:11" x14ac:dyDescent="0.25">
      <c r="A424" s="256"/>
      <c r="B424" s="287"/>
      <c r="C424" s="288"/>
      <c r="D424" s="288"/>
      <c r="E424" s="288"/>
      <c r="F424" s="288"/>
      <c r="G424" s="288"/>
      <c r="H424" s="288"/>
      <c r="I424" s="288"/>
      <c r="J424" s="288"/>
      <c r="K424" s="289"/>
    </row>
    <row r="425" spans="1:11" x14ac:dyDescent="0.25">
      <c r="A425" s="256"/>
      <c r="B425" s="287"/>
      <c r="C425" s="288"/>
      <c r="D425" s="288"/>
      <c r="E425" s="288"/>
      <c r="F425" s="288"/>
      <c r="G425" s="288"/>
      <c r="H425" s="288"/>
      <c r="I425" s="288"/>
      <c r="J425" s="288"/>
      <c r="K425" s="289"/>
    </row>
    <row r="426" spans="1:11" x14ac:dyDescent="0.25">
      <c r="A426" s="256"/>
      <c r="B426" s="287"/>
      <c r="C426" s="288"/>
      <c r="D426" s="288"/>
      <c r="E426" s="288"/>
      <c r="F426" s="288"/>
      <c r="G426" s="288"/>
      <c r="H426" s="288"/>
      <c r="I426" s="288"/>
      <c r="J426" s="288"/>
      <c r="K426" s="289"/>
    </row>
    <row r="427" spans="1:11" x14ac:dyDescent="0.25">
      <c r="A427" s="256"/>
      <c r="B427" s="287"/>
      <c r="C427" s="288"/>
      <c r="D427" s="288"/>
      <c r="E427" s="288"/>
      <c r="F427" s="288"/>
      <c r="G427" s="288"/>
      <c r="H427" s="288"/>
      <c r="I427" s="288"/>
      <c r="J427" s="288"/>
      <c r="K427" s="289"/>
    </row>
    <row r="428" spans="1:11" x14ac:dyDescent="0.25">
      <c r="A428" s="256"/>
      <c r="B428" s="287"/>
      <c r="C428" s="288"/>
      <c r="D428" s="288"/>
      <c r="E428" s="288"/>
      <c r="F428" s="288"/>
      <c r="G428" s="288"/>
      <c r="H428" s="288"/>
      <c r="I428" s="288"/>
      <c r="J428" s="288"/>
      <c r="K428" s="289"/>
    </row>
    <row r="429" spans="1:11" x14ac:dyDescent="0.25">
      <c r="A429" s="256"/>
      <c r="B429" s="287"/>
      <c r="C429" s="288"/>
      <c r="D429" s="288"/>
      <c r="E429" s="288"/>
      <c r="F429" s="288"/>
      <c r="G429" s="288"/>
      <c r="H429" s="288"/>
      <c r="I429" s="288"/>
      <c r="J429" s="288"/>
      <c r="K429" s="289"/>
    </row>
    <row r="430" spans="1:11" x14ac:dyDescent="0.25">
      <c r="A430" s="256"/>
      <c r="B430" s="287"/>
      <c r="C430" s="288"/>
      <c r="D430" s="288"/>
      <c r="E430" s="288"/>
      <c r="F430" s="288"/>
      <c r="G430" s="288"/>
      <c r="H430" s="288"/>
      <c r="I430" s="288"/>
      <c r="J430" s="288"/>
      <c r="K430" s="289"/>
    </row>
    <row r="431" spans="1:11" x14ac:dyDescent="0.25">
      <c r="A431" s="256"/>
      <c r="B431" s="287"/>
      <c r="C431" s="288"/>
      <c r="D431" s="288"/>
      <c r="E431" s="288"/>
      <c r="F431" s="288"/>
      <c r="G431" s="288"/>
      <c r="H431" s="288"/>
      <c r="I431" s="288"/>
      <c r="J431" s="288"/>
      <c r="K431" s="289"/>
    </row>
    <row r="432" spans="1:11" x14ac:dyDescent="0.25">
      <c r="A432" s="256"/>
      <c r="B432" s="287"/>
      <c r="C432" s="288"/>
      <c r="D432" s="288"/>
      <c r="E432" s="288"/>
      <c r="F432" s="288"/>
      <c r="G432" s="288"/>
      <c r="H432" s="288"/>
      <c r="I432" s="288"/>
      <c r="J432" s="288"/>
      <c r="K432" s="289"/>
    </row>
    <row r="433" spans="1:11" x14ac:dyDescent="0.25">
      <c r="A433" s="256"/>
      <c r="B433" s="287"/>
      <c r="C433" s="288"/>
      <c r="D433" s="288"/>
      <c r="E433" s="288"/>
      <c r="F433" s="288"/>
      <c r="G433" s="288"/>
      <c r="H433" s="288"/>
      <c r="I433" s="288"/>
      <c r="J433" s="288"/>
      <c r="K433" s="289"/>
    </row>
    <row r="434" spans="1:11" ht="15.75" thickBot="1" x14ac:dyDescent="0.3">
      <c r="A434" s="257"/>
      <c r="B434" s="290"/>
      <c r="C434" s="291"/>
      <c r="D434" s="291"/>
      <c r="E434" s="291"/>
      <c r="F434" s="291"/>
      <c r="G434" s="291"/>
      <c r="H434" s="291"/>
      <c r="I434" s="291"/>
      <c r="J434" s="291"/>
      <c r="K434" s="292"/>
    </row>
    <row r="435" spans="1:11" x14ac:dyDescent="0.25">
      <c r="A435" s="255" t="s">
        <v>97</v>
      </c>
      <c r="B435" s="258"/>
      <c r="C435" s="259"/>
      <c r="D435" s="259"/>
      <c r="E435" s="259"/>
      <c r="F435" s="259"/>
      <c r="G435" s="259"/>
      <c r="H435" s="259"/>
      <c r="I435" s="259"/>
      <c r="J435" s="259"/>
      <c r="K435" s="260"/>
    </row>
    <row r="436" spans="1:11" x14ac:dyDescent="0.25">
      <c r="A436" s="256"/>
      <c r="B436" s="261"/>
      <c r="C436" s="262"/>
      <c r="D436" s="262"/>
      <c r="E436" s="262"/>
      <c r="F436" s="262"/>
      <c r="G436" s="262"/>
      <c r="H436" s="262"/>
      <c r="I436" s="262"/>
      <c r="J436" s="262"/>
      <c r="K436" s="263"/>
    </row>
    <row r="437" spans="1:11" x14ac:dyDescent="0.25">
      <c r="A437" s="256"/>
      <c r="B437" s="261"/>
      <c r="C437" s="262"/>
      <c r="D437" s="262"/>
      <c r="E437" s="262"/>
      <c r="F437" s="262"/>
      <c r="G437" s="262"/>
      <c r="H437" s="262"/>
      <c r="I437" s="262"/>
      <c r="J437" s="262"/>
      <c r="K437" s="263"/>
    </row>
    <row r="438" spans="1:11" x14ac:dyDescent="0.25">
      <c r="A438" s="256"/>
      <c r="B438" s="261"/>
      <c r="C438" s="262"/>
      <c r="D438" s="262"/>
      <c r="E438" s="262"/>
      <c r="F438" s="262"/>
      <c r="G438" s="262"/>
      <c r="H438" s="262"/>
      <c r="I438" s="262"/>
      <c r="J438" s="262"/>
      <c r="K438" s="263"/>
    </row>
    <row r="439" spans="1:11" x14ac:dyDescent="0.25">
      <c r="A439" s="256"/>
      <c r="B439" s="261"/>
      <c r="C439" s="262"/>
      <c r="D439" s="262"/>
      <c r="E439" s="262"/>
      <c r="F439" s="262"/>
      <c r="G439" s="262"/>
      <c r="H439" s="262"/>
      <c r="I439" s="262"/>
      <c r="J439" s="262"/>
      <c r="K439" s="263"/>
    </row>
    <row r="440" spans="1:11" x14ac:dyDescent="0.25">
      <c r="A440" s="256"/>
      <c r="B440" s="261"/>
      <c r="C440" s="262"/>
      <c r="D440" s="262"/>
      <c r="E440" s="262"/>
      <c r="F440" s="262"/>
      <c r="G440" s="262"/>
      <c r="H440" s="262"/>
      <c r="I440" s="262"/>
      <c r="J440" s="262"/>
      <c r="K440" s="263"/>
    </row>
    <row r="441" spans="1:11" x14ac:dyDescent="0.25">
      <c r="A441" s="256"/>
      <c r="B441" s="261"/>
      <c r="C441" s="262"/>
      <c r="D441" s="262"/>
      <c r="E441" s="262"/>
      <c r="F441" s="262"/>
      <c r="G441" s="262"/>
      <c r="H441" s="262"/>
      <c r="I441" s="262"/>
      <c r="J441" s="262"/>
      <c r="K441" s="263"/>
    </row>
    <row r="442" spans="1:11" x14ac:dyDescent="0.25">
      <c r="A442" s="256"/>
      <c r="B442" s="261"/>
      <c r="C442" s="262"/>
      <c r="D442" s="262"/>
      <c r="E442" s="262"/>
      <c r="F442" s="262"/>
      <c r="G442" s="262"/>
      <c r="H442" s="262"/>
      <c r="I442" s="262"/>
      <c r="J442" s="262"/>
      <c r="K442" s="263"/>
    </row>
    <row r="443" spans="1:11" x14ac:dyDescent="0.25">
      <c r="A443" s="256"/>
      <c r="B443" s="261"/>
      <c r="C443" s="262"/>
      <c r="D443" s="262"/>
      <c r="E443" s="262"/>
      <c r="F443" s="262"/>
      <c r="G443" s="262"/>
      <c r="H443" s="262"/>
      <c r="I443" s="262"/>
      <c r="J443" s="262"/>
      <c r="K443" s="263"/>
    </row>
    <row r="444" spans="1:11" x14ac:dyDescent="0.25">
      <c r="A444" s="256"/>
      <c r="B444" s="261"/>
      <c r="C444" s="262"/>
      <c r="D444" s="262"/>
      <c r="E444" s="262"/>
      <c r="F444" s="262"/>
      <c r="G444" s="262"/>
      <c r="H444" s="262"/>
      <c r="I444" s="262"/>
      <c r="J444" s="262"/>
      <c r="K444" s="263"/>
    </row>
    <row r="445" spans="1:11" x14ac:dyDescent="0.25">
      <c r="A445" s="256"/>
      <c r="B445" s="261"/>
      <c r="C445" s="262"/>
      <c r="D445" s="262"/>
      <c r="E445" s="262"/>
      <c r="F445" s="262"/>
      <c r="G445" s="262"/>
      <c r="H445" s="262"/>
      <c r="I445" s="262"/>
      <c r="J445" s="262"/>
      <c r="K445" s="263"/>
    </row>
    <row r="446" spans="1:11" ht="15.75" thickBot="1" x14ac:dyDescent="0.3">
      <c r="A446" s="257"/>
      <c r="B446" s="264"/>
      <c r="C446" s="265"/>
      <c r="D446" s="265"/>
      <c r="E446" s="265"/>
      <c r="F446" s="265"/>
      <c r="G446" s="265"/>
      <c r="H446" s="265"/>
      <c r="I446" s="265"/>
      <c r="J446" s="265"/>
      <c r="K446" s="266"/>
    </row>
    <row r="447" spans="1:11" x14ac:dyDescent="0.25">
      <c r="A447" s="267" t="s">
        <v>98</v>
      </c>
      <c r="B447" s="270" t="s">
        <v>99</v>
      </c>
      <c r="C447" s="270"/>
      <c r="D447" s="270"/>
      <c r="E447" s="270"/>
      <c r="F447" s="270" t="s">
        <v>100</v>
      </c>
      <c r="G447" s="270"/>
      <c r="H447" s="270"/>
      <c r="I447" s="270"/>
      <c r="J447" s="270"/>
      <c r="K447" s="273"/>
    </row>
    <row r="448" spans="1:11" x14ac:dyDescent="0.25">
      <c r="A448" s="268"/>
      <c r="B448" s="271"/>
      <c r="C448" s="271"/>
      <c r="D448" s="271"/>
      <c r="E448" s="271"/>
      <c r="F448" s="271"/>
      <c r="G448" s="271"/>
      <c r="H448" s="271"/>
      <c r="I448" s="271"/>
      <c r="J448" s="271"/>
      <c r="K448" s="274"/>
    </row>
    <row r="449" spans="1:11" x14ac:dyDescent="0.25">
      <c r="A449" s="268"/>
      <c r="B449" s="271"/>
      <c r="C449" s="271"/>
      <c r="D449" s="271"/>
      <c r="E449" s="271"/>
      <c r="F449" s="271"/>
      <c r="G449" s="271"/>
      <c r="H449" s="271"/>
      <c r="I449" s="271"/>
      <c r="J449" s="271"/>
      <c r="K449" s="274"/>
    </row>
    <row r="450" spans="1:11" ht="15.75" thickBot="1" x14ac:dyDescent="0.3">
      <c r="A450" s="269"/>
      <c r="B450" s="272"/>
      <c r="C450" s="272"/>
      <c r="D450" s="272"/>
      <c r="E450" s="272"/>
      <c r="F450" s="272"/>
      <c r="G450" s="272"/>
      <c r="H450" s="272"/>
      <c r="I450" s="272"/>
      <c r="J450" s="272"/>
      <c r="K450" s="275"/>
    </row>
    <row r="451" spans="1:11" x14ac:dyDescent="0.25">
      <c r="A451" s="322" t="s">
        <v>64</v>
      </c>
      <c r="B451" s="323"/>
      <c r="C451" s="323"/>
      <c r="D451" s="323"/>
      <c r="E451" s="323"/>
      <c r="F451" s="323"/>
      <c r="G451" s="323"/>
      <c r="H451" s="326">
        <f>H401+1</f>
        <v>44881</v>
      </c>
      <c r="I451" s="327"/>
      <c r="J451" s="327"/>
      <c r="K451" s="328"/>
    </row>
    <row r="452" spans="1:11" x14ac:dyDescent="0.25">
      <c r="A452" s="324"/>
      <c r="B452" s="325"/>
      <c r="C452" s="325"/>
      <c r="D452" s="325"/>
      <c r="E452" s="325"/>
      <c r="F452" s="325"/>
      <c r="G452" s="325"/>
      <c r="H452" s="329"/>
      <c r="I452" s="329"/>
      <c r="J452" s="329"/>
      <c r="K452" s="330"/>
    </row>
    <row r="453" spans="1:11" ht="15" customHeight="1" x14ac:dyDescent="0.25">
      <c r="A453" s="331" t="str">
        <f>$A$53</f>
        <v>DRENAGEM E PAVIMENTAÇÃO DAS RUAS “A”, “B”, “C” E “D” DO LOTEAMENTO PORTELINHA, BAIRRO ROMUALDO PRADO, NESTE MUNICÍPIO DE SÃO CRISTÓVÃO/SE.</v>
      </c>
      <c r="B453" s="332"/>
      <c r="C453" s="332"/>
      <c r="D453" s="332"/>
      <c r="E453" s="332"/>
      <c r="F453" s="332"/>
      <c r="G453" s="332"/>
      <c r="H453" s="332"/>
      <c r="I453" s="332"/>
      <c r="J453" s="332"/>
      <c r="K453" s="333"/>
    </row>
    <row r="454" spans="1:11" ht="15" customHeight="1" x14ac:dyDescent="0.25">
      <c r="A454" s="331"/>
      <c r="B454" s="332"/>
      <c r="C454" s="332"/>
      <c r="D454" s="332"/>
      <c r="E454" s="332"/>
      <c r="F454" s="332"/>
      <c r="G454" s="332"/>
      <c r="H454" s="332"/>
      <c r="I454" s="332"/>
      <c r="J454" s="332"/>
      <c r="K454" s="333"/>
    </row>
    <row r="455" spans="1:11" x14ac:dyDescent="0.25">
      <c r="A455" s="334" t="s">
        <v>70</v>
      </c>
      <c r="B455" s="335"/>
      <c r="C455" s="335"/>
      <c r="D455" s="335"/>
      <c r="E455" s="335"/>
      <c r="F455" s="335"/>
      <c r="G455" s="335"/>
      <c r="H455" s="335"/>
      <c r="I455" s="335"/>
      <c r="J455" s="335"/>
      <c r="K455" s="336"/>
    </row>
    <row r="456" spans="1:11" x14ac:dyDescent="0.25">
      <c r="A456" s="334"/>
      <c r="B456" s="335"/>
      <c r="C456" s="335"/>
      <c r="D456" s="335"/>
      <c r="E456" s="335"/>
      <c r="F456" s="335"/>
      <c r="G456" s="335"/>
      <c r="H456" s="335"/>
      <c r="I456" s="335"/>
      <c r="J456" s="335"/>
      <c r="K456" s="336"/>
    </row>
    <row r="457" spans="1:11" ht="15.75" x14ac:dyDescent="0.25">
      <c r="A457" s="337" t="str">
        <f>A407</f>
        <v>PREFEITURA MUNICIPAL DE SÃO CRISTOVÃO/SE</v>
      </c>
      <c r="B457" s="338"/>
      <c r="C457" s="338"/>
      <c r="D457" s="338"/>
      <c r="E457" s="338"/>
      <c r="F457" s="338"/>
      <c r="G457" s="338"/>
      <c r="H457" s="338"/>
      <c r="I457" s="338"/>
      <c r="J457" s="338"/>
      <c r="K457" s="339"/>
    </row>
    <row r="458" spans="1:11" x14ac:dyDescent="0.25">
      <c r="A458" s="340" t="s">
        <v>71</v>
      </c>
      <c r="B458" s="341"/>
      <c r="C458" s="341"/>
      <c r="D458" s="341"/>
      <c r="E458" s="341"/>
      <c r="F458" s="341"/>
      <c r="G458" s="341"/>
      <c r="H458" s="341"/>
      <c r="I458" s="341"/>
      <c r="J458" s="341"/>
      <c r="K458" s="342"/>
    </row>
    <row r="459" spans="1:11" x14ac:dyDescent="0.25">
      <c r="A459" s="343"/>
      <c r="B459" s="344"/>
      <c r="C459" s="344"/>
      <c r="D459" s="344"/>
      <c r="E459" s="344"/>
      <c r="F459" s="344"/>
      <c r="G459" s="344"/>
      <c r="H459" s="344"/>
      <c r="I459" s="344"/>
      <c r="J459" s="344"/>
      <c r="K459" s="345"/>
    </row>
    <row r="460" spans="1:11" ht="15.75" x14ac:dyDescent="0.25">
      <c r="A460" s="315" t="s">
        <v>72</v>
      </c>
      <c r="B460" s="316"/>
      <c r="C460" s="316"/>
      <c r="D460" s="316"/>
      <c r="E460" s="317" t="str">
        <f>$E$60</f>
        <v>07:00 às 12:00 / 13:00 às 17:00</v>
      </c>
      <c r="F460" s="317"/>
      <c r="G460" s="317"/>
      <c r="H460" s="318" t="s">
        <v>74</v>
      </c>
      <c r="I460" s="318"/>
      <c r="J460" s="31">
        <f>J410+1</f>
        <v>9</v>
      </c>
      <c r="K460" s="32" t="s">
        <v>75</v>
      </c>
    </row>
    <row r="461" spans="1:11" ht="15.75" x14ac:dyDescent="0.25">
      <c r="A461" s="319" t="s">
        <v>76</v>
      </c>
      <c r="B461" s="316"/>
      <c r="C461" s="316"/>
      <c r="D461" s="316"/>
      <c r="E461" s="320">
        <f>$E$61</f>
        <v>180</v>
      </c>
      <c r="F461" s="321"/>
      <c r="G461" s="33" t="s">
        <v>75</v>
      </c>
      <c r="H461" s="318" t="s">
        <v>77</v>
      </c>
      <c r="I461" s="318"/>
      <c r="J461" s="31">
        <f>(E461)-J460</f>
        <v>171</v>
      </c>
      <c r="K461" s="32" t="s">
        <v>75</v>
      </c>
    </row>
    <row r="462" spans="1:11" ht="16.5" thickBot="1" x14ac:dyDescent="0.3">
      <c r="A462" s="297" t="s">
        <v>78</v>
      </c>
      <c r="B462" s="298"/>
      <c r="C462" s="298"/>
      <c r="D462" s="298"/>
      <c r="E462" s="298"/>
      <c r="F462" s="299"/>
      <c r="G462" s="300" t="s">
        <v>79</v>
      </c>
      <c r="H462" s="300"/>
      <c r="I462" s="300"/>
      <c r="J462" s="300"/>
      <c r="K462" s="301"/>
    </row>
    <row r="463" spans="1:11" x14ac:dyDescent="0.25">
      <c r="A463" s="302" t="s">
        <v>80</v>
      </c>
      <c r="B463" s="305"/>
      <c r="C463" s="306"/>
      <c r="D463" s="306"/>
      <c r="E463" s="306"/>
      <c r="F463" s="307"/>
      <c r="G463" s="308"/>
      <c r="H463" s="306"/>
      <c r="I463" s="306"/>
      <c r="J463" s="306"/>
      <c r="K463" s="309"/>
    </row>
    <row r="464" spans="1:11" x14ac:dyDescent="0.25">
      <c r="A464" s="303"/>
      <c r="B464" s="305"/>
      <c r="C464" s="306"/>
      <c r="D464" s="306"/>
      <c r="E464" s="306"/>
      <c r="F464" s="307"/>
      <c r="G464" s="308"/>
      <c r="H464" s="306"/>
      <c r="I464" s="306"/>
      <c r="J464" s="306"/>
      <c r="K464" s="309"/>
    </row>
    <row r="465" spans="1:11" ht="15.75" thickBot="1" x14ac:dyDescent="0.3">
      <c r="A465" s="304"/>
      <c r="B465" s="310"/>
      <c r="C465" s="311"/>
      <c r="D465" s="311"/>
      <c r="E465" s="311"/>
      <c r="F465" s="312"/>
      <c r="G465" s="313"/>
      <c r="H465" s="311"/>
      <c r="I465" s="311"/>
      <c r="J465" s="311"/>
      <c r="K465" s="314"/>
    </row>
    <row r="466" spans="1:11" ht="15" customHeight="1" x14ac:dyDescent="0.25">
      <c r="A466" s="255" t="s">
        <v>81</v>
      </c>
      <c r="B466" s="293" t="s">
        <v>82</v>
      </c>
      <c r="C466" s="294"/>
      <c r="D466" s="294"/>
      <c r="E466" s="295"/>
      <c r="F466" s="34" t="s">
        <v>83</v>
      </c>
      <c r="G466" s="296" t="s">
        <v>82</v>
      </c>
      <c r="H466" s="294"/>
      <c r="I466" s="294"/>
      <c r="J466" s="295"/>
      <c r="K466" s="35" t="s">
        <v>83</v>
      </c>
    </row>
    <row r="467" spans="1:11" x14ac:dyDescent="0.25">
      <c r="A467" s="256"/>
      <c r="B467" s="279" t="s">
        <v>84</v>
      </c>
      <c r="C467" s="277"/>
      <c r="D467" s="277"/>
      <c r="E467" s="278"/>
      <c r="F467" s="36">
        <v>1</v>
      </c>
      <c r="G467" s="276" t="s">
        <v>85</v>
      </c>
      <c r="H467" s="277"/>
      <c r="I467" s="277"/>
      <c r="J467" s="278"/>
      <c r="K467" s="37" t="s">
        <v>63</v>
      </c>
    </row>
    <row r="468" spans="1:11" x14ac:dyDescent="0.25">
      <c r="A468" s="256"/>
      <c r="B468" s="279" t="s">
        <v>86</v>
      </c>
      <c r="C468" s="277"/>
      <c r="D468" s="277"/>
      <c r="E468" s="278"/>
      <c r="F468" s="36">
        <v>1</v>
      </c>
      <c r="G468" s="276" t="s">
        <v>87</v>
      </c>
      <c r="H468" s="277"/>
      <c r="I468" s="277"/>
      <c r="J468" s="278"/>
      <c r="K468" s="37" t="s">
        <v>63</v>
      </c>
    </row>
    <row r="469" spans="1:11" x14ac:dyDescent="0.25">
      <c r="A469" s="256"/>
      <c r="B469" s="279" t="s">
        <v>88</v>
      </c>
      <c r="C469" s="277"/>
      <c r="D469" s="277"/>
      <c r="E469" s="278"/>
      <c r="F469" s="36" t="s">
        <v>63</v>
      </c>
      <c r="G469" s="276" t="s">
        <v>89</v>
      </c>
      <c r="H469" s="277"/>
      <c r="I469" s="277"/>
      <c r="J469" s="278"/>
      <c r="K469" s="37" t="s">
        <v>63</v>
      </c>
    </row>
    <row r="470" spans="1:11" x14ac:dyDescent="0.25">
      <c r="A470" s="256"/>
      <c r="B470" s="279" t="s">
        <v>90</v>
      </c>
      <c r="C470" s="277"/>
      <c r="D470" s="277"/>
      <c r="E470" s="278"/>
      <c r="F470" s="36">
        <v>1</v>
      </c>
      <c r="G470" s="276" t="s">
        <v>91</v>
      </c>
      <c r="H470" s="277"/>
      <c r="I470" s="277"/>
      <c r="J470" s="278"/>
      <c r="K470" s="37" t="s">
        <v>63</v>
      </c>
    </row>
    <row r="471" spans="1:11" x14ac:dyDescent="0.25">
      <c r="A471" s="256"/>
      <c r="B471" s="279" t="s">
        <v>92</v>
      </c>
      <c r="C471" s="277"/>
      <c r="D471" s="277"/>
      <c r="E471" s="278"/>
      <c r="F471" s="36" t="s">
        <v>63</v>
      </c>
      <c r="G471" s="276" t="s">
        <v>93</v>
      </c>
      <c r="H471" s="277"/>
      <c r="I471" s="277"/>
      <c r="J471" s="278"/>
      <c r="K471" s="37">
        <v>1</v>
      </c>
    </row>
    <row r="472" spans="1:11" ht="15.75" thickBot="1" x14ac:dyDescent="0.3">
      <c r="A472" s="257"/>
      <c r="B472" s="280" t="s">
        <v>94</v>
      </c>
      <c r="C472" s="281"/>
      <c r="D472" s="281"/>
      <c r="E472" s="282"/>
      <c r="F472" s="36">
        <v>2</v>
      </c>
      <c r="G472" s="283" t="s">
        <v>95</v>
      </c>
      <c r="H472" s="281"/>
      <c r="I472" s="281"/>
      <c r="J472" s="282"/>
      <c r="K472" s="37" t="s">
        <v>63</v>
      </c>
    </row>
    <row r="473" spans="1:11" ht="15" customHeight="1" x14ac:dyDescent="0.25">
      <c r="A473" s="255" t="s">
        <v>96</v>
      </c>
      <c r="B473" s="284" t="s">
        <v>300</v>
      </c>
      <c r="C473" s="285"/>
      <c r="D473" s="285"/>
      <c r="E473" s="285"/>
      <c r="F473" s="285"/>
      <c r="G473" s="285"/>
      <c r="H473" s="285"/>
      <c r="I473" s="285"/>
      <c r="J473" s="285"/>
      <c r="K473" s="286"/>
    </row>
    <row r="474" spans="1:11" x14ac:dyDescent="0.25">
      <c r="A474" s="256"/>
      <c r="B474" s="287"/>
      <c r="C474" s="288"/>
      <c r="D474" s="288"/>
      <c r="E474" s="288"/>
      <c r="F474" s="288"/>
      <c r="G474" s="288"/>
      <c r="H474" s="288"/>
      <c r="I474" s="288"/>
      <c r="J474" s="288"/>
      <c r="K474" s="289"/>
    </row>
    <row r="475" spans="1:11" x14ac:dyDescent="0.25">
      <c r="A475" s="256"/>
      <c r="B475" s="287"/>
      <c r="C475" s="288"/>
      <c r="D475" s="288"/>
      <c r="E475" s="288"/>
      <c r="F475" s="288"/>
      <c r="G475" s="288"/>
      <c r="H475" s="288"/>
      <c r="I475" s="288"/>
      <c r="J475" s="288"/>
      <c r="K475" s="289"/>
    </row>
    <row r="476" spans="1:11" x14ac:dyDescent="0.25">
      <c r="A476" s="256"/>
      <c r="B476" s="287"/>
      <c r="C476" s="288"/>
      <c r="D476" s="288"/>
      <c r="E476" s="288"/>
      <c r="F476" s="288"/>
      <c r="G476" s="288"/>
      <c r="H476" s="288"/>
      <c r="I476" s="288"/>
      <c r="J476" s="288"/>
      <c r="K476" s="289"/>
    </row>
    <row r="477" spans="1:11" x14ac:dyDescent="0.25">
      <c r="A477" s="256"/>
      <c r="B477" s="287"/>
      <c r="C477" s="288"/>
      <c r="D477" s="288"/>
      <c r="E477" s="288"/>
      <c r="F477" s="288"/>
      <c r="G477" s="288"/>
      <c r="H477" s="288"/>
      <c r="I477" s="288"/>
      <c r="J477" s="288"/>
      <c r="K477" s="289"/>
    </row>
    <row r="478" spans="1:11" x14ac:dyDescent="0.25">
      <c r="A478" s="256"/>
      <c r="B478" s="287"/>
      <c r="C478" s="288"/>
      <c r="D478" s="288"/>
      <c r="E478" s="288"/>
      <c r="F478" s="288"/>
      <c r="G478" s="288"/>
      <c r="H478" s="288"/>
      <c r="I478" s="288"/>
      <c r="J478" s="288"/>
      <c r="K478" s="289"/>
    </row>
    <row r="479" spans="1:11" x14ac:dyDescent="0.25">
      <c r="A479" s="256"/>
      <c r="B479" s="287"/>
      <c r="C479" s="288"/>
      <c r="D479" s="288"/>
      <c r="E479" s="288"/>
      <c r="F479" s="288"/>
      <c r="G479" s="288"/>
      <c r="H479" s="288"/>
      <c r="I479" s="288"/>
      <c r="J479" s="288"/>
      <c r="K479" s="289"/>
    </row>
    <row r="480" spans="1:11" x14ac:dyDescent="0.25">
      <c r="A480" s="256"/>
      <c r="B480" s="287"/>
      <c r="C480" s="288"/>
      <c r="D480" s="288"/>
      <c r="E480" s="288"/>
      <c r="F480" s="288"/>
      <c r="G480" s="288"/>
      <c r="H480" s="288"/>
      <c r="I480" s="288"/>
      <c r="J480" s="288"/>
      <c r="K480" s="289"/>
    </row>
    <row r="481" spans="1:11" x14ac:dyDescent="0.25">
      <c r="A481" s="256"/>
      <c r="B481" s="287"/>
      <c r="C481" s="288"/>
      <c r="D481" s="288"/>
      <c r="E481" s="288"/>
      <c r="F481" s="288"/>
      <c r="G481" s="288"/>
      <c r="H481" s="288"/>
      <c r="I481" s="288"/>
      <c r="J481" s="288"/>
      <c r="K481" s="289"/>
    </row>
    <row r="482" spans="1:11" x14ac:dyDescent="0.25">
      <c r="A482" s="256"/>
      <c r="B482" s="287"/>
      <c r="C482" s="288"/>
      <c r="D482" s="288"/>
      <c r="E482" s="288"/>
      <c r="F482" s="288"/>
      <c r="G482" s="288"/>
      <c r="H482" s="288"/>
      <c r="I482" s="288"/>
      <c r="J482" s="288"/>
      <c r="K482" s="289"/>
    </row>
    <row r="483" spans="1:11" x14ac:dyDescent="0.25">
      <c r="A483" s="256"/>
      <c r="B483" s="287"/>
      <c r="C483" s="288"/>
      <c r="D483" s="288"/>
      <c r="E483" s="288"/>
      <c r="F483" s="288"/>
      <c r="G483" s="288"/>
      <c r="H483" s="288"/>
      <c r="I483" s="288"/>
      <c r="J483" s="288"/>
      <c r="K483" s="289"/>
    </row>
    <row r="484" spans="1:11" ht="15.75" thickBot="1" x14ac:dyDescent="0.3">
      <c r="A484" s="257"/>
      <c r="B484" s="290"/>
      <c r="C484" s="291"/>
      <c r="D484" s="291"/>
      <c r="E484" s="291"/>
      <c r="F484" s="291"/>
      <c r="G484" s="291"/>
      <c r="H484" s="291"/>
      <c r="I484" s="291"/>
      <c r="J484" s="291"/>
      <c r="K484" s="292"/>
    </row>
    <row r="485" spans="1:11" x14ac:dyDescent="0.25">
      <c r="A485" s="255" t="s">
        <v>97</v>
      </c>
      <c r="B485" s="258"/>
      <c r="C485" s="259"/>
      <c r="D485" s="259"/>
      <c r="E485" s="259"/>
      <c r="F485" s="259"/>
      <c r="G485" s="259"/>
      <c r="H485" s="259"/>
      <c r="I485" s="259"/>
      <c r="J485" s="259"/>
      <c r="K485" s="260"/>
    </row>
    <row r="486" spans="1:11" x14ac:dyDescent="0.25">
      <c r="A486" s="256"/>
      <c r="B486" s="261"/>
      <c r="C486" s="262"/>
      <c r="D486" s="262"/>
      <c r="E486" s="262"/>
      <c r="F486" s="262"/>
      <c r="G486" s="262"/>
      <c r="H486" s="262"/>
      <c r="I486" s="262"/>
      <c r="J486" s="262"/>
      <c r="K486" s="263"/>
    </row>
    <row r="487" spans="1:11" x14ac:dyDescent="0.25">
      <c r="A487" s="256"/>
      <c r="B487" s="261"/>
      <c r="C487" s="262"/>
      <c r="D487" s="262"/>
      <c r="E487" s="262"/>
      <c r="F487" s="262"/>
      <c r="G487" s="262"/>
      <c r="H487" s="262"/>
      <c r="I487" s="262"/>
      <c r="J487" s="262"/>
      <c r="K487" s="263"/>
    </row>
    <row r="488" spans="1:11" x14ac:dyDescent="0.25">
      <c r="A488" s="256"/>
      <c r="B488" s="261"/>
      <c r="C488" s="262"/>
      <c r="D488" s="262"/>
      <c r="E488" s="262"/>
      <c r="F488" s="262"/>
      <c r="G488" s="262"/>
      <c r="H488" s="262"/>
      <c r="I488" s="262"/>
      <c r="J488" s="262"/>
      <c r="K488" s="263"/>
    </row>
    <row r="489" spans="1:11" x14ac:dyDescent="0.25">
      <c r="A489" s="256"/>
      <c r="B489" s="261"/>
      <c r="C489" s="262"/>
      <c r="D489" s="262"/>
      <c r="E489" s="262"/>
      <c r="F489" s="262"/>
      <c r="G489" s="262"/>
      <c r="H489" s="262"/>
      <c r="I489" s="262"/>
      <c r="J489" s="262"/>
      <c r="K489" s="263"/>
    </row>
    <row r="490" spans="1:11" x14ac:dyDescent="0.25">
      <c r="A490" s="256"/>
      <c r="B490" s="261"/>
      <c r="C490" s="262"/>
      <c r="D490" s="262"/>
      <c r="E490" s="262"/>
      <c r="F490" s="262"/>
      <c r="G490" s="262"/>
      <c r="H490" s="262"/>
      <c r="I490" s="262"/>
      <c r="J490" s="262"/>
      <c r="K490" s="263"/>
    </row>
    <row r="491" spans="1:11" x14ac:dyDescent="0.25">
      <c r="A491" s="256"/>
      <c r="B491" s="261"/>
      <c r="C491" s="262"/>
      <c r="D491" s="262"/>
      <c r="E491" s="262"/>
      <c r="F491" s="262"/>
      <c r="G491" s="262"/>
      <c r="H491" s="262"/>
      <c r="I491" s="262"/>
      <c r="J491" s="262"/>
      <c r="K491" s="263"/>
    </row>
    <row r="492" spans="1:11" x14ac:dyDescent="0.25">
      <c r="A492" s="256"/>
      <c r="B492" s="261"/>
      <c r="C492" s="262"/>
      <c r="D492" s="262"/>
      <c r="E492" s="262"/>
      <c r="F492" s="262"/>
      <c r="G492" s="262"/>
      <c r="H492" s="262"/>
      <c r="I492" s="262"/>
      <c r="J492" s="262"/>
      <c r="K492" s="263"/>
    </row>
    <row r="493" spans="1:11" x14ac:dyDescent="0.25">
      <c r="A493" s="256"/>
      <c r="B493" s="261"/>
      <c r="C493" s="262"/>
      <c r="D493" s="262"/>
      <c r="E493" s="262"/>
      <c r="F493" s="262"/>
      <c r="G493" s="262"/>
      <c r="H493" s="262"/>
      <c r="I493" s="262"/>
      <c r="J493" s="262"/>
      <c r="K493" s="263"/>
    </row>
    <row r="494" spans="1:11" x14ac:dyDescent="0.25">
      <c r="A494" s="256"/>
      <c r="B494" s="261"/>
      <c r="C494" s="262"/>
      <c r="D494" s="262"/>
      <c r="E494" s="262"/>
      <c r="F494" s="262"/>
      <c r="G494" s="262"/>
      <c r="H494" s="262"/>
      <c r="I494" s="262"/>
      <c r="J494" s="262"/>
      <c r="K494" s="263"/>
    </row>
    <row r="495" spans="1:11" x14ac:dyDescent="0.25">
      <c r="A495" s="256"/>
      <c r="B495" s="261"/>
      <c r="C495" s="262"/>
      <c r="D495" s="262"/>
      <c r="E495" s="262"/>
      <c r="F495" s="262"/>
      <c r="G495" s="262"/>
      <c r="H495" s="262"/>
      <c r="I495" s="262"/>
      <c r="J495" s="262"/>
      <c r="K495" s="263"/>
    </row>
    <row r="496" spans="1:11" ht="15.75" thickBot="1" x14ac:dyDescent="0.3">
      <c r="A496" s="257"/>
      <c r="B496" s="264"/>
      <c r="C496" s="265"/>
      <c r="D496" s="265"/>
      <c r="E496" s="265"/>
      <c r="F496" s="265"/>
      <c r="G496" s="265"/>
      <c r="H496" s="265"/>
      <c r="I496" s="265"/>
      <c r="J496" s="265"/>
      <c r="K496" s="266"/>
    </row>
    <row r="497" spans="1:11" x14ac:dyDescent="0.25">
      <c r="A497" s="267" t="s">
        <v>98</v>
      </c>
      <c r="B497" s="270" t="s">
        <v>99</v>
      </c>
      <c r="C497" s="270"/>
      <c r="D497" s="270"/>
      <c r="E497" s="270"/>
      <c r="F497" s="270" t="s">
        <v>100</v>
      </c>
      <c r="G497" s="270"/>
      <c r="H497" s="270"/>
      <c r="I497" s="270"/>
      <c r="J497" s="270"/>
      <c r="K497" s="273"/>
    </row>
    <row r="498" spans="1:11" x14ac:dyDescent="0.25">
      <c r="A498" s="268"/>
      <c r="B498" s="271"/>
      <c r="C498" s="271"/>
      <c r="D498" s="271"/>
      <c r="E498" s="271"/>
      <c r="F498" s="271"/>
      <c r="G498" s="271"/>
      <c r="H498" s="271"/>
      <c r="I498" s="271"/>
      <c r="J498" s="271"/>
      <c r="K498" s="274"/>
    </row>
    <row r="499" spans="1:11" x14ac:dyDescent="0.25">
      <c r="A499" s="268"/>
      <c r="B499" s="271"/>
      <c r="C499" s="271"/>
      <c r="D499" s="271"/>
      <c r="E499" s="271"/>
      <c r="F499" s="271"/>
      <c r="G499" s="271"/>
      <c r="H499" s="271"/>
      <c r="I499" s="271"/>
      <c r="J499" s="271"/>
      <c r="K499" s="274"/>
    </row>
    <row r="500" spans="1:11" ht="15.75" thickBot="1" x14ac:dyDescent="0.3">
      <c r="A500" s="269"/>
      <c r="B500" s="272"/>
      <c r="C500" s="272"/>
      <c r="D500" s="272"/>
      <c r="E500" s="272"/>
      <c r="F500" s="272"/>
      <c r="G500" s="272"/>
      <c r="H500" s="272"/>
      <c r="I500" s="272"/>
      <c r="J500" s="272"/>
      <c r="K500" s="275"/>
    </row>
    <row r="501" spans="1:11" x14ac:dyDescent="0.25">
      <c r="A501" s="322" t="s">
        <v>64</v>
      </c>
      <c r="B501" s="323"/>
      <c r="C501" s="323"/>
      <c r="D501" s="323"/>
      <c r="E501" s="323"/>
      <c r="F501" s="323"/>
      <c r="G501" s="323"/>
      <c r="H501" s="326">
        <f>H451+1</f>
        <v>44882</v>
      </c>
      <c r="I501" s="327"/>
      <c r="J501" s="327"/>
      <c r="K501" s="328"/>
    </row>
    <row r="502" spans="1:11" x14ac:dyDescent="0.25">
      <c r="A502" s="324"/>
      <c r="B502" s="325"/>
      <c r="C502" s="325"/>
      <c r="D502" s="325"/>
      <c r="E502" s="325"/>
      <c r="F502" s="325"/>
      <c r="G502" s="325"/>
      <c r="H502" s="329"/>
      <c r="I502" s="329"/>
      <c r="J502" s="329"/>
      <c r="K502" s="330"/>
    </row>
    <row r="503" spans="1:11" ht="15" customHeight="1" x14ac:dyDescent="0.25">
      <c r="A503" s="331" t="str">
        <f>$A$53</f>
        <v>DRENAGEM E PAVIMENTAÇÃO DAS RUAS “A”, “B”, “C” E “D” DO LOTEAMENTO PORTELINHA, BAIRRO ROMUALDO PRADO, NESTE MUNICÍPIO DE SÃO CRISTÓVÃO/SE.</v>
      </c>
      <c r="B503" s="332"/>
      <c r="C503" s="332"/>
      <c r="D503" s="332"/>
      <c r="E503" s="332"/>
      <c r="F503" s="332"/>
      <c r="G503" s="332"/>
      <c r="H503" s="332"/>
      <c r="I503" s="332"/>
      <c r="J503" s="332"/>
      <c r="K503" s="333"/>
    </row>
    <row r="504" spans="1:11" ht="15" customHeight="1" x14ac:dyDescent="0.25">
      <c r="A504" s="331"/>
      <c r="B504" s="332"/>
      <c r="C504" s="332"/>
      <c r="D504" s="332"/>
      <c r="E504" s="332"/>
      <c r="F504" s="332"/>
      <c r="G504" s="332"/>
      <c r="H504" s="332"/>
      <c r="I504" s="332"/>
      <c r="J504" s="332"/>
      <c r="K504" s="333"/>
    </row>
    <row r="505" spans="1:11" x14ac:dyDescent="0.25">
      <c r="A505" s="334" t="s">
        <v>70</v>
      </c>
      <c r="B505" s="335"/>
      <c r="C505" s="335"/>
      <c r="D505" s="335"/>
      <c r="E505" s="335"/>
      <c r="F505" s="335"/>
      <c r="G505" s="335"/>
      <c r="H505" s="335"/>
      <c r="I505" s="335"/>
      <c r="J505" s="335"/>
      <c r="K505" s="336"/>
    </row>
    <row r="506" spans="1:11" x14ac:dyDescent="0.25">
      <c r="A506" s="334"/>
      <c r="B506" s="335"/>
      <c r="C506" s="335"/>
      <c r="D506" s="335"/>
      <c r="E506" s="335"/>
      <c r="F506" s="335"/>
      <c r="G506" s="335"/>
      <c r="H506" s="335"/>
      <c r="I506" s="335"/>
      <c r="J506" s="335"/>
      <c r="K506" s="336"/>
    </row>
    <row r="507" spans="1:11" ht="15.75" x14ac:dyDescent="0.25">
      <c r="A507" s="337" t="str">
        <f>A457</f>
        <v>PREFEITURA MUNICIPAL DE SÃO CRISTOVÃO/SE</v>
      </c>
      <c r="B507" s="338"/>
      <c r="C507" s="338"/>
      <c r="D507" s="338"/>
      <c r="E507" s="338"/>
      <c r="F507" s="338"/>
      <c r="G507" s="338"/>
      <c r="H507" s="338"/>
      <c r="I507" s="338"/>
      <c r="J507" s="338"/>
      <c r="K507" s="339"/>
    </row>
    <row r="508" spans="1:11" x14ac:dyDescent="0.25">
      <c r="A508" s="340" t="s">
        <v>71</v>
      </c>
      <c r="B508" s="341"/>
      <c r="C508" s="341"/>
      <c r="D508" s="341"/>
      <c r="E508" s="341"/>
      <c r="F508" s="341"/>
      <c r="G508" s="341"/>
      <c r="H508" s="341"/>
      <c r="I508" s="341"/>
      <c r="J508" s="341"/>
      <c r="K508" s="342"/>
    </row>
    <row r="509" spans="1:11" x14ac:dyDescent="0.25">
      <c r="A509" s="343"/>
      <c r="B509" s="344"/>
      <c r="C509" s="344"/>
      <c r="D509" s="344"/>
      <c r="E509" s="344"/>
      <c r="F509" s="344"/>
      <c r="G509" s="344"/>
      <c r="H509" s="344"/>
      <c r="I509" s="344"/>
      <c r="J509" s="344"/>
      <c r="K509" s="345"/>
    </row>
    <row r="510" spans="1:11" ht="15.75" x14ac:dyDescent="0.25">
      <c r="A510" s="315" t="s">
        <v>72</v>
      </c>
      <c r="B510" s="316"/>
      <c r="C510" s="316"/>
      <c r="D510" s="316"/>
      <c r="E510" s="317" t="str">
        <f>$E$60</f>
        <v>07:00 às 12:00 / 13:00 às 17:00</v>
      </c>
      <c r="F510" s="317"/>
      <c r="G510" s="317"/>
      <c r="H510" s="318" t="s">
        <v>74</v>
      </c>
      <c r="I510" s="318"/>
      <c r="J510" s="31">
        <f>J460+1</f>
        <v>10</v>
      </c>
      <c r="K510" s="32" t="s">
        <v>75</v>
      </c>
    </row>
    <row r="511" spans="1:11" ht="15.75" x14ac:dyDescent="0.25">
      <c r="A511" s="319" t="s">
        <v>76</v>
      </c>
      <c r="B511" s="316"/>
      <c r="C511" s="316"/>
      <c r="D511" s="316"/>
      <c r="E511" s="320">
        <f>$E$61</f>
        <v>180</v>
      </c>
      <c r="F511" s="321"/>
      <c r="G511" s="33" t="s">
        <v>75</v>
      </c>
      <c r="H511" s="318" t="s">
        <v>77</v>
      </c>
      <c r="I511" s="318"/>
      <c r="J511" s="31">
        <f>(E511)-J510</f>
        <v>170</v>
      </c>
      <c r="K511" s="32" t="s">
        <v>75</v>
      </c>
    </row>
    <row r="512" spans="1:11" ht="16.5" thickBot="1" x14ac:dyDescent="0.3">
      <c r="A512" s="297" t="s">
        <v>78</v>
      </c>
      <c r="B512" s="298"/>
      <c r="C512" s="298"/>
      <c r="D512" s="298"/>
      <c r="E512" s="298"/>
      <c r="F512" s="299"/>
      <c r="G512" s="300" t="s">
        <v>79</v>
      </c>
      <c r="H512" s="300"/>
      <c r="I512" s="300"/>
      <c r="J512" s="300"/>
      <c r="K512" s="301"/>
    </row>
    <row r="513" spans="1:11" x14ac:dyDescent="0.25">
      <c r="A513" s="302" t="s">
        <v>80</v>
      </c>
      <c r="B513" s="305"/>
      <c r="C513" s="306"/>
      <c r="D513" s="306"/>
      <c r="E513" s="306"/>
      <c r="F513" s="307"/>
      <c r="G513" s="308"/>
      <c r="H513" s="306"/>
      <c r="I513" s="306"/>
      <c r="J513" s="306"/>
      <c r="K513" s="309"/>
    </row>
    <row r="514" spans="1:11" x14ac:dyDescent="0.25">
      <c r="A514" s="303"/>
      <c r="B514" s="305"/>
      <c r="C514" s="306"/>
      <c r="D514" s="306"/>
      <c r="E514" s="306"/>
      <c r="F514" s="307"/>
      <c r="G514" s="308"/>
      <c r="H514" s="306"/>
      <c r="I514" s="306"/>
      <c r="J514" s="306"/>
      <c r="K514" s="309"/>
    </row>
    <row r="515" spans="1:11" ht="15.75" thickBot="1" x14ac:dyDescent="0.3">
      <c r="A515" s="304"/>
      <c r="B515" s="310"/>
      <c r="C515" s="311"/>
      <c r="D515" s="311"/>
      <c r="E515" s="311"/>
      <c r="F515" s="312"/>
      <c r="G515" s="313"/>
      <c r="H515" s="311"/>
      <c r="I515" s="311"/>
      <c r="J515" s="311"/>
      <c r="K515" s="314"/>
    </row>
    <row r="516" spans="1:11" ht="15" customHeight="1" x14ac:dyDescent="0.25">
      <c r="A516" s="255" t="s">
        <v>81</v>
      </c>
      <c r="B516" s="293" t="s">
        <v>82</v>
      </c>
      <c r="C516" s="294"/>
      <c r="D516" s="294"/>
      <c r="E516" s="295"/>
      <c r="F516" s="34" t="s">
        <v>83</v>
      </c>
      <c r="G516" s="296" t="s">
        <v>82</v>
      </c>
      <c r="H516" s="294"/>
      <c r="I516" s="294"/>
      <c r="J516" s="295"/>
      <c r="K516" s="35" t="s">
        <v>83</v>
      </c>
    </row>
    <row r="517" spans="1:11" x14ac:dyDescent="0.25">
      <c r="A517" s="256"/>
      <c r="B517" s="279" t="s">
        <v>84</v>
      </c>
      <c r="C517" s="277"/>
      <c r="D517" s="277"/>
      <c r="E517" s="278"/>
      <c r="F517" s="36">
        <v>1</v>
      </c>
      <c r="G517" s="276" t="s">
        <v>85</v>
      </c>
      <c r="H517" s="277"/>
      <c r="I517" s="277"/>
      <c r="J517" s="278"/>
      <c r="K517" s="37" t="s">
        <v>63</v>
      </c>
    </row>
    <row r="518" spans="1:11" x14ac:dyDescent="0.25">
      <c r="A518" s="256"/>
      <c r="B518" s="279" t="s">
        <v>86</v>
      </c>
      <c r="C518" s="277"/>
      <c r="D518" s="277"/>
      <c r="E518" s="278"/>
      <c r="F518" s="36">
        <v>1</v>
      </c>
      <c r="G518" s="276" t="s">
        <v>87</v>
      </c>
      <c r="H518" s="277"/>
      <c r="I518" s="277"/>
      <c r="J518" s="278"/>
      <c r="K518" s="37" t="s">
        <v>63</v>
      </c>
    </row>
    <row r="519" spans="1:11" x14ac:dyDescent="0.25">
      <c r="A519" s="256"/>
      <c r="B519" s="279" t="s">
        <v>88</v>
      </c>
      <c r="C519" s="277"/>
      <c r="D519" s="277"/>
      <c r="E519" s="278"/>
      <c r="F519" s="36" t="s">
        <v>63</v>
      </c>
      <c r="G519" s="276" t="s">
        <v>89</v>
      </c>
      <c r="H519" s="277"/>
      <c r="I519" s="277"/>
      <c r="J519" s="278"/>
      <c r="K519" s="37" t="s">
        <v>63</v>
      </c>
    </row>
    <row r="520" spans="1:11" x14ac:dyDescent="0.25">
      <c r="A520" s="256"/>
      <c r="B520" s="279" t="s">
        <v>90</v>
      </c>
      <c r="C520" s="277"/>
      <c r="D520" s="277"/>
      <c r="E520" s="278"/>
      <c r="F520" s="36">
        <v>1</v>
      </c>
      <c r="G520" s="276" t="s">
        <v>91</v>
      </c>
      <c r="H520" s="277"/>
      <c r="I520" s="277"/>
      <c r="J520" s="278"/>
      <c r="K520" s="37" t="s">
        <v>63</v>
      </c>
    </row>
    <row r="521" spans="1:11" x14ac:dyDescent="0.25">
      <c r="A521" s="256"/>
      <c r="B521" s="279" t="s">
        <v>92</v>
      </c>
      <c r="C521" s="277"/>
      <c r="D521" s="277"/>
      <c r="E521" s="278"/>
      <c r="F521" s="36" t="s">
        <v>63</v>
      </c>
      <c r="G521" s="276" t="s">
        <v>93</v>
      </c>
      <c r="H521" s="277"/>
      <c r="I521" s="277"/>
      <c r="J521" s="278"/>
      <c r="K521" s="37">
        <v>1</v>
      </c>
    </row>
    <row r="522" spans="1:11" ht="15.75" thickBot="1" x14ac:dyDescent="0.3">
      <c r="A522" s="257"/>
      <c r="B522" s="280" t="s">
        <v>94</v>
      </c>
      <c r="C522" s="281"/>
      <c r="D522" s="281"/>
      <c r="E522" s="282"/>
      <c r="F522" s="36">
        <v>2</v>
      </c>
      <c r="G522" s="283" t="s">
        <v>95</v>
      </c>
      <c r="H522" s="281"/>
      <c r="I522" s="281"/>
      <c r="J522" s="282"/>
      <c r="K522" s="37" t="s">
        <v>63</v>
      </c>
    </row>
    <row r="523" spans="1:11" ht="15" customHeight="1" x14ac:dyDescent="0.25">
      <c r="A523" s="255" t="s">
        <v>96</v>
      </c>
      <c r="B523" s="284" t="s">
        <v>301</v>
      </c>
      <c r="C523" s="285"/>
      <c r="D523" s="285"/>
      <c r="E523" s="285"/>
      <c r="F523" s="285"/>
      <c r="G523" s="285"/>
      <c r="H523" s="285"/>
      <c r="I523" s="285"/>
      <c r="J523" s="285"/>
      <c r="K523" s="286"/>
    </row>
    <row r="524" spans="1:11" x14ac:dyDescent="0.25">
      <c r="A524" s="256"/>
      <c r="B524" s="287"/>
      <c r="C524" s="288"/>
      <c r="D524" s="288"/>
      <c r="E524" s="288"/>
      <c r="F524" s="288"/>
      <c r="G524" s="288"/>
      <c r="H524" s="288"/>
      <c r="I524" s="288"/>
      <c r="J524" s="288"/>
      <c r="K524" s="289"/>
    </row>
    <row r="525" spans="1:11" x14ac:dyDescent="0.25">
      <c r="A525" s="256"/>
      <c r="B525" s="287"/>
      <c r="C525" s="288"/>
      <c r="D525" s="288"/>
      <c r="E525" s="288"/>
      <c r="F525" s="288"/>
      <c r="G525" s="288"/>
      <c r="H525" s="288"/>
      <c r="I525" s="288"/>
      <c r="J525" s="288"/>
      <c r="K525" s="289"/>
    </row>
    <row r="526" spans="1:11" x14ac:dyDescent="0.25">
      <c r="A526" s="256"/>
      <c r="B526" s="287"/>
      <c r="C526" s="288"/>
      <c r="D526" s="288"/>
      <c r="E526" s="288"/>
      <c r="F526" s="288"/>
      <c r="G526" s="288"/>
      <c r="H526" s="288"/>
      <c r="I526" s="288"/>
      <c r="J526" s="288"/>
      <c r="K526" s="289"/>
    </row>
    <row r="527" spans="1:11" x14ac:dyDescent="0.25">
      <c r="A527" s="256"/>
      <c r="B527" s="287"/>
      <c r="C527" s="288"/>
      <c r="D527" s="288"/>
      <c r="E527" s="288"/>
      <c r="F527" s="288"/>
      <c r="G527" s="288"/>
      <c r="H527" s="288"/>
      <c r="I527" s="288"/>
      <c r="J527" s="288"/>
      <c r="K527" s="289"/>
    </row>
    <row r="528" spans="1:11" x14ac:dyDescent="0.25">
      <c r="A528" s="256"/>
      <c r="B528" s="287"/>
      <c r="C528" s="288"/>
      <c r="D528" s="288"/>
      <c r="E528" s="288"/>
      <c r="F528" s="288"/>
      <c r="G528" s="288"/>
      <c r="H528" s="288"/>
      <c r="I528" s="288"/>
      <c r="J528" s="288"/>
      <c r="K528" s="289"/>
    </row>
    <row r="529" spans="1:11" x14ac:dyDescent="0.25">
      <c r="A529" s="256"/>
      <c r="B529" s="287"/>
      <c r="C529" s="288"/>
      <c r="D529" s="288"/>
      <c r="E529" s="288"/>
      <c r="F529" s="288"/>
      <c r="G529" s="288"/>
      <c r="H529" s="288"/>
      <c r="I529" s="288"/>
      <c r="J529" s="288"/>
      <c r="K529" s="289"/>
    </row>
    <row r="530" spans="1:11" x14ac:dyDescent="0.25">
      <c r="A530" s="256"/>
      <c r="B530" s="287"/>
      <c r="C530" s="288"/>
      <c r="D530" s="288"/>
      <c r="E530" s="288"/>
      <c r="F530" s="288"/>
      <c r="G530" s="288"/>
      <c r="H530" s="288"/>
      <c r="I530" s="288"/>
      <c r="J530" s="288"/>
      <c r="K530" s="289"/>
    </row>
    <row r="531" spans="1:11" x14ac:dyDescent="0.25">
      <c r="A531" s="256"/>
      <c r="B531" s="287"/>
      <c r="C531" s="288"/>
      <c r="D531" s="288"/>
      <c r="E531" s="288"/>
      <c r="F531" s="288"/>
      <c r="G531" s="288"/>
      <c r="H531" s="288"/>
      <c r="I531" s="288"/>
      <c r="J531" s="288"/>
      <c r="K531" s="289"/>
    </row>
    <row r="532" spans="1:11" x14ac:dyDescent="0.25">
      <c r="A532" s="256"/>
      <c r="B532" s="287"/>
      <c r="C532" s="288"/>
      <c r="D532" s="288"/>
      <c r="E532" s="288"/>
      <c r="F532" s="288"/>
      <c r="G532" s="288"/>
      <c r="H532" s="288"/>
      <c r="I532" s="288"/>
      <c r="J532" s="288"/>
      <c r="K532" s="289"/>
    </row>
    <row r="533" spans="1:11" x14ac:dyDescent="0.25">
      <c r="A533" s="256"/>
      <c r="B533" s="287"/>
      <c r="C533" s="288"/>
      <c r="D533" s="288"/>
      <c r="E533" s="288"/>
      <c r="F533" s="288"/>
      <c r="G533" s="288"/>
      <c r="H533" s="288"/>
      <c r="I533" s="288"/>
      <c r="J533" s="288"/>
      <c r="K533" s="289"/>
    </row>
    <row r="534" spans="1:11" ht="15.75" thickBot="1" x14ac:dyDescent="0.3">
      <c r="A534" s="257"/>
      <c r="B534" s="290"/>
      <c r="C534" s="291"/>
      <c r="D534" s="291"/>
      <c r="E534" s="291"/>
      <c r="F534" s="291"/>
      <c r="G534" s="291"/>
      <c r="H534" s="291"/>
      <c r="I534" s="291"/>
      <c r="J534" s="291"/>
      <c r="K534" s="292"/>
    </row>
    <row r="535" spans="1:11" x14ac:dyDescent="0.25">
      <c r="A535" s="255" t="s">
        <v>97</v>
      </c>
      <c r="B535" s="258"/>
      <c r="C535" s="259"/>
      <c r="D535" s="259"/>
      <c r="E535" s="259"/>
      <c r="F535" s="259"/>
      <c r="G535" s="259"/>
      <c r="H535" s="259"/>
      <c r="I535" s="259"/>
      <c r="J535" s="259"/>
      <c r="K535" s="260"/>
    </row>
    <row r="536" spans="1:11" x14ac:dyDescent="0.25">
      <c r="A536" s="256"/>
      <c r="B536" s="261"/>
      <c r="C536" s="262"/>
      <c r="D536" s="262"/>
      <c r="E536" s="262"/>
      <c r="F536" s="262"/>
      <c r="G536" s="262"/>
      <c r="H536" s="262"/>
      <c r="I536" s="262"/>
      <c r="J536" s="262"/>
      <c r="K536" s="263"/>
    </row>
    <row r="537" spans="1:11" x14ac:dyDescent="0.25">
      <c r="A537" s="256"/>
      <c r="B537" s="261"/>
      <c r="C537" s="262"/>
      <c r="D537" s="262"/>
      <c r="E537" s="262"/>
      <c r="F537" s="262"/>
      <c r="G537" s="262"/>
      <c r="H537" s="262"/>
      <c r="I537" s="262"/>
      <c r="J537" s="262"/>
      <c r="K537" s="263"/>
    </row>
    <row r="538" spans="1:11" x14ac:dyDescent="0.25">
      <c r="A538" s="256"/>
      <c r="B538" s="261"/>
      <c r="C538" s="262"/>
      <c r="D538" s="262"/>
      <c r="E538" s="262"/>
      <c r="F538" s="262"/>
      <c r="G538" s="262"/>
      <c r="H538" s="262"/>
      <c r="I538" s="262"/>
      <c r="J538" s="262"/>
      <c r="K538" s="263"/>
    </row>
    <row r="539" spans="1:11" x14ac:dyDescent="0.25">
      <c r="A539" s="256"/>
      <c r="B539" s="261"/>
      <c r="C539" s="262"/>
      <c r="D539" s="262"/>
      <c r="E539" s="262"/>
      <c r="F539" s="262"/>
      <c r="G539" s="262"/>
      <c r="H539" s="262"/>
      <c r="I539" s="262"/>
      <c r="J539" s="262"/>
      <c r="K539" s="263"/>
    </row>
    <row r="540" spans="1:11" x14ac:dyDescent="0.25">
      <c r="A540" s="256"/>
      <c r="B540" s="261"/>
      <c r="C540" s="262"/>
      <c r="D540" s="262"/>
      <c r="E540" s="262"/>
      <c r="F540" s="262"/>
      <c r="G540" s="262"/>
      <c r="H540" s="262"/>
      <c r="I540" s="262"/>
      <c r="J540" s="262"/>
      <c r="K540" s="263"/>
    </row>
    <row r="541" spans="1:11" x14ac:dyDescent="0.25">
      <c r="A541" s="256"/>
      <c r="B541" s="261"/>
      <c r="C541" s="262"/>
      <c r="D541" s="262"/>
      <c r="E541" s="262"/>
      <c r="F541" s="262"/>
      <c r="G541" s="262"/>
      <c r="H541" s="262"/>
      <c r="I541" s="262"/>
      <c r="J541" s="262"/>
      <c r="K541" s="263"/>
    </row>
    <row r="542" spans="1:11" x14ac:dyDescent="0.25">
      <c r="A542" s="256"/>
      <c r="B542" s="261"/>
      <c r="C542" s="262"/>
      <c r="D542" s="262"/>
      <c r="E542" s="262"/>
      <c r="F542" s="262"/>
      <c r="G542" s="262"/>
      <c r="H542" s="262"/>
      <c r="I542" s="262"/>
      <c r="J542" s="262"/>
      <c r="K542" s="263"/>
    </row>
    <row r="543" spans="1:11" x14ac:dyDescent="0.25">
      <c r="A543" s="256"/>
      <c r="B543" s="261"/>
      <c r="C543" s="262"/>
      <c r="D543" s="262"/>
      <c r="E543" s="262"/>
      <c r="F543" s="262"/>
      <c r="G543" s="262"/>
      <c r="H543" s="262"/>
      <c r="I543" s="262"/>
      <c r="J543" s="262"/>
      <c r="K543" s="263"/>
    </row>
    <row r="544" spans="1:11" x14ac:dyDescent="0.25">
      <c r="A544" s="256"/>
      <c r="B544" s="261"/>
      <c r="C544" s="262"/>
      <c r="D544" s="262"/>
      <c r="E544" s="262"/>
      <c r="F544" s="262"/>
      <c r="G544" s="262"/>
      <c r="H544" s="262"/>
      <c r="I544" s="262"/>
      <c r="J544" s="262"/>
      <c r="K544" s="263"/>
    </row>
    <row r="545" spans="1:11" x14ac:dyDescent="0.25">
      <c r="A545" s="256"/>
      <c r="B545" s="261"/>
      <c r="C545" s="262"/>
      <c r="D545" s="262"/>
      <c r="E545" s="262"/>
      <c r="F545" s="262"/>
      <c r="G545" s="262"/>
      <c r="H545" s="262"/>
      <c r="I545" s="262"/>
      <c r="J545" s="262"/>
      <c r="K545" s="263"/>
    </row>
    <row r="546" spans="1:11" ht="15.75" thickBot="1" x14ac:dyDescent="0.3">
      <c r="A546" s="257"/>
      <c r="B546" s="264"/>
      <c r="C546" s="265"/>
      <c r="D546" s="265"/>
      <c r="E546" s="265"/>
      <c r="F546" s="265"/>
      <c r="G546" s="265"/>
      <c r="H546" s="265"/>
      <c r="I546" s="265"/>
      <c r="J546" s="265"/>
      <c r="K546" s="266"/>
    </row>
    <row r="547" spans="1:11" x14ac:dyDescent="0.25">
      <c r="A547" s="267" t="s">
        <v>98</v>
      </c>
      <c r="B547" s="270" t="s">
        <v>99</v>
      </c>
      <c r="C547" s="270"/>
      <c r="D547" s="270"/>
      <c r="E547" s="270"/>
      <c r="F547" s="270" t="s">
        <v>100</v>
      </c>
      <c r="G547" s="270"/>
      <c r="H547" s="270"/>
      <c r="I547" s="270"/>
      <c r="J547" s="270"/>
      <c r="K547" s="273"/>
    </row>
    <row r="548" spans="1:11" x14ac:dyDescent="0.25">
      <c r="A548" s="268"/>
      <c r="B548" s="271"/>
      <c r="C548" s="271"/>
      <c r="D548" s="271"/>
      <c r="E548" s="271"/>
      <c r="F548" s="271"/>
      <c r="G548" s="271"/>
      <c r="H548" s="271"/>
      <c r="I548" s="271"/>
      <c r="J548" s="271"/>
      <c r="K548" s="274"/>
    </row>
    <row r="549" spans="1:11" x14ac:dyDescent="0.25">
      <c r="A549" s="268"/>
      <c r="B549" s="271"/>
      <c r="C549" s="271"/>
      <c r="D549" s="271"/>
      <c r="E549" s="271"/>
      <c r="F549" s="271"/>
      <c r="G549" s="271"/>
      <c r="H549" s="271"/>
      <c r="I549" s="271"/>
      <c r="J549" s="271"/>
      <c r="K549" s="274"/>
    </row>
    <row r="550" spans="1:11" ht="15.75" thickBot="1" x14ac:dyDescent="0.3">
      <c r="A550" s="269"/>
      <c r="B550" s="272"/>
      <c r="C550" s="272"/>
      <c r="D550" s="272"/>
      <c r="E550" s="272"/>
      <c r="F550" s="272"/>
      <c r="G550" s="272"/>
      <c r="H550" s="272"/>
      <c r="I550" s="272"/>
      <c r="J550" s="272"/>
      <c r="K550" s="275"/>
    </row>
    <row r="551" spans="1:11" x14ac:dyDescent="0.25">
      <c r="A551" s="322" t="s">
        <v>64</v>
      </c>
      <c r="B551" s="323"/>
      <c r="C551" s="323"/>
      <c r="D551" s="323"/>
      <c r="E551" s="323"/>
      <c r="F551" s="323"/>
      <c r="G551" s="323"/>
      <c r="H551" s="326">
        <f>H501+1</f>
        <v>44883</v>
      </c>
      <c r="I551" s="327"/>
      <c r="J551" s="327"/>
      <c r="K551" s="328"/>
    </row>
    <row r="552" spans="1:11" x14ac:dyDescent="0.25">
      <c r="A552" s="324"/>
      <c r="B552" s="325"/>
      <c r="C552" s="325"/>
      <c r="D552" s="325"/>
      <c r="E552" s="325"/>
      <c r="F552" s="325"/>
      <c r="G552" s="325"/>
      <c r="H552" s="329"/>
      <c r="I552" s="329"/>
      <c r="J552" s="329"/>
      <c r="K552" s="330"/>
    </row>
    <row r="553" spans="1:11" ht="15" customHeight="1" x14ac:dyDescent="0.25">
      <c r="A553" s="331" t="str">
        <f>$A$53</f>
        <v>DRENAGEM E PAVIMENTAÇÃO DAS RUAS “A”, “B”, “C” E “D” DO LOTEAMENTO PORTELINHA, BAIRRO ROMUALDO PRADO, NESTE MUNICÍPIO DE SÃO CRISTÓVÃO/SE.</v>
      </c>
      <c r="B553" s="332"/>
      <c r="C553" s="332"/>
      <c r="D553" s="332"/>
      <c r="E553" s="332"/>
      <c r="F553" s="332"/>
      <c r="G553" s="332"/>
      <c r="H553" s="332"/>
      <c r="I553" s="332"/>
      <c r="J553" s="332"/>
      <c r="K553" s="333"/>
    </row>
    <row r="554" spans="1:11" ht="15" customHeight="1" x14ac:dyDescent="0.25">
      <c r="A554" s="331"/>
      <c r="B554" s="332"/>
      <c r="C554" s="332"/>
      <c r="D554" s="332"/>
      <c r="E554" s="332"/>
      <c r="F554" s="332"/>
      <c r="G554" s="332"/>
      <c r="H554" s="332"/>
      <c r="I554" s="332"/>
      <c r="J554" s="332"/>
      <c r="K554" s="333"/>
    </row>
    <row r="555" spans="1:11" x14ac:dyDescent="0.25">
      <c r="A555" s="334" t="s">
        <v>70</v>
      </c>
      <c r="B555" s="335"/>
      <c r="C555" s="335"/>
      <c r="D555" s="335"/>
      <c r="E555" s="335"/>
      <c r="F555" s="335"/>
      <c r="G555" s="335"/>
      <c r="H555" s="335"/>
      <c r="I555" s="335"/>
      <c r="J555" s="335"/>
      <c r="K555" s="336"/>
    </row>
    <row r="556" spans="1:11" x14ac:dyDescent="0.25">
      <c r="A556" s="334"/>
      <c r="B556" s="335"/>
      <c r="C556" s="335"/>
      <c r="D556" s="335"/>
      <c r="E556" s="335"/>
      <c r="F556" s="335"/>
      <c r="G556" s="335"/>
      <c r="H556" s="335"/>
      <c r="I556" s="335"/>
      <c r="J556" s="335"/>
      <c r="K556" s="336"/>
    </row>
    <row r="557" spans="1:11" ht="15.75" x14ac:dyDescent="0.25">
      <c r="A557" s="337" t="str">
        <f>A457</f>
        <v>PREFEITURA MUNICIPAL DE SÃO CRISTOVÃO/SE</v>
      </c>
      <c r="B557" s="338"/>
      <c r="C557" s="338"/>
      <c r="D557" s="338"/>
      <c r="E557" s="338"/>
      <c r="F557" s="338"/>
      <c r="G557" s="338"/>
      <c r="H557" s="338"/>
      <c r="I557" s="338"/>
      <c r="J557" s="338"/>
      <c r="K557" s="339"/>
    </row>
    <row r="558" spans="1:11" x14ac:dyDescent="0.25">
      <c r="A558" s="340" t="s">
        <v>71</v>
      </c>
      <c r="B558" s="341"/>
      <c r="C558" s="341"/>
      <c r="D558" s="341"/>
      <c r="E558" s="341"/>
      <c r="F558" s="341"/>
      <c r="G558" s="341"/>
      <c r="H558" s="341"/>
      <c r="I558" s="341"/>
      <c r="J558" s="341"/>
      <c r="K558" s="342"/>
    </row>
    <row r="559" spans="1:11" x14ac:dyDescent="0.25">
      <c r="A559" s="343"/>
      <c r="B559" s="344"/>
      <c r="C559" s="344"/>
      <c r="D559" s="344"/>
      <c r="E559" s="344"/>
      <c r="F559" s="344"/>
      <c r="G559" s="344"/>
      <c r="H559" s="344"/>
      <c r="I559" s="344"/>
      <c r="J559" s="344"/>
      <c r="K559" s="345"/>
    </row>
    <row r="560" spans="1:11" ht="15.75" x14ac:dyDescent="0.25">
      <c r="A560" s="315" t="s">
        <v>72</v>
      </c>
      <c r="B560" s="316"/>
      <c r="C560" s="316"/>
      <c r="D560" s="316"/>
      <c r="E560" s="317" t="str">
        <f>$E$60</f>
        <v>07:00 às 12:00 / 13:00 às 17:00</v>
      </c>
      <c r="F560" s="317"/>
      <c r="G560" s="317"/>
      <c r="H560" s="318" t="s">
        <v>74</v>
      </c>
      <c r="I560" s="318"/>
      <c r="J560" s="31">
        <f>J510+1</f>
        <v>11</v>
      </c>
      <c r="K560" s="32" t="s">
        <v>75</v>
      </c>
    </row>
    <row r="561" spans="1:11" ht="15.75" x14ac:dyDescent="0.25">
      <c r="A561" s="319" t="s">
        <v>76</v>
      </c>
      <c r="B561" s="316"/>
      <c r="C561" s="316"/>
      <c r="D561" s="316"/>
      <c r="E561" s="320">
        <f>$E$61</f>
        <v>180</v>
      </c>
      <c r="F561" s="321"/>
      <c r="G561" s="33" t="s">
        <v>75</v>
      </c>
      <c r="H561" s="318" t="s">
        <v>77</v>
      </c>
      <c r="I561" s="318"/>
      <c r="J561" s="31">
        <f>(E561)-J560</f>
        <v>169</v>
      </c>
      <c r="K561" s="32" t="s">
        <v>75</v>
      </c>
    </row>
    <row r="562" spans="1:11" ht="16.5" thickBot="1" x14ac:dyDescent="0.3">
      <c r="A562" s="297" t="s">
        <v>78</v>
      </c>
      <c r="B562" s="298"/>
      <c r="C562" s="298"/>
      <c r="D562" s="298"/>
      <c r="E562" s="298"/>
      <c r="F562" s="299"/>
      <c r="G562" s="300" t="s">
        <v>79</v>
      </c>
      <c r="H562" s="300"/>
      <c r="I562" s="300"/>
      <c r="J562" s="300"/>
      <c r="K562" s="301"/>
    </row>
    <row r="563" spans="1:11" x14ac:dyDescent="0.25">
      <c r="A563" s="302" t="s">
        <v>80</v>
      </c>
      <c r="B563" s="305"/>
      <c r="C563" s="306"/>
      <c r="D563" s="306"/>
      <c r="E563" s="306"/>
      <c r="F563" s="307"/>
      <c r="G563" s="308"/>
      <c r="H563" s="306"/>
      <c r="I563" s="306"/>
      <c r="J563" s="306"/>
      <c r="K563" s="309"/>
    </row>
    <row r="564" spans="1:11" x14ac:dyDescent="0.25">
      <c r="A564" s="303"/>
      <c r="B564" s="305"/>
      <c r="C564" s="306"/>
      <c r="D564" s="306"/>
      <c r="E564" s="306"/>
      <c r="F564" s="307"/>
      <c r="G564" s="308"/>
      <c r="H564" s="306"/>
      <c r="I564" s="306"/>
      <c r="J564" s="306"/>
      <c r="K564" s="309"/>
    </row>
    <row r="565" spans="1:11" ht="15.75" thickBot="1" x14ac:dyDescent="0.3">
      <c r="A565" s="304"/>
      <c r="B565" s="310"/>
      <c r="C565" s="311"/>
      <c r="D565" s="311"/>
      <c r="E565" s="311"/>
      <c r="F565" s="312"/>
      <c r="G565" s="313"/>
      <c r="H565" s="311"/>
      <c r="I565" s="311"/>
      <c r="J565" s="311"/>
      <c r="K565" s="314"/>
    </row>
    <row r="566" spans="1:11" ht="15" customHeight="1" x14ac:dyDescent="0.25">
      <c r="A566" s="255" t="s">
        <v>81</v>
      </c>
      <c r="B566" s="293" t="s">
        <v>82</v>
      </c>
      <c r="C566" s="294"/>
      <c r="D566" s="294"/>
      <c r="E566" s="295"/>
      <c r="F566" s="34" t="s">
        <v>83</v>
      </c>
      <c r="G566" s="296" t="s">
        <v>82</v>
      </c>
      <c r="H566" s="294"/>
      <c r="I566" s="294"/>
      <c r="J566" s="295"/>
      <c r="K566" s="35" t="s">
        <v>83</v>
      </c>
    </row>
    <row r="567" spans="1:11" x14ac:dyDescent="0.25">
      <c r="A567" s="256"/>
      <c r="B567" s="279" t="s">
        <v>84</v>
      </c>
      <c r="C567" s="277"/>
      <c r="D567" s="277"/>
      <c r="E567" s="278"/>
      <c r="F567" s="36">
        <v>1</v>
      </c>
      <c r="G567" s="276" t="s">
        <v>85</v>
      </c>
      <c r="H567" s="277"/>
      <c r="I567" s="277"/>
      <c r="J567" s="278"/>
      <c r="K567" s="37" t="s">
        <v>63</v>
      </c>
    </row>
    <row r="568" spans="1:11" x14ac:dyDescent="0.25">
      <c r="A568" s="256"/>
      <c r="B568" s="279" t="s">
        <v>86</v>
      </c>
      <c r="C568" s="277"/>
      <c r="D568" s="277"/>
      <c r="E568" s="278"/>
      <c r="F568" s="36">
        <v>1</v>
      </c>
      <c r="G568" s="276" t="s">
        <v>87</v>
      </c>
      <c r="H568" s="277"/>
      <c r="I568" s="277"/>
      <c r="J568" s="278"/>
      <c r="K568" s="37" t="s">
        <v>63</v>
      </c>
    </row>
    <row r="569" spans="1:11" x14ac:dyDescent="0.25">
      <c r="A569" s="256"/>
      <c r="B569" s="279" t="s">
        <v>88</v>
      </c>
      <c r="C569" s="277"/>
      <c r="D569" s="277"/>
      <c r="E569" s="278"/>
      <c r="F569" s="36" t="s">
        <v>63</v>
      </c>
      <c r="G569" s="276" t="s">
        <v>89</v>
      </c>
      <c r="H569" s="277"/>
      <c r="I569" s="277"/>
      <c r="J569" s="278"/>
      <c r="K569" s="37" t="s">
        <v>63</v>
      </c>
    </row>
    <row r="570" spans="1:11" x14ac:dyDescent="0.25">
      <c r="A570" s="256"/>
      <c r="B570" s="279" t="s">
        <v>90</v>
      </c>
      <c r="C570" s="277"/>
      <c r="D570" s="277"/>
      <c r="E570" s="278"/>
      <c r="F570" s="36">
        <v>1</v>
      </c>
      <c r="G570" s="276" t="s">
        <v>91</v>
      </c>
      <c r="H570" s="277"/>
      <c r="I570" s="277"/>
      <c r="J570" s="278"/>
      <c r="K570" s="37" t="s">
        <v>63</v>
      </c>
    </row>
    <row r="571" spans="1:11" x14ac:dyDescent="0.25">
      <c r="A571" s="256"/>
      <c r="B571" s="279" t="s">
        <v>92</v>
      </c>
      <c r="C571" s="277"/>
      <c r="D571" s="277"/>
      <c r="E571" s="278"/>
      <c r="F571" s="36" t="s">
        <v>63</v>
      </c>
      <c r="G571" s="276" t="s">
        <v>93</v>
      </c>
      <c r="H571" s="277"/>
      <c r="I571" s="277"/>
      <c r="J571" s="278"/>
      <c r="K571" s="37">
        <v>1</v>
      </c>
    </row>
    <row r="572" spans="1:11" ht="15.75" thickBot="1" x14ac:dyDescent="0.3">
      <c r="A572" s="257"/>
      <c r="B572" s="280" t="s">
        <v>94</v>
      </c>
      <c r="C572" s="281"/>
      <c r="D572" s="281"/>
      <c r="E572" s="282"/>
      <c r="F572" s="36">
        <v>2</v>
      </c>
      <c r="G572" s="283" t="s">
        <v>95</v>
      </c>
      <c r="H572" s="281"/>
      <c r="I572" s="281"/>
      <c r="J572" s="282"/>
      <c r="K572" s="37" t="s">
        <v>63</v>
      </c>
    </row>
    <row r="573" spans="1:11" ht="15" customHeight="1" x14ac:dyDescent="0.25">
      <c r="A573" s="255" t="s">
        <v>96</v>
      </c>
      <c r="B573" s="284" t="s">
        <v>301</v>
      </c>
      <c r="C573" s="285"/>
      <c r="D573" s="285"/>
      <c r="E573" s="285"/>
      <c r="F573" s="285"/>
      <c r="G573" s="285"/>
      <c r="H573" s="285"/>
      <c r="I573" s="285"/>
      <c r="J573" s="285"/>
      <c r="K573" s="286"/>
    </row>
    <row r="574" spans="1:11" x14ac:dyDescent="0.25">
      <c r="A574" s="256"/>
      <c r="B574" s="287"/>
      <c r="C574" s="288"/>
      <c r="D574" s="288"/>
      <c r="E574" s="288"/>
      <c r="F574" s="288"/>
      <c r="G574" s="288"/>
      <c r="H574" s="288"/>
      <c r="I574" s="288"/>
      <c r="J574" s="288"/>
      <c r="K574" s="289"/>
    </row>
    <row r="575" spans="1:11" x14ac:dyDescent="0.25">
      <c r="A575" s="256"/>
      <c r="B575" s="287"/>
      <c r="C575" s="288"/>
      <c r="D575" s="288"/>
      <c r="E575" s="288"/>
      <c r="F575" s="288"/>
      <c r="G575" s="288"/>
      <c r="H575" s="288"/>
      <c r="I575" s="288"/>
      <c r="J575" s="288"/>
      <c r="K575" s="289"/>
    </row>
    <row r="576" spans="1:11" x14ac:dyDescent="0.25">
      <c r="A576" s="256"/>
      <c r="B576" s="287"/>
      <c r="C576" s="288"/>
      <c r="D576" s="288"/>
      <c r="E576" s="288"/>
      <c r="F576" s="288"/>
      <c r="G576" s="288"/>
      <c r="H576" s="288"/>
      <c r="I576" s="288"/>
      <c r="J576" s="288"/>
      <c r="K576" s="289"/>
    </row>
    <row r="577" spans="1:11" x14ac:dyDescent="0.25">
      <c r="A577" s="256"/>
      <c r="B577" s="287"/>
      <c r="C577" s="288"/>
      <c r="D577" s="288"/>
      <c r="E577" s="288"/>
      <c r="F577" s="288"/>
      <c r="G577" s="288"/>
      <c r="H577" s="288"/>
      <c r="I577" s="288"/>
      <c r="J577" s="288"/>
      <c r="K577" s="289"/>
    </row>
    <row r="578" spans="1:11" x14ac:dyDescent="0.25">
      <c r="A578" s="256"/>
      <c r="B578" s="287"/>
      <c r="C578" s="288"/>
      <c r="D578" s="288"/>
      <c r="E578" s="288"/>
      <c r="F578" s="288"/>
      <c r="G578" s="288"/>
      <c r="H578" s="288"/>
      <c r="I578" s="288"/>
      <c r="J578" s="288"/>
      <c r="K578" s="289"/>
    </row>
    <row r="579" spans="1:11" x14ac:dyDescent="0.25">
      <c r="A579" s="256"/>
      <c r="B579" s="287"/>
      <c r="C579" s="288"/>
      <c r="D579" s="288"/>
      <c r="E579" s="288"/>
      <c r="F579" s="288"/>
      <c r="G579" s="288"/>
      <c r="H579" s="288"/>
      <c r="I579" s="288"/>
      <c r="J579" s="288"/>
      <c r="K579" s="289"/>
    </row>
    <row r="580" spans="1:11" x14ac:dyDescent="0.25">
      <c r="A580" s="256"/>
      <c r="B580" s="287"/>
      <c r="C580" s="288"/>
      <c r="D580" s="288"/>
      <c r="E580" s="288"/>
      <c r="F580" s="288"/>
      <c r="G580" s="288"/>
      <c r="H580" s="288"/>
      <c r="I580" s="288"/>
      <c r="J580" s="288"/>
      <c r="K580" s="289"/>
    </row>
    <row r="581" spans="1:11" x14ac:dyDescent="0.25">
      <c r="A581" s="256"/>
      <c r="B581" s="287"/>
      <c r="C581" s="288"/>
      <c r="D581" s="288"/>
      <c r="E581" s="288"/>
      <c r="F581" s="288"/>
      <c r="G581" s="288"/>
      <c r="H581" s="288"/>
      <c r="I581" s="288"/>
      <c r="J581" s="288"/>
      <c r="K581" s="289"/>
    </row>
    <row r="582" spans="1:11" x14ac:dyDescent="0.25">
      <c r="A582" s="256"/>
      <c r="B582" s="287"/>
      <c r="C582" s="288"/>
      <c r="D582" s="288"/>
      <c r="E582" s="288"/>
      <c r="F582" s="288"/>
      <c r="G582" s="288"/>
      <c r="H582" s="288"/>
      <c r="I582" s="288"/>
      <c r="J582" s="288"/>
      <c r="K582" s="289"/>
    </row>
    <row r="583" spans="1:11" x14ac:dyDescent="0.25">
      <c r="A583" s="256"/>
      <c r="B583" s="287"/>
      <c r="C583" s="288"/>
      <c r="D583" s="288"/>
      <c r="E583" s="288"/>
      <c r="F583" s="288"/>
      <c r="G583" s="288"/>
      <c r="H583" s="288"/>
      <c r="I583" s="288"/>
      <c r="J583" s="288"/>
      <c r="K583" s="289"/>
    </row>
    <row r="584" spans="1:11" ht="15.75" thickBot="1" x14ac:dyDescent="0.3">
      <c r="A584" s="257"/>
      <c r="B584" s="290"/>
      <c r="C584" s="291"/>
      <c r="D584" s="291"/>
      <c r="E584" s="291"/>
      <c r="F584" s="291"/>
      <c r="G584" s="291"/>
      <c r="H584" s="291"/>
      <c r="I584" s="291"/>
      <c r="J584" s="291"/>
      <c r="K584" s="292"/>
    </row>
    <row r="585" spans="1:11" x14ac:dyDescent="0.25">
      <c r="A585" s="255" t="s">
        <v>97</v>
      </c>
      <c r="B585" s="258"/>
      <c r="C585" s="259"/>
      <c r="D585" s="259"/>
      <c r="E585" s="259"/>
      <c r="F585" s="259"/>
      <c r="G585" s="259"/>
      <c r="H585" s="259"/>
      <c r="I585" s="259"/>
      <c r="J585" s="259"/>
      <c r="K585" s="260"/>
    </row>
    <row r="586" spans="1:11" x14ac:dyDescent="0.25">
      <c r="A586" s="256"/>
      <c r="B586" s="261"/>
      <c r="C586" s="262"/>
      <c r="D586" s="262"/>
      <c r="E586" s="262"/>
      <c r="F586" s="262"/>
      <c r="G586" s="262"/>
      <c r="H586" s="262"/>
      <c r="I586" s="262"/>
      <c r="J586" s="262"/>
      <c r="K586" s="263"/>
    </row>
    <row r="587" spans="1:11" x14ac:dyDescent="0.25">
      <c r="A587" s="256"/>
      <c r="B587" s="261"/>
      <c r="C587" s="262"/>
      <c r="D587" s="262"/>
      <c r="E587" s="262"/>
      <c r="F587" s="262"/>
      <c r="G587" s="262"/>
      <c r="H587" s="262"/>
      <c r="I587" s="262"/>
      <c r="J587" s="262"/>
      <c r="K587" s="263"/>
    </row>
    <row r="588" spans="1:11" x14ac:dyDescent="0.25">
      <c r="A588" s="256"/>
      <c r="B588" s="261"/>
      <c r="C588" s="262"/>
      <c r="D588" s="262"/>
      <c r="E588" s="262"/>
      <c r="F588" s="262"/>
      <c r="G588" s="262"/>
      <c r="H588" s="262"/>
      <c r="I588" s="262"/>
      <c r="J588" s="262"/>
      <c r="K588" s="263"/>
    </row>
    <row r="589" spans="1:11" x14ac:dyDescent="0.25">
      <c r="A589" s="256"/>
      <c r="B589" s="261"/>
      <c r="C589" s="262"/>
      <c r="D589" s="262"/>
      <c r="E589" s="262"/>
      <c r="F589" s="262"/>
      <c r="G589" s="262"/>
      <c r="H589" s="262"/>
      <c r="I589" s="262"/>
      <c r="J589" s="262"/>
      <c r="K589" s="263"/>
    </row>
    <row r="590" spans="1:11" x14ac:dyDescent="0.25">
      <c r="A590" s="256"/>
      <c r="B590" s="261"/>
      <c r="C590" s="262"/>
      <c r="D590" s="262"/>
      <c r="E590" s="262"/>
      <c r="F590" s="262"/>
      <c r="G590" s="262"/>
      <c r="H590" s="262"/>
      <c r="I590" s="262"/>
      <c r="J590" s="262"/>
      <c r="K590" s="263"/>
    </row>
    <row r="591" spans="1:11" x14ac:dyDescent="0.25">
      <c r="A591" s="256"/>
      <c r="B591" s="261"/>
      <c r="C591" s="262"/>
      <c r="D591" s="262"/>
      <c r="E591" s="262"/>
      <c r="F591" s="262"/>
      <c r="G591" s="262"/>
      <c r="H591" s="262"/>
      <c r="I591" s="262"/>
      <c r="J591" s="262"/>
      <c r="K591" s="263"/>
    </row>
    <row r="592" spans="1:11" x14ac:dyDescent="0.25">
      <c r="A592" s="256"/>
      <c r="B592" s="261"/>
      <c r="C592" s="262"/>
      <c r="D592" s="262"/>
      <c r="E592" s="262"/>
      <c r="F592" s="262"/>
      <c r="G592" s="262"/>
      <c r="H592" s="262"/>
      <c r="I592" s="262"/>
      <c r="J592" s="262"/>
      <c r="K592" s="263"/>
    </row>
    <row r="593" spans="1:11" x14ac:dyDescent="0.25">
      <c r="A593" s="256"/>
      <c r="B593" s="261"/>
      <c r="C593" s="262"/>
      <c r="D593" s="262"/>
      <c r="E593" s="262"/>
      <c r="F593" s="262"/>
      <c r="G593" s="262"/>
      <c r="H593" s="262"/>
      <c r="I593" s="262"/>
      <c r="J593" s="262"/>
      <c r="K593" s="263"/>
    </row>
    <row r="594" spans="1:11" x14ac:dyDescent="0.25">
      <c r="A594" s="256"/>
      <c r="B594" s="261"/>
      <c r="C594" s="262"/>
      <c r="D594" s="262"/>
      <c r="E594" s="262"/>
      <c r="F594" s="262"/>
      <c r="G594" s="262"/>
      <c r="H594" s="262"/>
      <c r="I594" s="262"/>
      <c r="J594" s="262"/>
      <c r="K594" s="263"/>
    </row>
    <row r="595" spans="1:11" x14ac:dyDescent="0.25">
      <c r="A595" s="256"/>
      <c r="B595" s="261"/>
      <c r="C595" s="262"/>
      <c r="D595" s="262"/>
      <c r="E595" s="262"/>
      <c r="F595" s="262"/>
      <c r="G595" s="262"/>
      <c r="H595" s="262"/>
      <c r="I595" s="262"/>
      <c r="J595" s="262"/>
      <c r="K595" s="263"/>
    </row>
    <row r="596" spans="1:11" ht="15.75" thickBot="1" x14ac:dyDescent="0.3">
      <c r="A596" s="257"/>
      <c r="B596" s="264"/>
      <c r="C596" s="265"/>
      <c r="D596" s="265"/>
      <c r="E596" s="265"/>
      <c r="F596" s="265"/>
      <c r="G596" s="265"/>
      <c r="H596" s="265"/>
      <c r="I596" s="265"/>
      <c r="J596" s="265"/>
      <c r="K596" s="266"/>
    </row>
    <row r="597" spans="1:11" x14ac:dyDescent="0.25">
      <c r="A597" s="267" t="s">
        <v>98</v>
      </c>
      <c r="B597" s="270" t="s">
        <v>99</v>
      </c>
      <c r="C597" s="270"/>
      <c r="D597" s="270"/>
      <c r="E597" s="270"/>
      <c r="F597" s="270" t="s">
        <v>100</v>
      </c>
      <c r="G597" s="270"/>
      <c r="H597" s="270"/>
      <c r="I597" s="270"/>
      <c r="J597" s="270"/>
      <c r="K597" s="273"/>
    </row>
    <row r="598" spans="1:11" x14ac:dyDescent="0.25">
      <c r="A598" s="268"/>
      <c r="B598" s="271"/>
      <c r="C598" s="271"/>
      <c r="D598" s="271"/>
      <c r="E598" s="271"/>
      <c r="F598" s="271"/>
      <c r="G598" s="271"/>
      <c r="H598" s="271"/>
      <c r="I598" s="271"/>
      <c r="J598" s="271"/>
      <c r="K598" s="274"/>
    </row>
    <row r="599" spans="1:11" x14ac:dyDescent="0.25">
      <c r="A599" s="268"/>
      <c r="B599" s="271"/>
      <c r="C599" s="271"/>
      <c r="D599" s="271"/>
      <c r="E599" s="271"/>
      <c r="F599" s="271"/>
      <c r="G599" s="271"/>
      <c r="H599" s="271"/>
      <c r="I599" s="271"/>
      <c r="J599" s="271"/>
      <c r="K599" s="274"/>
    </row>
    <row r="600" spans="1:11" ht="15.75" thickBot="1" x14ac:dyDescent="0.3">
      <c r="A600" s="269"/>
      <c r="B600" s="272"/>
      <c r="C600" s="272"/>
      <c r="D600" s="272"/>
      <c r="E600" s="272"/>
      <c r="F600" s="272"/>
      <c r="G600" s="272"/>
      <c r="H600" s="272"/>
      <c r="I600" s="272"/>
      <c r="J600" s="272"/>
      <c r="K600" s="275"/>
    </row>
    <row r="601" spans="1:11" x14ac:dyDescent="0.25">
      <c r="A601" s="322" t="s">
        <v>64</v>
      </c>
      <c r="B601" s="323"/>
      <c r="C601" s="323"/>
      <c r="D601" s="323"/>
      <c r="E601" s="323"/>
      <c r="F601" s="323"/>
      <c r="G601" s="323"/>
      <c r="H601" s="326">
        <f>H551+1</f>
        <v>44884</v>
      </c>
      <c r="I601" s="327"/>
      <c r="J601" s="327"/>
      <c r="K601" s="328"/>
    </row>
    <row r="602" spans="1:11" x14ac:dyDescent="0.25">
      <c r="A602" s="324"/>
      <c r="B602" s="325"/>
      <c r="C602" s="325"/>
      <c r="D602" s="325"/>
      <c r="E602" s="325"/>
      <c r="F602" s="325"/>
      <c r="G602" s="325"/>
      <c r="H602" s="329"/>
      <c r="I602" s="329"/>
      <c r="J602" s="329"/>
      <c r="K602" s="330"/>
    </row>
    <row r="603" spans="1:11" ht="15" customHeight="1" x14ac:dyDescent="0.25">
      <c r="A603" s="331" t="str">
        <f>$A$53</f>
        <v>DRENAGEM E PAVIMENTAÇÃO DAS RUAS “A”, “B”, “C” E “D” DO LOTEAMENTO PORTELINHA, BAIRRO ROMUALDO PRADO, NESTE MUNICÍPIO DE SÃO CRISTÓVÃO/SE.</v>
      </c>
      <c r="B603" s="332"/>
      <c r="C603" s="332"/>
      <c r="D603" s="332"/>
      <c r="E603" s="332"/>
      <c r="F603" s="332"/>
      <c r="G603" s="332"/>
      <c r="H603" s="332"/>
      <c r="I603" s="332"/>
      <c r="J603" s="332"/>
      <c r="K603" s="333"/>
    </row>
    <row r="604" spans="1:11" ht="15" customHeight="1" x14ac:dyDescent="0.25">
      <c r="A604" s="331"/>
      <c r="B604" s="332"/>
      <c r="C604" s="332"/>
      <c r="D604" s="332"/>
      <c r="E604" s="332"/>
      <c r="F604" s="332"/>
      <c r="G604" s="332"/>
      <c r="H604" s="332"/>
      <c r="I604" s="332"/>
      <c r="J604" s="332"/>
      <c r="K604" s="333"/>
    </row>
    <row r="605" spans="1:11" x14ac:dyDescent="0.25">
      <c r="A605" s="334" t="s">
        <v>70</v>
      </c>
      <c r="B605" s="335"/>
      <c r="C605" s="335"/>
      <c r="D605" s="335"/>
      <c r="E605" s="335"/>
      <c r="F605" s="335"/>
      <c r="G605" s="335"/>
      <c r="H605" s="335"/>
      <c r="I605" s="335"/>
      <c r="J605" s="335"/>
      <c r="K605" s="336"/>
    </row>
    <row r="606" spans="1:11" x14ac:dyDescent="0.25">
      <c r="A606" s="334"/>
      <c r="B606" s="335"/>
      <c r="C606" s="335"/>
      <c r="D606" s="335"/>
      <c r="E606" s="335"/>
      <c r="F606" s="335"/>
      <c r="G606" s="335"/>
      <c r="H606" s="335"/>
      <c r="I606" s="335"/>
      <c r="J606" s="335"/>
      <c r="K606" s="336"/>
    </row>
    <row r="607" spans="1:11" ht="15.75" x14ac:dyDescent="0.25">
      <c r="A607" s="337" t="str">
        <f>A557</f>
        <v>PREFEITURA MUNICIPAL DE SÃO CRISTOVÃO/SE</v>
      </c>
      <c r="B607" s="338"/>
      <c r="C607" s="338"/>
      <c r="D607" s="338"/>
      <c r="E607" s="338"/>
      <c r="F607" s="338"/>
      <c r="G607" s="338"/>
      <c r="H607" s="338"/>
      <c r="I607" s="338"/>
      <c r="J607" s="338"/>
      <c r="K607" s="339"/>
    </row>
    <row r="608" spans="1:11" x14ac:dyDescent="0.25">
      <c r="A608" s="340" t="s">
        <v>71</v>
      </c>
      <c r="B608" s="341"/>
      <c r="C608" s="341"/>
      <c r="D608" s="341"/>
      <c r="E608" s="341"/>
      <c r="F608" s="341"/>
      <c r="G608" s="341"/>
      <c r="H608" s="341"/>
      <c r="I608" s="341"/>
      <c r="J608" s="341"/>
      <c r="K608" s="342"/>
    </row>
    <row r="609" spans="1:11" x14ac:dyDescent="0.25">
      <c r="A609" s="343"/>
      <c r="B609" s="344"/>
      <c r="C609" s="344"/>
      <c r="D609" s="344"/>
      <c r="E609" s="344"/>
      <c r="F609" s="344"/>
      <c r="G609" s="344"/>
      <c r="H609" s="344"/>
      <c r="I609" s="344"/>
      <c r="J609" s="344"/>
      <c r="K609" s="345"/>
    </row>
    <row r="610" spans="1:11" ht="15.75" x14ac:dyDescent="0.25">
      <c r="A610" s="315" t="s">
        <v>72</v>
      </c>
      <c r="B610" s="316"/>
      <c r="C610" s="316"/>
      <c r="D610" s="316"/>
      <c r="E610" s="317" t="str">
        <f>$E$60</f>
        <v>07:00 às 12:00 / 13:00 às 17:00</v>
      </c>
      <c r="F610" s="317"/>
      <c r="G610" s="317"/>
      <c r="H610" s="318" t="s">
        <v>74</v>
      </c>
      <c r="I610" s="318"/>
      <c r="J610" s="31">
        <f>J560+1</f>
        <v>12</v>
      </c>
      <c r="K610" s="32" t="s">
        <v>75</v>
      </c>
    </row>
    <row r="611" spans="1:11" ht="15.75" x14ac:dyDescent="0.25">
      <c r="A611" s="319" t="s">
        <v>76</v>
      </c>
      <c r="B611" s="316"/>
      <c r="C611" s="316"/>
      <c r="D611" s="316"/>
      <c r="E611" s="320">
        <f>$E$61</f>
        <v>180</v>
      </c>
      <c r="F611" s="321"/>
      <c r="G611" s="33" t="s">
        <v>75</v>
      </c>
      <c r="H611" s="318" t="s">
        <v>77</v>
      </c>
      <c r="I611" s="318"/>
      <c r="J611" s="31">
        <f>(E611)-J610</f>
        <v>168</v>
      </c>
      <c r="K611" s="32" t="s">
        <v>75</v>
      </c>
    </row>
    <row r="612" spans="1:11" ht="16.5" thickBot="1" x14ac:dyDescent="0.3">
      <c r="A612" s="297" t="s">
        <v>78</v>
      </c>
      <c r="B612" s="298"/>
      <c r="C612" s="298"/>
      <c r="D612" s="298"/>
      <c r="E612" s="298"/>
      <c r="F612" s="299"/>
      <c r="G612" s="300" t="s">
        <v>79</v>
      </c>
      <c r="H612" s="300"/>
      <c r="I612" s="300"/>
      <c r="J612" s="300"/>
      <c r="K612" s="301"/>
    </row>
    <row r="613" spans="1:11" x14ac:dyDescent="0.25">
      <c r="A613" s="302" t="s">
        <v>80</v>
      </c>
      <c r="B613" s="305"/>
      <c r="C613" s="306"/>
      <c r="D613" s="306"/>
      <c r="E613" s="306"/>
      <c r="F613" s="307"/>
      <c r="G613" s="308"/>
      <c r="H613" s="306"/>
      <c r="I613" s="306"/>
      <c r="J613" s="306"/>
      <c r="K613" s="309"/>
    </row>
    <row r="614" spans="1:11" x14ac:dyDescent="0.25">
      <c r="A614" s="303"/>
      <c r="B614" s="305"/>
      <c r="C614" s="306"/>
      <c r="D614" s="306"/>
      <c r="E614" s="306"/>
      <c r="F614" s="307"/>
      <c r="G614" s="308"/>
      <c r="H614" s="306"/>
      <c r="I614" s="306"/>
      <c r="J614" s="306"/>
      <c r="K614" s="309"/>
    </row>
    <row r="615" spans="1:11" ht="15.75" thickBot="1" x14ac:dyDescent="0.3">
      <c r="A615" s="304"/>
      <c r="B615" s="310"/>
      <c r="C615" s="311"/>
      <c r="D615" s="311"/>
      <c r="E615" s="311"/>
      <c r="F615" s="312"/>
      <c r="G615" s="313"/>
      <c r="H615" s="311"/>
      <c r="I615" s="311"/>
      <c r="J615" s="311"/>
      <c r="K615" s="314"/>
    </row>
    <row r="616" spans="1:11" ht="15" customHeight="1" x14ac:dyDescent="0.25">
      <c r="A616" s="255" t="s">
        <v>81</v>
      </c>
      <c r="B616" s="293" t="s">
        <v>82</v>
      </c>
      <c r="C616" s="294"/>
      <c r="D616" s="294"/>
      <c r="E616" s="295"/>
      <c r="F616" s="34" t="s">
        <v>83</v>
      </c>
      <c r="G616" s="296" t="s">
        <v>82</v>
      </c>
      <c r="H616" s="294"/>
      <c r="I616" s="294"/>
      <c r="J616" s="295"/>
      <c r="K616" s="35" t="s">
        <v>83</v>
      </c>
    </row>
    <row r="617" spans="1:11" x14ac:dyDescent="0.25">
      <c r="A617" s="256"/>
      <c r="B617" s="279" t="s">
        <v>84</v>
      </c>
      <c r="C617" s="277"/>
      <c r="D617" s="277"/>
      <c r="E617" s="278"/>
      <c r="F617" s="38" t="s">
        <v>63</v>
      </c>
      <c r="G617" s="276" t="s">
        <v>85</v>
      </c>
      <c r="H617" s="277"/>
      <c r="I617" s="277"/>
      <c r="J617" s="278"/>
      <c r="K617" s="39" t="s">
        <v>63</v>
      </c>
    </row>
    <row r="618" spans="1:11" x14ac:dyDescent="0.25">
      <c r="A618" s="256"/>
      <c r="B618" s="279" t="s">
        <v>86</v>
      </c>
      <c r="C618" s="277"/>
      <c r="D618" s="277"/>
      <c r="E618" s="278"/>
      <c r="F618" s="38" t="s">
        <v>63</v>
      </c>
      <c r="G618" s="276" t="s">
        <v>87</v>
      </c>
      <c r="H618" s="277"/>
      <c r="I618" s="277"/>
      <c r="J618" s="278"/>
      <c r="K618" s="39" t="s">
        <v>63</v>
      </c>
    </row>
    <row r="619" spans="1:11" x14ac:dyDescent="0.25">
      <c r="A619" s="256"/>
      <c r="B619" s="279" t="s">
        <v>88</v>
      </c>
      <c r="C619" s="277"/>
      <c r="D619" s="277"/>
      <c r="E619" s="278"/>
      <c r="F619" s="38" t="s">
        <v>63</v>
      </c>
      <c r="G619" s="276" t="s">
        <v>89</v>
      </c>
      <c r="H619" s="277"/>
      <c r="I619" s="277"/>
      <c r="J619" s="278"/>
      <c r="K619" s="39" t="s">
        <v>63</v>
      </c>
    </row>
    <row r="620" spans="1:11" x14ac:dyDescent="0.25">
      <c r="A620" s="256"/>
      <c r="B620" s="279" t="s">
        <v>90</v>
      </c>
      <c r="C620" s="277"/>
      <c r="D620" s="277"/>
      <c r="E620" s="278"/>
      <c r="F620" s="38" t="s">
        <v>63</v>
      </c>
      <c r="G620" s="276" t="s">
        <v>91</v>
      </c>
      <c r="H620" s="277"/>
      <c r="I620" s="277"/>
      <c r="J620" s="278"/>
      <c r="K620" s="39" t="s">
        <v>63</v>
      </c>
    </row>
    <row r="621" spans="1:11" x14ac:dyDescent="0.25">
      <c r="A621" s="256"/>
      <c r="B621" s="279" t="s">
        <v>92</v>
      </c>
      <c r="C621" s="277"/>
      <c r="D621" s="277"/>
      <c r="E621" s="278"/>
      <c r="F621" s="38" t="s">
        <v>63</v>
      </c>
      <c r="G621" s="276" t="s">
        <v>93</v>
      </c>
      <c r="H621" s="277"/>
      <c r="I621" s="277"/>
      <c r="J621" s="278"/>
      <c r="K621" s="39" t="s">
        <v>63</v>
      </c>
    </row>
    <row r="622" spans="1:11" ht="15.75" thickBot="1" x14ac:dyDescent="0.3">
      <c r="A622" s="257"/>
      <c r="B622" s="280" t="s">
        <v>94</v>
      </c>
      <c r="C622" s="281"/>
      <c r="D622" s="281"/>
      <c r="E622" s="282"/>
      <c r="F622" s="38" t="s">
        <v>63</v>
      </c>
      <c r="G622" s="283" t="s">
        <v>95</v>
      </c>
      <c r="H622" s="281"/>
      <c r="I622" s="281"/>
      <c r="J622" s="282"/>
      <c r="K622" s="39" t="s">
        <v>63</v>
      </c>
    </row>
    <row r="623" spans="1:11" ht="15" customHeight="1" x14ac:dyDescent="0.25">
      <c r="A623" s="255" t="s">
        <v>96</v>
      </c>
      <c r="B623" s="284" t="s">
        <v>101</v>
      </c>
      <c r="C623" s="285"/>
      <c r="D623" s="285"/>
      <c r="E623" s="285"/>
      <c r="F623" s="285"/>
      <c r="G623" s="285"/>
      <c r="H623" s="285"/>
      <c r="I623" s="285"/>
      <c r="J623" s="285"/>
      <c r="K623" s="286"/>
    </row>
    <row r="624" spans="1:11" x14ac:dyDescent="0.25">
      <c r="A624" s="256"/>
      <c r="B624" s="287"/>
      <c r="C624" s="288"/>
      <c r="D624" s="288"/>
      <c r="E624" s="288"/>
      <c r="F624" s="288"/>
      <c r="G624" s="288"/>
      <c r="H624" s="288"/>
      <c r="I624" s="288"/>
      <c r="J624" s="288"/>
      <c r="K624" s="289"/>
    </row>
    <row r="625" spans="1:11" x14ac:dyDescent="0.25">
      <c r="A625" s="256"/>
      <c r="B625" s="287"/>
      <c r="C625" s="288"/>
      <c r="D625" s="288"/>
      <c r="E625" s="288"/>
      <c r="F625" s="288"/>
      <c r="G625" s="288"/>
      <c r="H625" s="288"/>
      <c r="I625" s="288"/>
      <c r="J625" s="288"/>
      <c r="K625" s="289"/>
    </row>
    <row r="626" spans="1:11" x14ac:dyDescent="0.25">
      <c r="A626" s="256"/>
      <c r="B626" s="287"/>
      <c r="C626" s="288"/>
      <c r="D626" s="288"/>
      <c r="E626" s="288"/>
      <c r="F626" s="288"/>
      <c r="G626" s="288"/>
      <c r="H626" s="288"/>
      <c r="I626" s="288"/>
      <c r="J626" s="288"/>
      <c r="K626" s="289"/>
    </row>
    <row r="627" spans="1:11" x14ac:dyDescent="0.25">
      <c r="A627" s="256"/>
      <c r="B627" s="287"/>
      <c r="C627" s="288"/>
      <c r="D627" s="288"/>
      <c r="E627" s="288"/>
      <c r="F627" s="288"/>
      <c r="G627" s="288"/>
      <c r="H627" s="288"/>
      <c r="I627" s="288"/>
      <c r="J627" s="288"/>
      <c r="K627" s="289"/>
    </row>
    <row r="628" spans="1:11" x14ac:dyDescent="0.25">
      <c r="A628" s="256"/>
      <c r="B628" s="287"/>
      <c r="C628" s="288"/>
      <c r="D628" s="288"/>
      <c r="E628" s="288"/>
      <c r="F628" s="288"/>
      <c r="G628" s="288"/>
      <c r="H628" s="288"/>
      <c r="I628" s="288"/>
      <c r="J628" s="288"/>
      <c r="K628" s="289"/>
    </row>
    <row r="629" spans="1:11" x14ac:dyDescent="0.25">
      <c r="A629" s="256"/>
      <c r="B629" s="287"/>
      <c r="C629" s="288"/>
      <c r="D629" s="288"/>
      <c r="E629" s="288"/>
      <c r="F629" s="288"/>
      <c r="G629" s="288"/>
      <c r="H629" s="288"/>
      <c r="I629" s="288"/>
      <c r="J629" s="288"/>
      <c r="K629" s="289"/>
    </row>
    <row r="630" spans="1:11" x14ac:dyDescent="0.25">
      <c r="A630" s="256"/>
      <c r="B630" s="287"/>
      <c r="C630" s="288"/>
      <c r="D630" s="288"/>
      <c r="E630" s="288"/>
      <c r="F630" s="288"/>
      <c r="G630" s="288"/>
      <c r="H630" s="288"/>
      <c r="I630" s="288"/>
      <c r="J630" s="288"/>
      <c r="K630" s="289"/>
    </row>
    <row r="631" spans="1:11" x14ac:dyDescent="0.25">
      <c r="A631" s="256"/>
      <c r="B631" s="287"/>
      <c r="C631" s="288"/>
      <c r="D631" s="288"/>
      <c r="E631" s="288"/>
      <c r="F631" s="288"/>
      <c r="G631" s="288"/>
      <c r="H631" s="288"/>
      <c r="I631" s="288"/>
      <c r="J631" s="288"/>
      <c r="K631" s="289"/>
    </row>
    <row r="632" spans="1:11" x14ac:dyDescent="0.25">
      <c r="A632" s="256"/>
      <c r="B632" s="287"/>
      <c r="C632" s="288"/>
      <c r="D632" s="288"/>
      <c r="E632" s="288"/>
      <c r="F632" s="288"/>
      <c r="G632" s="288"/>
      <c r="H632" s="288"/>
      <c r="I632" s="288"/>
      <c r="J632" s="288"/>
      <c r="K632" s="289"/>
    </row>
    <row r="633" spans="1:11" x14ac:dyDescent="0.25">
      <c r="A633" s="256"/>
      <c r="B633" s="287"/>
      <c r="C633" s="288"/>
      <c r="D633" s="288"/>
      <c r="E633" s="288"/>
      <c r="F633" s="288"/>
      <c r="G633" s="288"/>
      <c r="H633" s="288"/>
      <c r="I633" s="288"/>
      <c r="J633" s="288"/>
      <c r="K633" s="289"/>
    </row>
    <row r="634" spans="1:11" ht="15.75" thickBot="1" x14ac:dyDescent="0.3">
      <c r="A634" s="257"/>
      <c r="B634" s="290"/>
      <c r="C634" s="291"/>
      <c r="D634" s="291"/>
      <c r="E634" s="291"/>
      <c r="F634" s="291"/>
      <c r="G634" s="291"/>
      <c r="H634" s="291"/>
      <c r="I634" s="291"/>
      <c r="J634" s="291"/>
      <c r="K634" s="292"/>
    </row>
    <row r="635" spans="1:11" x14ac:dyDescent="0.25">
      <c r="A635" s="255" t="s">
        <v>97</v>
      </c>
      <c r="B635" s="258"/>
      <c r="C635" s="259"/>
      <c r="D635" s="259"/>
      <c r="E635" s="259"/>
      <c r="F635" s="259"/>
      <c r="G635" s="259"/>
      <c r="H635" s="259"/>
      <c r="I635" s="259"/>
      <c r="J635" s="259"/>
      <c r="K635" s="260"/>
    </row>
    <row r="636" spans="1:11" x14ac:dyDescent="0.25">
      <c r="A636" s="256"/>
      <c r="B636" s="261"/>
      <c r="C636" s="262"/>
      <c r="D636" s="262"/>
      <c r="E636" s="262"/>
      <c r="F636" s="262"/>
      <c r="G636" s="262"/>
      <c r="H636" s="262"/>
      <c r="I636" s="262"/>
      <c r="J636" s="262"/>
      <c r="K636" s="263"/>
    </row>
    <row r="637" spans="1:11" x14ac:dyDescent="0.25">
      <c r="A637" s="256"/>
      <c r="B637" s="261"/>
      <c r="C637" s="262"/>
      <c r="D637" s="262"/>
      <c r="E637" s="262"/>
      <c r="F637" s="262"/>
      <c r="G637" s="262"/>
      <c r="H637" s="262"/>
      <c r="I637" s="262"/>
      <c r="J637" s="262"/>
      <c r="K637" s="263"/>
    </row>
    <row r="638" spans="1:11" x14ac:dyDescent="0.25">
      <c r="A638" s="256"/>
      <c r="B638" s="261"/>
      <c r="C638" s="262"/>
      <c r="D638" s="262"/>
      <c r="E638" s="262"/>
      <c r="F638" s="262"/>
      <c r="G638" s="262"/>
      <c r="H638" s="262"/>
      <c r="I638" s="262"/>
      <c r="J638" s="262"/>
      <c r="K638" s="263"/>
    </row>
    <row r="639" spans="1:11" x14ac:dyDescent="0.25">
      <c r="A639" s="256"/>
      <c r="B639" s="261"/>
      <c r="C639" s="262"/>
      <c r="D639" s="262"/>
      <c r="E639" s="262"/>
      <c r="F639" s="262"/>
      <c r="G639" s="262"/>
      <c r="H639" s="262"/>
      <c r="I639" s="262"/>
      <c r="J639" s="262"/>
      <c r="K639" s="263"/>
    </row>
    <row r="640" spans="1:11" x14ac:dyDescent="0.25">
      <c r="A640" s="256"/>
      <c r="B640" s="261"/>
      <c r="C640" s="262"/>
      <c r="D640" s="262"/>
      <c r="E640" s="262"/>
      <c r="F640" s="262"/>
      <c r="G640" s="262"/>
      <c r="H640" s="262"/>
      <c r="I640" s="262"/>
      <c r="J640" s="262"/>
      <c r="K640" s="263"/>
    </row>
    <row r="641" spans="1:11" x14ac:dyDescent="0.25">
      <c r="A641" s="256"/>
      <c r="B641" s="261"/>
      <c r="C641" s="262"/>
      <c r="D641" s="262"/>
      <c r="E641" s="262"/>
      <c r="F641" s="262"/>
      <c r="G641" s="262"/>
      <c r="H641" s="262"/>
      <c r="I641" s="262"/>
      <c r="J641" s="262"/>
      <c r="K641" s="263"/>
    </row>
    <row r="642" spans="1:11" x14ac:dyDescent="0.25">
      <c r="A642" s="256"/>
      <c r="B642" s="261"/>
      <c r="C642" s="262"/>
      <c r="D642" s="262"/>
      <c r="E642" s="262"/>
      <c r="F642" s="262"/>
      <c r="G642" s="262"/>
      <c r="H642" s="262"/>
      <c r="I642" s="262"/>
      <c r="J642" s="262"/>
      <c r="K642" s="263"/>
    </row>
    <row r="643" spans="1:11" x14ac:dyDescent="0.25">
      <c r="A643" s="256"/>
      <c r="B643" s="261"/>
      <c r="C643" s="262"/>
      <c r="D643" s="262"/>
      <c r="E643" s="262"/>
      <c r="F643" s="262"/>
      <c r="G643" s="262"/>
      <c r="H643" s="262"/>
      <c r="I643" s="262"/>
      <c r="J643" s="262"/>
      <c r="K643" s="263"/>
    </row>
    <row r="644" spans="1:11" x14ac:dyDescent="0.25">
      <c r="A644" s="256"/>
      <c r="B644" s="261"/>
      <c r="C644" s="262"/>
      <c r="D644" s="262"/>
      <c r="E644" s="262"/>
      <c r="F644" s="262"/>
      <c r="G644" s="262"/>
      <c r="H644" s="262"/>
      <c r="I644" s="262"/>
      <c r="J644" s="262"/>
      <c r="K644" s="263"/>
    </row>
    <row r="645" spans="1:11" x14ac:dyDescent="0.25">
      <c r="A645" s="256"/>
      <c r="B645" s="261"/>
      <c r="C645" s="262"/>
      <c r="D645" s="262"/>
      <c r="E645" s="262"/>
      <c r="F645" s="262"/>
      <c r="G645" s="262"/>
      <c r="H645" s="262"/>
      <c r="I645" s="262"/>
      <c r="J645" s="262"/>
      <c r="K645" s="263"/>
    </row>
    <row r="646" spans="1:11" ht="15.75" thickBot="1" x14ac:dyDescent="0.3">
      <c r="A646" s="257"/>
      <c r="B646" s="264"/>
      <c r="C646" s="265"/>
      <c r="D646" s="265"/>
      <c r="E646" s="265"/>
      <c r="F646" s="265"/>
      <c r="G646" s="265"/>
      <c r="H646" s="265"/>
      <c r="I646" s="265"/>
      <c r="J646" s="265"/>
      <c r="K646" s="266"/>
    </row>
    <row r="647" spans="1:11" x14ac:dyDescent="0.25">
      <c r="A647" s="267" t="s">
        <v>98</v>
      </c>
      <c r="B647" s="270" t="s">
        <v>99</v>
      </c>
      <c r="C647" s="270"/>
      <c r="D647" s="270"/>
      <c r="E647" s="270"/>
      <c r="F647" s="270" t="s">
        <v>100</v>
      </c>
      <c r="G647" s="270"/>
      <c r="H647" s="270"/>
      <c r="I647" s="270"/>
      <c r="J647" s="270"/>
      <c r="K647" s="273"/>
    </row>
    <row r="648" spans="1:11" x14ac:dyDescent="0.25">
      <c r="A648" s="268"/>
      <c r="B648" s="271"/>
      <c r="C648" s="271"/>
      <c r="D648" s="271"/>
      <c r="E648" s="271"/>
      <c r="F648" s="271"/>
      <c r="G648" s="271"/>
      <c r="H648" s="271"/>
      <c r="I648" s="271"/>
      <c r="J648" s="271"/>
      <c r="K648" s="274"/>
    </row>
    <row r="649" spans="1:11" x14ac:dyDescent="0.25">
      <c r="A649" s="268"/>
      <c r="B649" s="271"/>
      <c r="C649" s="271"/>
      <c r="D649" s="271"/>
      <c r="E649" s="271"/>
      <c r="F649" s="271"/>
      <c r="G649" s="271"/>
      <c r="H649" s="271"/>
      <c r="I649" s="271"/>
      <c r="J649" s="271"/>
      <c r="K649" s="274"/>
    </row>
    <row r="650" spans="1:11" ht="15.75" thickBot="1" x14ac:dyDescent="0.3">
      <c r="A650" s="269"/>
      <c r="B650" s="272"/>
      <c r="C650" s="272"/>
      <c r="D650" s="272"/>
      <c r="E650" s="272"/>
      <c r="F650" s="272"/>
      <c r="G650" s="272"/>
      <c r="H650" s="272"/>
      <c r="I650" s="272"/>
      <c r="J650" s="272"/>
      <c r="K650" s="275"/>
    </row>
    <row r="651" spans="1:11" x14ac:dyDescent="0.25">
      <c r="A651" s="322" t="s">
        <v>64</v>
      </c>
      <c r="B651" s="323"/>
      <c r="C651" s="323"/>
      <c r="D651" s="323"/>
      <c r="E651" s="323"/>
      <c r="F651" s="323"/>
      <c r="G651" s="323"/>
      <c r="H651" s="326">
        <f>H601+1</f>
        <v>44885</v>
      </c>
      <c r="I651" s="327"/>
      <c r="J651" s="327"/>
      <c r="K651" s="328"/>
    </row>
    <row r="652" spans="1:11" x14ac:dyDescent="0.25">
      <c r="A652" s="324"/>
      <c r="B652" s="325"/>
      <c r="C652" s="325"/>
      <c r="D652" s="325"/>
      <c r="E652" s="325"/>
      <c r="F652" s="325"/>
      <c r="G652" s="325"/>
      <c r="H652" s="329"/>
      <c r="I652" s="329"/>
      <c r="J652" s="329"/>
      <c r="K652" s="330"/>
    </row>
    <row r="653" spans="1:11" ht="15" customHeight="1" x14ac:dyDescent="0.25">
      <c r="A653" s="331" t="str">
        <f>$A$53</f>
        <v>DRENAGEM E PAVIMENTAÇÃO DAS RUAS “A”, “B”, “C” E “D” DO LOTEAMENTO PORTELINHA, BAIRRO ROMUALDO PRADO, NESTE MUNICÍPIO DE SÃO CRISTÓVÃO/SE.</v>
      </c>
      <c r="B653" s="332"/>
      <c r="C653" s="332"/>
      <c r="D653" s="332"/>
      <c r="E653" s="332"/>
      <c r="F653" s="332"/>
      <c r="G653" s="332"/>
      <c r="H653" s="332"/>
      <c r="I653" s="332"/>
      <c r="J653" s="332"/>
      <c r="K653" s="333"/>
    </row>
    <row r="654" spans="1:11" ht="15" customHeight="1" x14ac:dyDescent="0.25">
      <c r="A654" s="331"/>
      <c r="B654" s="332"/>
      <c r="C654" s="332"/>
      <c r="D654" s="332"/>
      <c r="E654" s="332"/>
      <c r="F654" s="332"/>
      <c r="G654" s="332"/>
      <c r="H654" s="332"/>
      <c r="I654" s="332"/>
      <c r="J654" s="332"/>
      <c r="K654" s="333"/>
    </row>
    <row r="655" spans="1:11" x14ac:dyDescent="0.25">
      <c r="A655" s="334" t="s">
        <v>70</v>
      </c>
      <c r="B655" s="335"/>
      <c r="C655" s="335"/>
      <c r="D655" s="335"/>
      <c r="E655" s="335"/>
      <c r="F655" s="335"/>
      <c r="G655" s="335"/>
      <c r="H655" s="335"/>
      <c r="I655" s="335"/>
      <c r="J655" s="335"/>
      <c r="K655" s="336"/>
    </row>
    <row r="656" spans="1:11" x14ac:dyDescent="0.25">
      <c r="A656" s="334"/>
      <c r="B656" s="335"/>
      <c r="C656" s="335"/>
      <c r="D656" s="335"/>
      <c r="E656" s="335"/>
      <c r="F656" s="335"/>
      <c r="G656" s="335"/>
      <c r="H656" s="335"/>
      <c r="I656" s="335"/>
      <c r="J656" s="335"/>
      <c r="K656" s="336"/>
    </row>
    <row r="657" spans="1:11" ht="15.75" x14ac:dyDescent="0.25">
      <c r="A657" s="337" t="str">
        <f>A607</f>
        <v>PREFEITURA MUNICIPAL DE SÃO CRISTOVÃO/SE</v>
      </c>
      <c r="B657" s="338"/>
      <c r="C657" s="338"/>
      <c r="D657" s="338"/>
      <c r="E657" s="338"/>
      <c r="F657" s="338"/>
      <c r="G657" s="338"/>
      <c r="H657" s="338"/>
      <c r="I657" s="338"/>
      <c r="J657" s="338"/>
      <c r="K657" s="339"/>
    </row>
    <row r="658" spans="1:11" x14ac:dyDescent="0.25">
      <c r="A658" s="340" t="s">
        <v>71</v>
      </c>
      <c r="B658" s="341"/>
      <c r="C658" s="341"/>
      <c r="D658" s="341"/>
      <c r="E658" s="341"/>
      <c r="F658" s="341"/>
      <c r="G658" s="341"/>
      <c r="H658" s="341"/>
      <c r="I658" s="341"/>
      <c r="J658" s="341"/>
      <c r="K658" s="342"/>
    </row>
    <row r="659" spans="1:11" x14ac:dyDescent="0.25">
      <c r="A659" s="343"/>
      <c r="B659" s="344"/>
      <c r="C659" s="344"/>
      <c r="D659" s="344"/>
      <c r="E659" s="344"/>
      <c r="F659" s="344"/>
      <c r="G659" s="344"/>
      <c r="H659" s="344"/>
      <c r="I659" s="344"/>
      <c r="J659" s="344"/>
      <c r="K659" s="345"/>
    </row>
    <row r="660" spans="1:11" ht="15.75" x14ac:dyDescent="0.25">
      <c r="A660" s="315" t="s">
        <v>72</v>
      </c>
      <c r="B660" s="316"/>
      <c r="C660" s="316"/>
      <c r="D660" s="316"/>
      <c r="E660" s="317" t="str">
        <f>$E$60</f>
        <v>07:00 às 12:00 / 13:00 às 17:00</v>
      </c>
      <c r="F660" s="317"/>
      <c r="G660" s="317"/>
      <c r="H660" s="318" t="s">
        <v>74</v>
      </c>
      <c r="I660" s="318"/>
      <c r="J660" s="31">
        <f>J610+1</f>
        <v>13</v>
      </c>
      <c r="K660" s="32" t="s">
        <v>75</v>
      </c>
    </row>
    <row r="661" spans="1:11" ht="15.75" x14ac:dyDescent="0.25">
      <c r="A661" s="319" t="s">
        <v>76</v>
      </c>
      <c r="B661" s="316"/>
      <c r="C661" s="316"/>
      <c r="D661" s="316"/>
      <c r="E661" s="320">
        <f>$E$61</f>
        <v>180</v>
      </c>
      <c r="F661" s="321"/>
      <c r="G661" s="33" t="s">
        <v>75</v>
      </c>
      <c r="H661" s="318" t="s">
        <v>77</v>
      </c>
      <c r="I661" s="318"/>
      <c r="J661" s="31">
        <f>(E661)-J660</f>
        <v>167</v>
      </c>
      <c r="K661" s="32" t="s">
        <v>75</v>
      </c>
    </row>
    <row r="662" spans="1:11" ht="16.5" thickBot="1" x14ac:dyDescent="0.3">
      <c r="A662" s="297" t="s">
        <v>78</v>
      </c>
      <c r="B662" s="298"/>
      <c r="C662" s="298"/>
      <c r="D662" s="298"/>
      <c r="E662" s="298"/>
      <c r="F662" s="299"/>
      <c r="G662" s="300" t="s">
        <v>79</v>
      </c>
      <c r="H662" s="300"/>
      <c r="I662" s="300"/>
      <c r="J662" s="300"/>
      <c r="K662" s="301"/>
    </row>
    <row r="663" spans="1:11" x14ac:dyDescent="0.25">
      <c r="A663" s="302" t="s">
        <v>80</v>
      </c>
      <c r="B663" s="305"/>
      <c r="C663" s="306"/>
      <c r="D663" s="306"/>
      <c r="E663" s="306"/>
      <c r="F663" s="307"/>
      <c r="G663" s="308"/>
      <c r="H663" s="306"/>
      <c r="I663" s="306"/>
      <c r="J663" s="306"/>
      <c r="K663" s="309"/>
    </row>
    <row r="664" spans="1:11" x14ac:dyDescent="0.25">
      <c r="A664" s="303"/>
      <c r="B664" s="305"/>
      <c r="C664" s="306"/>
      <c r="D664" s="306"/>
      <c r="E664" s="306"/>
      <c r="F664" s="307"/>
      <c r="G664" s="308"/>
      <c r="H664" s="306"/>
      <c r="I664" s="306"/>
      <c r="J664" s="306"/>
      <c r="K664" s="309"/>
    </row>
    <row r="665" spans="1:11" ht="15.75" thickBot="1" x14ac:dyDescent="0.3">
      <c r="A665" s="304"/>
      <c r="B665" s="310"/>
      <c r="C665" s="311"/>
      <c r="D665" s="311"/>
      <c r="E665" s="311"/>
      <c r="F665" s="312"/>
      <c r="G665" s="313"/>
      <c r="H665" s="311"/>
      <c r="I665" s="311"/>
      <c r="J665" s="311"/>
      <c r="K665" s="314"/>
    </row>
    <row r="666" spans="1:11" ht="15" customHeight="1" x14ac:dyDescent="0.25">
      <c r="A666" s="255" t="s">
        <v>81</v>
      </c>
      <c r="B666" s="293" t="s">
        <v>82</v>
      </c>
      <c r="C666" s="294"/>
      <c r="D666" s="294"/>
      <c r="E666" s="295"/>
      <c r="F666" s="34" t="s">
        <v>83</v>
      </c>
      <c r="G666" s="296" t="s">
        <v>82</v>
      </c>
      <c r="H666" s="294"/>
      <c r="I666" s="294"/>
      <c r="J666" s="295"/>
      <c r="K666" s="35" t="s">
        <v>83</v>
      </c>
    </row>
    <row r="667" spans="1:11" x14ac:dyDescent="0.25">
      <c r="A667" s="256"/>
      <c r="B667" s="279" t="s">
        <v>84</v>
      </c>
      <c r="C667" s="277"/>
      <c r="D667" s="277"/>
      <c r="E667" s="278"/>
      <c r="F667" s="38" t="s">
        <v>63</v>
      </c>
      <c r="G667" s="276" t="s">
        <v>85</v>
      </c>
      <c r="H667" s="277"/>
      <c r="I667" s="277"/>
      <c r="J667" s="278"/>
      <c r="K667" s="39" t="s">
        <v>63</v>
      </c>
    </row>
    <row r="668" spans="1:11" x14ac:dyDescent="0.25">
      <c r="A668" s="256"/>
      <c r="B668" s="279" t="s">
        <v>86</v>
      </c>
      <c r="C668" s="277"/>
      <c r="D668" s="277"/>
      <c r="E668" s="278"/>
      <c r="F668" s="38" t="s">
        <v>63</v>
      </c>
      <c r="G668" s="276" t="s">
        <v>87</v>
      </c>
      <c r="H668" s="277"/>
      <c r="I668" s="277"/>
      <c r="J668" s="278"/>
      <c r="K668" s="39" t="s">
        <v>63</v>
      </c>
    </row>
    <row r="669" spans="1:11" x14ac:dyDescent="0.25">
      <c r="A669" s="256"/>
      <c r="B669" s="279" t="s">
        <v>88</v>
      </c>
      <c r="C669" s="277"/>
      <c r="D669" s="277"/>
      <c r="E669" s="278"/>
      <c r="F669" s="38" t="s">
        <v>63</v>
      </c>
      <c r="G669" s="276" t="s">
        <v>89</v>
      </c>
      <c r="H669" s="277"/>
      <c r="I669" s="277"/>
      <c r="J669" s="278"/>
      <c r="K669" s="39" t="s">
        <v>63</v>
      </c>
    </row>
    <row r="670" spans="1:11" x14ac:dyDescent="0.25">
      <c r="A670" s="256"/>
      <c r="B670" s="279" t="s">
        <v>90</v>
      </c>
      <c r="C670" s="277"/>
      <c r="D670" s="277"/>
      <c r="E670" s="278"/>
      <c r="F670" s="38" t="s">
        <v>63</v>
      </c>
      <c r="G670" s="276" t="s">
        <v>91</v>
      </c>
      <c r="H670" s="277"/>
      <c r="I670" s="277"/>
      <c r="J670" s="278"/>
      <c r="K670" s="39" t="s">
        <v>63</v>
      </c>
    </row>
    <row r="671" spans="1:11" x14ac:dyDescent="0.25">
      <c r="A671" s="256"/>
      <c r="B671" s="279" t="s">
        <v>92</v>
      </c>
      <c r="C671" s="277"/>
      <c r="D671" s="277"/>
      <c r="E671" s="278"/>
      <c r="F671" s="38" t="s">
        <v>63</v>
      </c>
      <c r="G671" s="276" t="s">
        <v>93</v>
      </c>
      <c r="H671" s="277"/>
      <c r="I671" s="277"/>
      <c r="J671" s="278"/>
      <c r="K671" s="39" t="s">
        <v>63</v>
      </c>
    </row>
    <row r="672" spans="1:11" ht="15.75" thickBot="1" x14ac:dyDescent="0.3">
      <c r="A672" s="257"/>
      <c r="B672" s="280" t="s">
        <v>94</v>
      </c>
      <c r="C672" s="281"/>
      <c r="D672" s="281"/>
      <c r="E672" s="282"/>
      <c r="F672" s="38" t="s">
        <v>63</v>
      </c>
      <c r="G672" s="283" t="s">
        <v>95</v>
      </c>
      <c r="H672" s="281"/>
      <c r="I672" s="281"/>
      <c r="J672" s="282"/>
      <c r="K672" s="39" t="s">
        <v>63</v>
      </c>
    </row>
    <row r="673" spans="1:11" ht="15" customHeight="1" x14ac:dyDescent="0.25">
      <c r="A673" s="255" t="s">
        <v>96</v>
      </c>
      <c r="B673" s="284" t="s">
        <v>101</v>
      </c>
      <c r="C673" s="285"/>
      <c r="D673" s="285"/>
      <c r="E673" s="285"/>
      <c r="F673" s="285"/>
      <c r="G673" s="285"/>
      <c r="H673" s="285"/>
      <c r="I673" s="285"/>
      <c r="J673" s="285"/>
      <c r="K673" s="286"/>
    </row>
    <row r="674" spans="1:11" x14ac:dyDescent="0.25">
      <c r="A674" s="256"/>
      <c r="B674" s="287"/>
      <c r="C674" s="288"/>
      <c r="D674" s="288"/>
      <c r="E674" s="288"/>
      <c r="F674" s="288"/>
      <c r="G674" s="288"/>
      <c r="H674" s="288"/>
      <c r="I674" s="288"/>
      <c r="J674" s="288"/>
      <c r="K674" s="289"/>
    </row>
    <row r="675" spans="1:11" x14ac:dyDescent="0.25">
      <c r="A675" s="256"/>
      <c r="B675" s="287"/>
      <c r="C675" s="288"/>
      <c r="D675" s="288"/>
      <c r="E675" s="288"/>
      <c r="F675" s="288"/>
      <c r="G675" s="288"/>
      <c r="H675" s="288"/>
      <c r="I675" s="288"/>
      <c r="J675" s="288"/>
      <c r="K675" s="289"/>
    </row>
    <row r="676" spans="1:11" x14ac:dyDescent="0.25">
      <c r="A676" s="256"/>
      <c r="B676" s="287"/>
      <c r="C676" s="288"/>
      <c r="D676" s="288"/>
      <c r="E676" s="288"/>
      <c r="F676" s="288"/>
      <c r="G676" s="288"/>
      <c r="H676" s="288"/>
      <c r="I676" s="288"/>
      <c r="J676" s="288"/>
      <c r="K676" s="289"/>
    </row>
    <row r="677" spans="1:11" x14ac:dyDescent="0.25">
      <c r="A677" s="256"/>
      <c r="B677" s="287"/>
      <c r="C677" s="288"/>
      <c r="D677" s="288"/>
      <c r="E677" s="288"/>
      <c r="F677" s="288"/>
      <c r="G677" s="288"/>
      <c r="H677" s="288"/>
      <c r="I677" s="288"/>
      <c r="J677" s="288"/>
      <c r="K677" s="289"/>
    </row>
    <row r="678" spans="1:11" x14ac:dyDescent="0.25">
      <c r="A678" s="256"/>
      <c r="B678" s="287"/>
      <c r="C678" s="288"/>
      <c r="D678" s="288"/>
      <c r="E678" s="288"/>
      <c r="F678" s="288"/>
      <c r="G678" s="288"/>
      <c r="H678" s="288"/>
      <c r="I678" s="288"/>
      <c r="J678" s="288"/>
      <c r="K678" s="289"/>
    </row>
    <row r="679" spans="1:11" x14ac:dyDescent="0.25">
      <c r="A679" s="256"/>
      <c r="B679" s="287"/>
      <c r="C679" s="288"/>
      <c r="D679" s="288"/>
      <c r="E679" s="288"/>
      <c r="F679" s="288"/>
      <c r="G679" s="288"/>
      <c r="H679" s="288"/>
      <c r="I679" s="288"/>
      <c r="J679" s="288"/>
      <c r="K679" s="289"/>
    </row>
    <row r="680" spans="1:11" x14ac:dyDescent="0.25">
      <c r="A680" s="256"/>
      <c r="B680" s="287"/>
      <c r="C680" s="288"/>
      <c r="D680" s="288"/>
      <c r="E680" s="288"/>
      <c r="F680" s="288"/>
      <c r="G680" s="288"/>
      <c r="H680" s="288"/>
      <c r="I680" s="288"/>
      <c r="J680" s="288"/>
      <c r="K680" s="289"/>
    </row>
    <row r="681" spans="1:11" x14ac:dyDescent="0.25">
      <c r="A681" s="256"/>
      <c r="B681" s="287"/>
      <c r="C681" s="288"/>
      <c r="D681" s="288"/>
      <c r="E681" s="288"/>
      <c r="F681" s="288"/>
      <c r="G681" s="288"/>
      <c r="H681" s="288"/>
      <c r="I681" s="288"/>
      <c r="J681" s="288"/>
      <c r="K681" s="289"/>
    </row>
    <row r="682" spans="1:11" x14ac:dyDescent="0.25">
      <c r="A682" s="256"/>
      <c r="B682" s="287"/>
      <c r="C682" s="288"/>
      <c r="D682" s="288"/>
      <c r="E682" s="288"/>
      <c r="F682" s="288"/>
      <c r="G682" s="288"/>
      <c r="H682" s="288"/>
      <c r="I682" s="288"/>
      <c r="J682" s="288"/>
      <c r="K682" s="289"/>
    </row>
    <row r="683" spans="1:11" x14ac:dyDescent="0.25">
      <c r="A683" s="256"/>
      <c r="B683" s="287"/>
      <c r="C683" s="288"/>
      <c r="D683" s="288"/>
      <c r="E683" s="288"/>
      <c r="F683" s="288"/>
      <c r="G683" s="288"/>
      <c r="H683" s="288"/>
      <c r="I683" s="288"/>
      <c r="J683" s="288"/>
      <c r="K683" s="289"/>
    </row>
    <row r="684" spans="1:11" ht="15.75" thickBot="1" x14ac:dyDescent="0.3">
      <c r="A684" s="257"/>
      <c r="B684" s="290"/>
      <c r="C684" s="291"/>
      <c r="D684" s="291"/>
      <c r="E684" s="291"/>
      <c r="F684" s="291"/>
      <c r="G684" s="291"/>
      <c r="H684" s="291"/>
      <c r="I684" s="291"/>
      <c r="J684" s="291"/>
      <c r="K684" s="292"/>
    </row>
    <row r="685" spans="1:11" x14ac:dyDescent="0.25">
      <c r="A685" s="255" t="s">
        <v>97</v>
      </c>
      <c r="B685" s="258"/>
      <c r="C685" s="259"/>
      <c r="D685" s="259"/>
      <c r="E685" s="259"/>
      <c r="F685" s="259"/>
      <c r="G685" s="259"/>
      <c r="H685" s="259"/>
      <c r="I685" s="259"/>
      <c r="J685" s="259"/>
      <c r="K685" s="260"/>
    </row>
    <row r="686" spans="1:11" x14ac:dyDescent="0.25">
      <c r="A686" s="256"/>
      <c r="B686" s="261"/>
      <c r="C686" s="262"/>
      <c r="D686" s="262"/>
      <c r="E686" s="262"/>
      <c r="F686" s="262"/>
      <c r="G686" s="262"/>
      <c r="H686" s="262"/>
      <c r="I686" s="262"/>
      <c r="J686" s="262"/>
      <c r="K686" s="263"/>
    </row>
    <row r="687" spans="1:11" x14ac:dyDescent="0.25">
      <c r="A687" s="256"/>
      <c r="B687" s="261"/>
      <c r="C687" s="262"/>
      <c r="D687" s="262"/>
      <c r="E687" s="262"/>
      <c r="F687" s="262"/>
      <c r="G687" s="262"/>
      <c r="H687" s="262"/>
      <c r="I687" s="262"/>
      <c r="J687" s="262"/>
      <c r="K687" s="263"/>
    </row>
    <row r="688" spans="1:11" x14ac:dyDescent="0.25">
      <c r="A688" s="256"/>
      <c r="B688" s="261"/>
      <c r="C688" s="262"/>
      <c r="D688" s="262"/>
      <c r="E688" s="262"/>
      <c r="F688" s="262"/>
      <c r="G688" s="262"/>
      <c r="H688" s="262"/>
      <c r="I688" s="262"/>
      <c r="J688" s="262"/>
      <c r="K688" s="263"/>
    </row>
    <row r="689" spans="1:11" x14ac:dyDescent="0.25">
      <c r="A689" s="256"/>
      <c r="B689" s="261"/>
      <c r="C689" s="262"/>
      <c r="D689" s="262"/>
      <c r="E689" s="262"/>
      <c r="F689" s="262"/>
      <c r="G689" s="262"/>
      <c r="H689" s="262"/>
      <c r="I689" s="262"/>
      <c r="J689" s="262"/>
      <c r="K689" s="263"/>
    </row>
    <row r="690" spans="1:11" x14ac:dyDescent="0.25">
      <c r="A690" s="256"/>
      <c r="B690" s="261"/>
      <c r="C690" s="262"/>
      <c r="D690" s="262"/>
      <c r="E690" s="262"/>
      <c r="F690" s="262"/>
      <c r="G690" s="262"/>
      <c r="H690" s="262"/>
      <c r="I690" s="262"/>
      <c r="J690" s="262"/>
      <c r="K690" s="263"/>
    </row>
    <row r="691" spans="1:11" x14ac:dyDescent="0.25">
      <c r="A691" s="256"/>
      <c r="B691" s="261"/>
      <c r="C691" s="262"/>
      <c r="D691" s="262"/>
      <c r="E691" s="262"/>
      <c r="F691" s="262"/>
      <c r="G691" s="262"/>
      <c r="H691" s="262"/>
      <c r="I691" s="262"/>
      <c r="J691" s="262"/>
      <c r="K691" s="263"/>
    </row>
    <row r="692" spans="1:11" x14ac:dyDescent="0.25">
      <c r="A692" s="256"/>
      <c r="B692" s="261"/>
      <c r="C692" s="262"/>
      <c r="D692" s="262"/>
      <c r="E692" s="262"/>
      <c r="F692" s="262"/>
      <c r="G692" s="262"/>
      <c r="H692" s="262"/>
      <c r="I692" s="262"/>
      <c r="J692" s="262"/>
      <c r="K692" s="263"/>
    </row>
    <row r="693" spans="1:11" x14ac:dyDescent="0.25">
      <c r="A693" s="256"/>
      <c r="B693" s="261"/>
      <c r="C693" s="262"/>
      <c r="D693" s="262"/>
      <c r="E693" s="262"/>
      <c r="F693" s="262"/>
      <c r="G693" s="262"/>
      <c r="H693" s="262"/>
      <c r="I693" s="262"/>
      <c r="J693" s="262"/>
      <c r="K693" s="263"/>
    </row>
    <row r="694" spans="1:11" x14ac:dyDescent="0.25">
      <c r="A694" s="256"/>
      <c r="B694" s="261"/>
      <c r="C694" s="262"/>
      <c r="D694" s="262"/>
      <c r="E694" s="262"/>
      <c r="F694" s="262"/>
      <c r="G694" s="262"/>
      <c r="H694" s="262"/>
      <c r="I694" s="262"/>
      <c r="J694" s="262"/>
      <c r="K694" s="263"/>
    </row>
    <row r="695" spans="1:11" x14ac:dyDescent="0.25">
      <c r="A695" s="256"/>
      <c r="B695" s="261"/>
      <c r="C695" s="262"/>
      <c r="D695" s="262"/>
      <c r="E695" s="262"/>
      <c r="F695" s="262"/>
      <c r="G695" s="262"/>
      <c r="H695" s="262"/>
      <c r="I695" s="262"/>
      <c r="J695" s="262"/>
      <c r="K695" s="263"/>
    </row>
    <row r="696" spans="1:11" ht="15.75" thickBot="1" x14ac:dyDescent="0.3">
      <c r="A696" s="257"/>
      <c r="B696" s="264"/>
      <c r="C696" s="265"/>
      <c r="D696" s="265"/>
      <c r="E696" s="265"/>
      <c r="F696" s="265"/>
      <c r="G696" s="265"/>
      <c r="H696" s="265"/>
      <c r="I696" s="265"/>
      <c r="J696" s="265"/>
      <c r="K696" s="266"/>
    </row>
    <row r="697" spans="1:11" x14ac:dyDescent="0.25">
      <c r="A697" s="267" t="s">
        <v>98</v>
      </c>
      <c r="B697" s="270" t="s">
        <v>99</v>
      </c>
      <c r="C697" s="270"/>
      <c r="D697" s="270"/>
      <c r="E697" s="270"/>
      <c r="F697" s="270" t="s">
        <v>100</v>
      </c>
      <c r="G697" s="270"/>
      <c r="H697" s="270"/>
      <c r="I697" s="270"/>
      <c r="J697" s="270"/>
      <c r="K697" s="273"/>
    </row>
    <row r="698" spans="1:11" x14ac:dyDescent="0.25">
      <c r="A698" s="268"/>
      <c r="B698" s="271"/>
      <c r="C698" s="271"/>
      <c r="D698" s="271"/>
      <c r="E698" s="271"/>
      <c r="F698" s="271"/>
      <c r="G698" s="271"/>
      <c r="H698" s="271"/>
      <c r="I698" s="271"/>
      <c r="J698" s="271"/>
      <c r="K698" s="274"/>
    </row>
    <row r="699" spans="1:11" x14ac:dyDescent="0.25">
      <c r="A699" s="268"/>
      <c r="B699" s="271"/>
      <c r="C699" s="271"/>
      <c r="D699" s="271"/>
      <c r="E699" s="271"/>
      <c r="F699" s="271"/>
      <c r="G699" s="271"/>
      <c r="H699" s="271"/>
      <c r="I699" s="271"/>
      <c r="J699" s="271"/>
      <c r="K699" s="274"/>
    </row>
    <row r="700" spans="1:11" ht="15.75" thickBot="1" x14ac:dyDescent="0.3">
      <c r="A700" s="269"/>
      <c r="B700" s="272"/>
      <c r="C700" s="272"/>
      <c r="D700" s="272"/>
      <c r="E700" s="272"/>
      <c r="F700" s="272"/>
      <c r="G700" s="272"/>
      <c r="H700" s="272"/>
      <c r="I700" s="272"/>
      <c r="J700" s="272"/>
      <c r="K700" s="275"/>
    </row>
    <row r="701" spans="1:11" x14ac:dyDescent="0.25">
      <c r="A701" s="322" t="s">
        <v>64</v>
      </c>
      <c r="B701" s="323"/>
      <c r="C701" s="323"/>
      <c r="D701" s="323"/>
      <c r="E701" s="323"/>
      <c r="F701" s="323"/>
      <c r="G701" s="323"/>
      <c r="H701" s="326">
        <f>H651+1</f>
        <v>44886</v>
      </c>
      <c r="I701" s="327"/>
      <c r="J701" s="327"/>
      <c r="K701" s="328"/>
    </row>
    <row r="702" spans="1:11" x14ac:dyDescent="0.25">
      <c r="A702" s="324"/>
      <c r="B702" s="325"/>
      <c r="C702" s="325"/>
      <c r="D702" s="325"/>
      <c r="E702" s="325"/>
      <c r="F702" s="325"/>
      <c r="G702" s="325"/>
      <c r="H702" s="329"/>
      <c r="I702" s="329"/>
      <c r="J702" s="329"/>
      <c r="K702" s="330"/>
    </row>
    <row r="703" spans="1:11" ht="15" customHeight="1" x14ac:dyDescent="0.25">
      <c r="A703" s="331" t="str">
        <f>$A$53</f>
        <v>DRENAGEM E PAVIMENTAÇÃO DAS RUAS “A”, “B”, “C” E “D” DO LOTEAMENTO PORTELINHA, BAIRRO ROMUALDO PRADO, NESTE MUNICÍPIO DE SÃO CRISTÓVÃO/SE.</v>
      </c>
      <c r="B703" s="332"/>
      <c r="C703" s="332"/>
      <c r="D703" s="332"/>
      <c r="E703" s="332"/>
      <c r="F703" s="332"/>
      <c r="G703" s="332"/>
      <c r="H703" s="332"/>
      <c r="I703" s="332"/>
      <c r="J703" s="332"/>
      <c r="K703" s="333"/>
    </row>
    <row r="704" spans="1:11" ht="15" customHeight="1" x14ac:dyDescent="0.25">
      <c r="A704" s="331"/>
      <c r="B704" s="332"/>
      <c r="C704" s="332"/>
      <c r="D704" s="332"/>
      <c r="E704" s="332"/>
      <c r="F704" s="332"/>
      <c r="G704" s="332"/>
      <c r="H704" s="332"/>
      <c r="I704" s="332"/>
      <c r="J704" s="332"/>
      <c r="K704" s="333"/>
    </row>
    <row r="705" spans="1:11" x14ac:dyDescent="0.25">
      <c r="A705" s="334" t="s">
        <v>70</v>
      </c>
      <c r="B705" s="335"/>
      <c r="C705" s="335"/>
      <c r="D705" s="335"/>
      <c r="E705" s="335"/>
      <c r="F705" s="335"/>
      <c r="G705" s="335"/>
      <c r="H705" s="335"/>
      <c r="I705" s="335"/>
      <c r="J705" s="335"/>
      <c r="K705" s="336"/>
    </row>
    <row r="706" spans="1:11" x14ac:dyDescent="0.25">
      <c r="A706" s="334"/>
      <c r="B706" s="335"/>
      <c r="C706" s="335"/>
      <c r="D706" s="335"/>
      <c r="E706" s="335"/>
      <c r="F706" s="335"/>
      <c r="G706" s="335"/>
      <c r="H706" s="335"/>
      <c r="I706" s="335"/>
      <c r="J706" s="335"/>
      <c r="K706" s="336"/>
    </row>
    <row r="707" spans="1:11" ht="15.75" x14ac:dyDescent="0.25">
      <c r="A707" s="337" t="str">
        <f>A657</f>
        <v>PREFEITURA MUNICIPAL DE SÃO CRISTOVÃO/SE</v>
      </c>
      <c r="B707" s="338"/>
      <c r="C707" s="338"/>
      <c r="D707" s="338"/>
      <c r="E707" s="338"/>
      <c r="F707" s="338"/>
      <c r="G707" s="338"/>
      <c r="H707" s="338"/>
      <c r="I707" s="338"/>
      <c r="J707" s="338"/>
      <c r="K707" s="339"/>
    </row>
    <row r="708" spans="1:11" x14ac:dyDescent="0.25">
      <c r="A708" s="340" t="s">
        <v>71</v>
      </c>
      <c r="B708" s="341"/>
      <c r="C708" s="341"/>
      <c r="D708" s="341"/>
      <c r="E708" s="341"/>
      <c r="F708" s="341"/>
      <c r="G708" s="341"/>
      <c r="H708" s="341"/>
      <c r="I708" s="341"/>
      <c r="J708" s="341"/>
      <c r="K708" s="342"/>
    </row>
    <row r="709" spans="1:11" x14ac:dyDescent="0.25">
      <c r="A709" s="343"/>
      <c r="B709" s="344"/>
      <c r="C709" s="344"/>
      <c r="D709" s="344"/>
      <c r="E709" s="344"/>
      <c r="F709" s="344"/>
      <c r="G709" s="344"/>
      <c r="H709" s="344"/>
      <c r="I709" s="344"/>
      <c r="J709" s="344"/>
      <c r="K709" s="345"/>
    </row>
    <row r="710" spans="1:11" ht="15.75" x14ac:dyDescent="0.25">
      <c r="A710" s="315" t="s">
        <v>72</v>
      </c>
      <c r="B710" s="316"/>
      <c r="C710" s="316"/>
      <c r="D710" s="316"/>
      <c r="E710" s="317" t="str">
        <f>$E$60</f>
        <v>07:00 às 12:00 / 13:00 às 17:00</v>
      </c>
      <c r="F710" s="317"/>
      <c r="G710" s="317"/>
      <c r="H710" s="318" t="s">
        <v>74</v>
      </c>
      <c r="I710" s="318"/>
      <c r="J710" s="31">
        <f>J660+1</f>
        <v>14</v>
      </c>
      <c r="K710" s="32" t="s">
        <v>75</v>
      </c>
    </row>
    <row r="711" spans="1:11" ht="15.75" x14ac:dyDescent="0.25">
      <c r="A711" s="319" t="s">
        <v>76</v>
      </c>
      <c r="B711" s="316"/>
      <c r="C711" s="316"/>
      <c r="D711" s="316"/>
      <c r="E711" s="320">
        <f>$E$61</f>
        <v>180</v>
      </c>
      <c r="F711" s="321"/>
      <c r="G711" s="33" t="s">
        <v>75</v>
      </c>
      <c r="H711" s="318" t="s">
        <v>77</v>
      </c>
      <c r="I711" s="318"/>
      <c r="J711" s="31">
        <f>(E711)-J710</f>
        <v>166</v>
      </c>
      <c r="K711" s="32" t="s">
        <v>75</v>
      </c>
    </row>
    <row r="712" spans="1:11" ht="16.5" thickBot="1" x14ac:dyDescent="0.3">
      <c r="A712" s="297" t="s">
        <v>78</v>
      </c>
      <c r="B712" s="298"/>
      <c r="C712" s="298"/>
      <c r="D712" s="298"/>
      <c r="E712" s="298"/>
      <c r="F712" s="299"/>
      <c r="G712" s="300" t="s">
        <v>79</v>
      </c>
      <c r="H712" s="300"/>
      <c r="I712" s="300"/>
      <c r="J712" s="300"/>
      <c r="K712" s="301"/>
    </row>
    <row r="713" spans="1:11" x14ac:dyDescent="0.25">
      <c r="A713" s="302" t="s">
        <v>80</v>
      </c>
      <c r="B713" s="305"/>
      <c r="C713" s="306"/>
      <c r="D713" s="306"/>
      <c r="E713" s="306"/>
      <c r="F713" s="307"/>
      <c r="G713" s="308"/>
      <c r="H713" s="306"/>
      <c r="I713" s="306"/>
      <c r="J713" s="306"/>
      <c r="K713" s="309"/>
    </row>
    <row r="714" spans="1:11" x14ac:dyDescent="0.25">
      <c r="A714" s="303"/>
      <c r="B714" s="305"/>
      <c r="C714" s="306"/>
      <c r="D714" s="306"/>
      <c r="E714" s="306"/>
      <c r="F714" s="307"/>
      <c r="G714" s="308"/>
      <c r="H714" s="306"/>
      <c r="I714" s="306"/>
      <c r="J714" s="306"/>
      <c r="K714" s="309"/>
    </row>
    <row r="715" spans="1:11" ht="15.75" thickBot="1" x14ac:dyDescent="0.3">
      <c r="A715" s="304"/>
      <c r="B715" s="310"/>
      <c r="C715" s="311"/>
      <c r="D715" s="311"/>
      <c r="E715" s="311"/>
      <c r="F715" s="312"/>
      <c r="G715" s="313"/>
      <c r="H715" s="311"/>
      <c r="I715" s="311"/>
      <c r="J715" s="311"/>
      <c r="K715" s="314"/>
    </row>
    <row r="716" spans="1:11" ht="15" customHeight="1" x14ac:dyDescent="0.25">
      <c r="A716" s="255" t="s">
        <v>81</v>
      </c>
      <c r="B716" s="293" t="s">
        <v>82</v>
      </c>
      <c r="C716" s="294"/>
      <c r="D716" s="294"/>
      <c r="E716" s="295"/>
      <c r="F716" s="34" t="s">
        <v>83</v>
      </c>
      <c r="G716" s="296" t="s">
        <v>82</v>
      </c>
      <c r="H716" s="294"/>
      <c r="I716" s="294"/>
      <c r="J716" s="295"/>
      <c r="K716" s="35" t="s">
        <v>83</v>
      </c>
    </row>
    <row r="717" spans="1:11" x14ac:dyDescent="0.25">
      <c r="A717" s="256"/>
      <c r="B717" s="279" t="s">
        <v>84</v>
      </c>
      <c r="C717" s="277"/>
      <c r="D717" s="277"/>
      <c r="E717" s="278"/>
      <c r="F717" s="38">
        <v>1</v>
      </c>
      <c r="G717" s="276" t="s">
        <v>85</v>
      </c>
      <c r="H717" s="277"/>
      <c r="I717" s="277"/>
      <c r="J717" s="278"/>
      <c r="K717" s="39" t="s">
        <v>63</v>
      </c>
    </row>
    <row r="718" spans="1:11" x14ac:dyDescent="0.25">
      <c r="A718" s="256"/>
      <c r="B718" s="279" t="s">
        <v>86</v>
      </c>
      <c r="C718" s="277"/>
      <c r="D718" s="277"/>
      <c r="E718" s="278"/>
      <c r="F718" s="38">
        <v>1</v>
      </c>
      <c r="G718" s="276" t="s">
        <v>87</v>
      </c>
      <c r="H718" s="277"/>
      <c r="I718" s="277"/>
      <c r="J718" s="278"/>
      <c r="K718" s="39" t="s">
        <v>63</v>
      </c>
    </row>
    <row r="719" spans="1:11" x14ac:dyDescent="0.25">
      <c r="A719" s="256"/>
      <c r="B719" s="279" t="s">
        <v>88</v>
      </c>
      <c r="C719" s="277"/>
      <c r="D719" s="277"/>
      <c r="E719" s="278"/>
      <c r="F719" s="38" t="s">
        <v>63</v>
      </c>
      <c r="G719" s="276" t="s">
        <v>89</v>
      </c>
      <c r="H719" s="277"/>
      <c r="I719" s="277"/>
      <c r="J719" s="278"/>
      <c r="K719" s="39" t="s">
        <v>63</v>
      </c>
    </row>
    <row r="720" spans="1:11" x14ac:dyDescent="0.25">
      <c r="A720" s="256"/>
      <c r="B720" s="279" t="s">
        <v>90</v>
      </c>
      <c r="C720" s="277"/>
      <c r="D720" s="277"/>
      <c r="E720" s="278"/>
      <c r="F720" s="38">
        <v>1</v>
      </c>
      <c r="G720" s="276" t="s">
        <v>91</v>
      </c>
      <c r="H720" s="277"/>
      <c r="I720" s="277"/>
      <c r="J720" s="278"/>
      <c r="K720" s="39" t="s">
        <v>63</v>
      </c>
    </row>
    <row r="721" spans="1:11" x14ac:dyDescent="0.25">
      <c r="A721" s="256"/>
      <c r="B721" s="279" t="s">
        <v>92</v>
      </c>
      <c r="C721" s="277"/>
      <c r="D721" s="277"/>
      <c r="E721" s="278"/>
      <c r="F721" s="38" t="s">
        <v>63</v>
      </c>
      <c r="G721" s="276" t="s">
        <v>93</v>
      </c>
      <c r="H721" s="277"/>
      <c r="I721" s="277"/>
      <c r="J721" s="278"/>
      <c r="K721" s="39" t="s">
        <v>63</v>
      </c>
    </row>
    <row r="722" spans="1:11" ht="15.75" thickBot="1" x14ac:dyDescent="0.3">
      <c r="A722" s="257"/>
      <c r="B722" s="280" t="s">
        <v>94</v>
      </c>
      <c r="C722" s="281"/>
      <c r="D722" s="281"/>
      <c r="E722" s="282"/>
      <c r="F722" s="38">
        <v>2</v>
      </c>
      <c r="G722" s="283" t="s">
        <v>95</v>
      </c>
      <c r="H722" s="281"/>
      <c r="I722" s="281"/>
      <c r="J722" s="282"/>
      <c r="K722" s="39" t="s">
        <v>63</v>
      </c>
    </row>
    <row r="723" spans="1:11" ht="15" customHeight="1" x14ac:dyDescent="0.25">
      <c r="A723" s="255" t="s">
        <v>96</v>
      </c>
      <c r="B723" s="284" t="s">
        <v>302</v>
      </c>
      <c r="C723" s="285"/>
      <c r="D723" s="285"/>
      <c r="E723" s="285"/>
      <c r="F723" s="285"/>
      <c r="G723" s="285"/>
      <c r="H723" s="285"/>
      <c r="I723" s="285"/>
      <c r="J723" s="285"/>
      <c r="K723" s="286"/>
    </row>
    <row r="724" spans="1:11" x14ac:dyDescent="0.25">
      <c r="A724" s="256"/>
      <c r="B724" s="287"/>
      <c r="C724" s="288"/>
      <c r="D724" s="288"/>
      <c r="E724" s="288"/>
      <c r="F724" s="288"/>
      <c r="G724" s="288"/>
      <c r="H724" s="288"/>
      <c r="I724" s="288"/>
      <c r="J724" s="288"/>
      <c r="K724" s="289"/>
    </row>
    <row r="725" spans="1:11" x14ac:dyDescent="0.25">
      <c r="A725" s="256"/>
      <c r="B725" s="287"/>
      <c r="C725" s="288"/>
      <c r="D725" s="288"/>
      <c r="E725" s="288"/>
      <c r="F725" s="288"/>
      <c r="G725" s="288"/>
      <c r="H725" s="288"/>
      <c r="I725" s="288"/>
      <c r="J725" s="288"/>
      <c r="K725" s="289"/>
    </row>
    <row r="726" spans="1:11" x14ac:dyDescent="0.25">
      <c r="A726" s="256"/>
      <c r="B726" s="287"/>
      <c r="C726" s="288"/>
      <c r="D726" s="288"/>
      <c r="E726" s="288"/>
      <c r="F726" s="288"/>
      <c r="G726" s="288"/>
      <c r="H726" s="288"/>
      <c r="I726" s="288"/>
      <c r="J726" s="288"/>
      <c r="K726" s="289"/>
    </row>
    <row r="727" spans="1:11" x14ac:dyDescent="0.25">
      <c r="A727" s="256"/>
      <c r="B727" s="287"/>
      <c r="C727" s="288"/>
      <c r="D727" s="288"/>
      <c r="E727" s="288"/>
      <c r="F727" s="288"/>
      <c r="G727" s="288"/>
      <c r="H727" s="288"/>
      <c r="I727" s="288"/>
      <c r="J727" s="288"/>
      <c r="K727" s="289"/>
    </row>
    <row r="728" spans="1:11" x14ac:dyDescent="0.25">
      <c r="A728" s="256"/>
      <c r="B728" s="287"/>
      <c r="C728" s="288"/>
      <c r="D728" s="288"/>
      <c r="E728" s="288"/>
      <c r="F728" s="288"/>
      <c r="G728" s="288"/>
      <c r="H728" s="288"/>
      <c r="I728" s="288"/>
      <c r="J728" s="288"/>
      <c r="K728" s="289"/>
    </row>
    <row r="729" spans="1:11" x14ac:dyDescent="0.25">
      <c r="A729" s="256"/>
      <c r="B729" s="287"/>
      <c r="C729" s="288"/>
      <c r="D729" s="288"/>
      <c r="E729" s="288"/>
      <c r="F729" s="288"/>
      <c r="G729" s="288"/>
      <c r="H729" s="288"/>
      <c r="I729" s="288"/>
      <c r="J729" s="288"/>
      <c r="K729" s="289"/>
    </row>
    <row r="730" spans="1:11" x14ac:dyDescent="0.25">
      <c r="A730" s="256"/>
      <c r="B730" s="287"/>
      <c r="C730" s="288"/>
      <c r="D730" s="288"/>
      <c r="E730" s="288"/>
      <c r="F730" s="288"/>
      <c r="G730" s="288"/>
      <c r="H730" s="288"/>
      <c r="I730" s="288"/>
      <c r="J730" s="288"/>
      <c r="K730" s="289"/>
    </row>
    <row r="731" spans="1:11" x14ac:dyDescent="0.25">
      <c r="A731" s="256"/>
      <c r="B731" s="287"/>
      <c r="C731" s="288"/>
      <c r="D731" s="288"/>
      <c r="E731" s="288"/>
      <c r="F731" s="288"/>
      <c r="G731" s="288"/>
      <c r="H731" s="288"/>
      <c r="I731" s="288"/>
      <c r="J731" s="288"/>
      <c r="K731" s="289"/>
    </row>
    <row r="732" spans="1:11" x14ac:dyDescent="0.25">
      <c r="A732" s="256"/>
      <c r="B732" s="287"/>
      <c r="C732" s="288"/>
      <c r="D732" s="288"/>
      <c r="E732" s="288"/>
      <c r="F732" s="288"/>
      <c r="G732" s="288"/>
      <c r="H732" s="288"/>
      <c r="I732" s="288"/>
      <c r="J732" s="288"/>
      <c r="K732" s="289"/>
    </row>
    <row r="733" spans="1:11" x14ac:dyDescent="0.25">
      <c r="A733" s="256"/>
      <c r="B733" s="287"/>
      <c r="C733" s="288"/>
      <c r="D733" s="288"/>
      <c r="E733" s="288"/>
      <c r="F733" s="288"/>
      <c r="G733" s="288"/>
      <c r="H733" s="288"/>
      <c r="I733" s="288"/>
      <c r="J733" s="288"/>
      <c r="K733" s="289"/>
    </row>
    <row r="734" spans="1:11" ht="15.75" thickBot="1" x14ac:dyDescent="0.3">
      <c r="A734" s="257"/>
      <c r="B734" s="290"/>
      <c r="C734" s="291"/>
      <c r="D734" s="291"/>
      <c r="E734" s="291"/>
      <c r="F734" s="291"/>
      <c r="G734" s="291"/>
      <c r="H734" s="291"/>
      <c r="I734" s="291"/>
      <c r="J734" s="291"/>
      <c r="K734" s="292"/>
    </row>
    <row r="735" spans="1:11" x14ac:dyDescent="0.25">
      <c r="A735" s="255" t="s">
        <v>97</v>
      </c>
      <c r="B735" s="258"/>
      <c r="C735" s="259"/>
      <c r="D735" s="259"/>
      <c r="E735" s="259"/>
      <c r="F735" s="259"/>
      <c r="G735" s="259"/>
      <c r="H735" s="259"/>
      <c r="I735" s="259"/>
      <c r="J735" s="259"/>
      <c r="K735" s="260"/>
    </row>
    <row r="736" spans="1:11" x14ac:dyDescent="0.25">
      <c r="A736" s="256"/>
      <c r="B736" s="261"/>
      <c r="C736" s="262"/>
      <c r="D736" s="262"/>
      <c r="E736" s="262"/>
      <c r="F736" s="262"/>
      <c r="G736" s="262"/>
      <c r="H736" s="262"/>
      <c r="I736" s="262"/>
      <c r="J736" s="262"/>
      <c r="K736" s="263"/>
    </row>
    <row r="737" spans="1:11" x14ac:dyDescent="0.25">
      <c r="A737" s="256"/>
      <c r="B737" s="261"/>
      <c r="C737" s="262"/>
      <c r="D737" s="262"/>
      <c r="E737" s="262"/>
      <c r="F737" s="262"/>
      <c r="G737" s="262"/>
      <c r="H737" s="262"/>
      <c r="I737" s="262"/>
      <c r="J737" s="262"/>
      <c r="K737" s="263"/>
    </row>
    <row r="738" spans="1:11" x14ac:dyDescent="0.25">
      <c r="A738" s="256"/>
      <c r="B738" s="261"/>
      <c r="C738" s="262"/>
      <c r="D738" s="262"/>
      <c r="E738" s="262"/>
      <c r="F738" s="262"/>
      <c r="G738" s="262"/>
      <c r="H738" s="262"/>
      <c r="I738" s="262"/>
      <c r="J738" s="262"/>
      <c r="K738" s="263"/>
    </row>
    <row r="739" spans="1:11" x14ac:dyDescent="0.25">
      <c r="A739" s="256"/>
      <c r="B739" s="261"/>
      <c r="C739" s="262"/>
      <c r="D739" s="262"/>
      <c r="E739" s="262"/>
      <c r="F739" s="262"/>
      <c r="G739" s="262"/>
      <c r="H739" s="262"/>
      <c r="I739" s="262"/>
      <c r="J739" s="262"/>
      <c r="K739" s="263"/>
    </row>
    <row r="740" spans="1:11" x14ac:dyDescent="0.25">
      <c r="A740" s="256"/>
      <c r="B740" s="261"/>
      <c r="C740" s="262"/>
      <c r="D740" s="262"/>
      <c r="E740" s="262"/>
      <c r="F740" s="262"/>
      <c r="G740" s="262"/>
      <c r="H740" s="262"/>
      <c r="I740" s="262"/>
      <c r="J740" s="262"/>
      <c r="K740" s="263"/>
    </row>
    <row r="741" spans="1:11" x14ac:dyDescent="0.25">
      <c r="A741" s="256"/>
      <c r="B741" s="261"/>
      <c r="C741" s="262"/>
      <c r="D741" s="262"/>
      <c r="E741" s="262"/>
      <c r="F741" s="262"/>
      <c r="G741" s="262"/>
      <c r="H741" s="262"/>
      <c r="I741" s="262"/>
      <c r="J741" s="262"/>
      <c r="K741" s="263"/>
    </row>
    <row r="742" spans="1:11" x14ac:dyDescent="0.25">
      <c r="A742" s="256"/>
      <c r="B742" s="261"/>
      <c r="C742" s="262"/>
      <c r="D742" s="262"/>
      <c r="E742" s="262"/>
      <c r="F742" s="262"/>
      <c r="G742" s="262"/>
      <c r="H742" s="262"/>
      <c r="I742" s="262"/>
      <c r="J742" s="262"/>
      <c r="K742" s="263"/>
    </row>
    <row r="743" spans="1:11" x14ac:dyDescent="0.25">
      <c r="A743" s="256"/>
      <c r="B743" s="261"/>
      <c r="C743" s="262"/>
      <c r="D743" s="262"/>
      <c r="E743" s="262"/>
      <c r="F743" s="262"/>
      <c r="G743" s="262"/>
      <c r="H743" s="262"/>
      <c r="I743" s="262"/>
      <c r="J743" s="262"/>
      <c r="K743" s="263"/>
    </row>
    <row r="744" spans="1:11" x14ac:dyDescent="0.25">
      <c r="A744" s="256"/>
      <c r="B744" s="261"/>
      <c r="C744" s="262"/>
      <c r="D744" s="262"/>
      <c r="E744" s="262"/>
      <c r="F744" s="262"/>
      <c r="G744" s="262"/>
      <c r="H744" s="262"/>
      <c r="I744" s="262"/>
      <c r="J744" s="262"/>
      <c r="K744" s="263"/>
    </row>
    <row r="745" spans="1:11" x14ac:dyDescent="0.25">
      <c r="A745" s="256"/>
      <c r="B745" s="261"/>
      <c r="C745" s="262"/>
      <c r="D745" s="262"/>
      <c r="E745" s="262"/>
      <c r="F745" s="262"/>
      <c r="G745" s="262"/>
      <c r="H745" s="262"/>
      <c r="I745" s="262"/>
      <c r="J745" s="262"/>
      <c r="K745" s="263"/>
    </row>
    <row r="746" spans="1:11" ht="15.75" thickBot="1" x14ac:dyDescent="0.3">
      <c r="A746" s="257"/>
      <c r="B746" s="264"/>
      <c r="C746" s="265"/>
      <c r="D746" s="265"/>
      <c r="E746" s="265"/>
      <c r="F746" s="265"/>
      <c r="G746" s="265"/>
      <c r="H746" s="265"/>
      <c r="I746" s="265"/>
      <c r="J746" s="265"/>
      <c r="K746" s="266"/>
    </row>
    <row r="747" spans="1:11" x14ac:dyDescent="0.25">
      <c r="A747" s="267" t="s">
        <v>98</v>
      </c>
      <c r="B747" s="270" t="s">
        <v>99</v>
      </c>
      <c r="C747" s="270"/>
      <c r="D747" s="270"/>
      <c r="E747" s="270"/>
      <c r="F747" s="270" t="s">
        <v>100</v>
      </c>
      <c r="G747" s="270"/>
      <c r="H747" s="270"/>
      <c r="I747" s="270"/>
      <c r="J747" s="270"/>
      <c r="K747" s="273"/>
    </row>
    <row r="748" spans="1:11" x14ac:dyDescent="0.25">
      <c r="A748" s="268"/>
      <c r="B748" s="271"/>
      <c r="C748" s="271"/>
      <c r="D748" s="271"/>
      <c r="E748" s="271"/>
      <c r="F748" s="271"/>
      <c r="G748" s="271"/>
      <c r="H748" s="271"/>
      <c r="I748" s="271"/>
      <c r="J748" s="271"/>
      <c r="K748" s="274"/>
    </row>
    <row r="749" spans="1:11" x14ac:dyDescent="0.25">
      <c r="A749" s="268"/>
      <c r="B749" s="271"/>
      <c r="C749" s="271"/>
      <c r="D749" s="271"/>
      <c r="E749" s="271"/>
      <c r="F749" s="271"/>
      <c r="G749" s="271"/>
      <c r="H749" s="271"/>
      <c r="I749" s="271"/>
      <c r="J749" s="271"/>
      <c r="K749" s="274"/>
    </row>
    <row r="750" spans="1:11" ht="15.75" thickBot="1" x14ac:dyDescent="0.3">
      <c r="A750" s="269"/>
      <c r="B750" s="272"/>
      <c r="C750" s="272"/>
      <c r="D750" s="272"/>
      <c r="E750" s="272"/>
      <c r="F750" s="272"/>
      <c r="G750" s="272"/>
      <c r="H750" s="272"/>
      <c r="I750" s="272"/>
      <c r="J750" s="272"/>
      <c r="K750" s="275"/>
    </row>
    <row r="751" spans="1:11" x14ac:dyDescent="0.25">
      <c r="A751" s="322" t="s">
        <v>64</v>
      </c>
      <c r="B751" s="323"/>
      <c r="C751" s="323"/>
      <c r="D751" s="323"/>
      <c r="E751" s="323"/>
      <c r="F751" s="323"/>
      <c r="G751" s="323"/>
      <c r="H751" s="326">
        <f>H701+1</f>
        <v>44887</v>
      </c>
      <c r="I751" s="327"/>
      <c r="J751" s="327"/>
      <c r="K751" s="328"/>
    </row>
    <row r="752" spans="1:11" x14ac:dyDescent="0.25">
      <c r="A752" s="324"/>
      <c r="B752" s="325"/>
      <c r="C752" s="325"/>
      <c r="D752" s="325"/>
      <c r="E752" s="325"/>
      <c r="F752" s="325"/>
      <c r="G752" s="325"/>
      <c r="H752" s="329"/>
      <c r="I752" s="329"/>
      <c r="J752" s="329"/>
      <c r="K752" s="330"/>
    </row>
    <row r="753" spans="1:11" ht="15" customHeight="1" x14ac:dyDescent="0.25">
      <c r="A753" s="331" t="str">
        <f>$A$53</f>
        <v>DRENAGEM E PAVIMENTAÇÃO DAS RUAS “A”, “B”, “C” E “D” DO LOTEAMENTO PORTELINHA, BAIRRO ROMUALDO PRADO, NESTE MUNICÍPIO DE SÃO CRISTÓVÃO/SE.</v>
      </c>
      <c r="B753" s="332"/>
      <c r="C753" s="332"/>
      <c r="D753" s="332"/>
      <c r="E753" s="332"/>
      <c r="F753" s="332"/>
      <c r="G753" s="332"/>
      <c r="H753" s="332"/>
      <c r="I753" s="332"/>
      <c r="J753" s="332"/>
      <c r="K753" s="333"/>
    </row>
    <row r="754" spans="1:11" ht="15" customHeight="1" x14ac:dyDescent="0.25">
      <c r="A754" s="331"/>
      <c r="B754" s="332"/>
      <c r="C754" s="332"/>
      <c r="D754" s="332"/>
      <c r="E754" s="332"/>
      <c r="F754" s="332"/>
      <c r="G754" s="332"/>
      <c r="H754" s="332"/>
      <c r="I754" s="332"/>
      <c r="J754" s="332"/>
      <c r="K754" s="333"/>
    </row>
    <row r="755" spans="1:11" x14ac:dyDescent="0.25">
      <c r="A755" s="334" t="s">
        <v>70</v>
      </c>
      <c r="B755" s="335"/>
      <c r="C755" s="335"/>
      <c r="D755" s="335"/>
      <c r="E755" s="335"/>
      <c r="F755" s="335"/>
      <c r="G755" s="335"/>
      <c r="H755" s="335"/>
      <c r="I755" s="335"/>
      <c r="J755" s="335"/>
      <c r="K755" s="336"/>
    </row>
    <row r="756" spans="1:11" x14ac:dyDescent="0.25">
      <c r="A756" s="334"/>
      <c r="B756" s="335"/>
      <c r="C756" s="335"/>
      <c r="D756" s="335"/>
      <c r="E756" s="335"/>
      <c r="F756" s="335"/>
      <c r="G756" s="335"/>
      <c r="H756" s="335"/>
      <c r="I756" s="335"/>
      <c r="J756" s="335"/>
      <c r="K756" s="336"/>
    </row>
    <row r="757" spans="1:11" ht="15.75" x14ac:dyDescent="0.25">
      <c r="A757" s="337" t="str">
        <f>A707</f>
        <v>PREFEITURA MUNICIPAL DE SÃO CRISTOVÃO/SE</v>
      </c>
      <c r="B757" s="338"/>
      <c r="C757" s="338"/>
      <c r="D757" s="338"/>
      <c r="E757" s="338"/>
      <c r="F757" s="338"/>
      <c r="G757" s="338"/>
      <c r="H757" s="338"/>
      <c r="I757" s="338"/>
      <c r="J757" s="338"/>
      <c r="K757" s="339"/>
    </row>
    <row r="758" spans="1:11" x14ac:dyDescent="0.25">
      <c r="A758" s="340" t="s">
        <v>71</v>
      </c>
      <c r="B758" s="341"/>
      <c r="C758" s="341"/>
      <c r="D758" s="341"/>
      <c r="E758" s="341"/>
      <c r="F758" s="341"/>
      <c r="G758" s="341"/>
      <c r="H758" s="341"/>
      <c r="I758" s="341"/>
      <c r="J758" s="341"/>
      <c r="K758" s="342"/>
    </row>
    <row r="759" spans="1:11" x14ac:dyDescent="0.25">
      <c r="A759" s="343"/>
      <c r="B759" s="344"/>
      <c r="C759" s="344"/>
      <c r="D759" s="344"/>
      <c r="E759" s="344"/>
      <c r="F759" s="344"/>
      <c r="G759" s="344"/>
      <c r="H759" s="344"/>
      <c r="I759" s="344"/>
      <c r="J759" s="344"/>
      <c r="K759" s="345"/>
    </row>
    <row r="760" spans="1:11" ht="15.75" x14ac:dyDescent="0.25">
      <c r="A760" s="315" t="s">
        <v>72</v>
      </c>
      <c r="B760" s="316"/>
      <c r="C760" s="316"/>
      <c r="D760" s="316"/>
      <c r="E760" s="317" t="str">
        <f>$E$60</f>
        <v>07:00 às 12:00 / 13:00 às 17:00</v>
      </c>
      <c r="F760" s="317"/>
      <c r="G760" s="317"/>
      <c r="H760" s="318" t="s">
        <v>74</v>
      </c>
      <c r="I760" s="318"/>
      <c r="J760" s="31">
        <f>J710+1</f>
        <v>15</v>
      </c>
      <c r="K760" s="32" t="s">
        <v>75</v>
      </c>
    </row>
    <row r="761" spans="1:11" ht="15.75" x14ac:dyDescent="0.25">
      <c r="A761" s="319" t="s">
        <v>76</v>
      </c>
      <c r="B761" s="316"/>
      <c r="C761" s="316"/>
      <c r="D761" s="316"/>
      <c r="E761" s="320">
        <f>$E$61</f>
        <v>180</v>
      </c>
      <c r="F761" s="321"/>
      <c r="G761" s="33" t="s">
        <v>75</v>
      </c>
      <c r="H761" s="318" t="s">
        <v>77</v>
      </c>
      <c r="I761" s="318"/>
      <c r="J761" s="31">
        <f>(E761)-J760</f>
        <v>165</v>
      </c>
      <c r="K761" s="32" t="s">
        <v>75</v>
      </c>
    </row>
    <row r="762" spans="1:11" ht="16.5" thickBot="1" x14ac:dyDescent="0.3">
      <c r="A762" s="297" t="s">
        <v>78</v>
      </c>
      <c r="B762" s="298"/>
      <c r="C762" s="298"/>
      <c r="D762" s="298"/>
      <c r="E762" s="298"/>
      <c r="F762" s="299"/>
      <c r="G762" s="300" t="s">
        <v>79</v>
      </c>
      <c r="H762" s="300"/>
      <c r="I762" s="300"/>
      <c r="J762" s="300"/>
      <c r="K762" s="301"/>
    </row>
    <row r="763" spans="1:11" x14ac:dyDescent="0.25">
      <c r="A763" s="302" t="s">
        <v>80</v>
      </c>
      <c r="B763" s="305"/>
      <c r="C763" s="306"/>
      <c r="D763" s="306"/>
      <c r="E763" s="306"/>
      <c r="F763" s="307"/>
      <c r="G763" s="308"/>
      <c r="H763" s="306"/>
      <c r="I763" s="306"/>
      <c r="J763" s="306"/>
      <c r="K763" s="309"/>
    </row>
    <row r="764" spans="1:11" x14ac:dyDescent="0.25">
      <c r="A764" s="303"/>
      <c r="B764" s="305"/>
      <c r="C764" s="306"/>
      <c r="D764" s="306"/>
      <c r="E764" s="306"/>
      <c r="F764" s="307"/>
      <c r="G764" s="308"/>
      <c r="H764" s="306"/>
      <c r="I764" s="306"/>
      <c r="J764" s="306"/>
      <c r="K764" s="309"/>
    </row>
    <row r="765" spans="1:11" ht="15.75" thickBot="1" x14ac:dyDescent="0.3">
      <c r="A765" s="304"/>
      <c r="B765" s="310"/>
      <c r="C765" s="311"/>
      <c r="D765" s="311"/>
      <c r="E765" s="311"/>
      <c r="F765" s="312"/>
      <c r="G765" s="313"/>
      <c r="H765" s="311"/>
      <c r="I765" s="311"/>
      <c r="J765" s="311"/>
      <c r="K765" s="314"/>
    </row>
    <row r="766" spans="1:11" ht="15" customHeight="1" x14ac:dyDescent="0.25">
      <c r="A766" s="255" t="s">
        <v>81</v>
      </c>
      <c r="B766" s="293" t="s">
        <v>82</v>
      </c>
      <c r="C766" s="294"/>
      <c r="D766" s="294"/>
      <c r="E766" s="295"/>
      <c r="F766" s="34" t="s">
        <v>83</v>
      </c>
      <c r="G766" s="296" t="s">
        <v>82</v>
      </c>
      <c r="H766" s="294"/>
      <c r="I766" s="294"/>
      <c r="J766" s="295"/>
      <c r="K766" s="35" t="s">
        <v>83</v>
      </c>
    </row>
    <row r="767" spans="1:11" x14ac:dyDescent="0.25">
      <c r="A767" s="256"/>
      <c r="B767" s="279" t="s">
        <v>84</v>
      </c>
      <c r="C767" s="277"/>
      <c r="D767" s="277"/>
      <c r="E767" s="278"/>
      <c r="F767" s="36">
        <v>1</v>
      </c>
      <c r="G767" s="276" t="s">
        <v>85</v>
      </c>
      <c r="H767" s="277"/>
      <c r="I767" s="277"/>
      <c r="J767" s="278"/>
      <c r="K767" s="37" t="s">
        <v>63</v>
      </c>
    </row>
    <row r="768" spans="1:11" x14ac:dyDescent="0.25">
      <c r="A768" s="256"/>
      <c r="B768" s="279" t="s">
        <v>86</v>
      </c>
      <c r="C768" s="277"/>
      <c r="D768" s="277"/>
      <c r="E768" s="278"/>
      <c r="F768" s="36">
        <v>1</v>
      </c>
      <c r="G768" s="276" t="s">
        <v>87</v>
      </c>
      <c r="H768" s="277"/>
      <c r="I768" s="277"/>
      <c r="J768" s="278"/>
      <c r="K768" s="37" t="s">
        <v>63</v>
      </c>
    </row>
    <row r="769" spans="1:11" x14ac:dyDescent="0.25">
      <c r="A769" s="256"/>
      <c r="B769" s="279" t="s">
        <v>88</v>
      </c>
      <c r="C769" s="277"/>
      <c r="D769" s="277"/>
      <c r="E769" s="278"/>
      <c r="F769" s="36" t="s">
        <v>63</v>
      </c>
      <c r="G769" s="276" t="s">
        <v>89</v>
      </c>
      <c r="H769" s="277"/>
      <c r="I769" s="277"/>
      <c r="J769" s="278"/>
      <c r="K769" s="37" t="s">
        <v>63</v>
      </c>
    </row>
    <row r="770" spans="1:11" x14ac:dyDescent="0.25">
      <c r="A770" s="256"/>
      <c r="B770" s="279" t="s">
        <v>90</v>
      </c>
      <c r="C770" s="277"/>
      <c r="D770" s="277"/>
      <c r="E770" s="278"/>
      <c r="F770" s="36">
        <v>1</v>
      </c>
      <c r="G770" s="276" t="s">
        <v>91</v>
      </c>
      <c r="H770" s="277"/>
      <c r="I770" s="277"/>
      <c r="J770" s="278"/>
      <c r="K770" s="37" t="s">
        <v>63</v>
      </c>
    </row>
    <row r="771" spans="1:11" x14ac:dyDescent="0.25">
      <c r="A771" s="256"/>
      <c r="B771" s="279" t="s">
        <v>92</v>
      </c>
      <c r="C771" s="277"/>
      <c r="D771" s="277"/>
      <c r="E771" s="278"/>
      <c r="F771" s="36" t="s">
        <v>63</v>
      </c>
      <c r="G771" s="276" t="s">
        <v>93</v>
      </c>
      <c r="H771" s="277"/>
      <c r="I771" s="277"/>
      <c r="J771" s="278"/>
      <c r="K771" s="37">
        <v>1</v>
      </c>
    </row>
    <row r="772" spans="1:11" ht="15.75" thickBot="1" x14ac:dyDescent="0.3">
      <c r="A772" s="257"/>
      <c r="B772" s="280" t="s">
        <v>94</v>
      </c>
      <c r="C772" s="281"/>
      <c r="D772" s="281"/>
      <c r="E772" s="282"/>
      <c r="F772" s="36">
        <v>2</v>
      </c>
      <c r="G772" s="283" t="s">
        <v>95</v>
      </c>
      <c r="H772" s="281"/>
      <c r="I772" s="281"/>
      <c r="J772" s="282"/>
      <c r="K772" s="37" t="s">
        <v>63</v>
      </c>
    </row>
    <row r="773" spans="1:11" ht="15" customHeight="1" x14ac:dyDescent="0.25">
      <c r="A773" s="255" t="s">
        <v>96</v>
      </c>
      <c r="B773" s="284" t="s">
        <v>296</v>
      </c>
      <c r="C773" s="285"/>
      <c r="D773" s="285"/>
      <c r="E773" s="285"/>
      <c r="F773" s="285"/>
      <c r="G773" s="285"/>
      <c r="H773" s="285"/>
      <c r="I773" s="285"/>
      <c r="J773" s="285"/>
      <c r="K773" s="286"/>
    </row>
    <row r="774" spans="1:11" x14ac:dyDescent="0.25">
      <c r="A774" s="256"/>
      <c r="B774" s="287"/>
      <c r="C774" s="288"/>
      <c r="D774" s="288"/>
      <c r="E774" s="288"/>
      <c r="F774" s="288"/>
      <c r="G774" s="288"/>
      <c r="H774" s="288"/>
      <c r="I774" s="288"/>
      <c r="J774" s="288"/>
      <c r="K774" s="289"/>
    </row>
    <row r="775" spans="1:11" x14ac:dyDescent="0.25">
      <c r="A775" s="256"/>
      <c r="B775" s="287"/>
      <c r="C775" s="288"/>
      <c r="D775" s="288"/>
      <c r="E775" s="288"/>
      <c r="F775" s="288"/>
      <c r="G775" s="288"/>
      <c r="H775" s="288"/>
      <c r="I775" s="288"/>
      <c r="J775" s="288"/>
      <c r="K775" s="289"/>
    </row>
    <row r="776" spans="1:11" x14ac:dyDescent="0.25">
      <c r="A776" s="256"/>
      <c r="B776" s="287"/>
      <c r="C776" s="288"/>
      <c r="D776" s="288"/>
      <c r="E776" s="288"/>
      <c r="F776" s="288"/>
      <c r="G776" s="288"/>
      <c r="H776" s="288"/>
      <c r="I776" s="288"/>
      <c r="J776" s="288"/>
      <c r="K776" s="289"/>
    </row>
    <row r="777" spans="1:11" x14ac:dyDescent="0.25">
      <c r="A777" s="256"/>
      <c r="B777" s="287"/>
      <c r="C777" s="288"/>
      <c r="D777" s="288"/>
      <c r="E777" s="288"/>
      <c r="F777" s="288"/>
      <c r="G777" s="288"/>
      <c r="H777" s="288"/>
      <c r="I777" s="288"/>
      <c r="J777" s="288"/>
      <c r="K777" s="289"/>
    </row>
    <row r="778" spans="1:11" x14ac:dyDescent="0.25">
      <c r="A778" s="256"/>
      <c r="B778" s="287"/>
      <c r="C778" s="288"/>
      <c r="D778" s="288"/>
      <c r="E778" s="288"/>
      <c r="F778" s="288"/>
      <c r="G778" s="288"/>
      <c r="H778" s="288"/>
      <c r="I778" s="288"/>
      <c r="J778" s="288"/>
      <c r="K778" s="289"/>
    </row>
    <row r="779" spans="1:11" x14ac:dyDescent="0.25">
      <c r="A779" s="256"/>
      <c r="B779" s="287"/>
      <c r="C779" s="288"/>
      <c r="D779" s="288"/>
      <c r="E779" s="288"/>
      <c r="F779" s="288"/>
      <c r="G779" s="288"/>
      <c r="H779" s="288"/>
      <c r="I779" s="288"/>
      <c r="J779" s="288"/>
      <c r="K779" s="289"/>
    </row>
    <row r="780" spans="1:11" x14ac:dyDescent="0.25">
      <c r="A780" s="256"/>
      <c r="B780" s="287"/>
      <c r="C780" s="288"/>
      <c r="D780" s="288"/>
      <c r="E780" s="288"/>
      <c r="F780" s="288"/>
      <c r="G780" s="288"/>
      <c r="H780" s="288"/>
      <c r="I780" s="288"/>
      <c r="J780" s="288"/>
      <c r="K780" s="289"/>
    </row>
    <row r="781" spans="1:11" x14ac:dyDescent="0.25">
      <c r="A781" s="256"/>
      <c r="B781" s="287"/>
      <c r="C781" s="288"/>
      <c r="D781" s="288"/>
      <c r="E781" s="288"/>
      <c r="F781" s="288"/>
      <c r="G781" s="288"/>
      <c r="H781" s="288"/>
      <c r="I781" s="288"/>
      <c r="J781" s="288"/>
      <c r="K781" s="289"/>
    </row>
    <row r="782" spans="1:11" x14ac:dyDescent="0.25">
      <c r="A782" s="256"/>
      <c r="B782" s="287"/>
      <c r="C782" s="288"/>
      <c r="D782" s="288"/>
      <c r="E782" s="288"/>
      <c r="F782" s="288"/>
      <c r="G782" s="288"/>
      <c r="H782" s="288"/>
      <c r="I782" s="288"/>
      <c r="J782" s="288"/>
      <c r="K782" s="289"/>
    </row>
    <row r="783" spans="1:11" x14ac:dyDescent="0.25">
      <c r="A783" s="256"/>
      <c r="B783" s="287"/>
      <c r="C783" s="288"/>
      <c r="D783" s="288"/>
      <c r="E783" s="288"/>
      <c r="F783" s="288"/>
      <c r="G783" s="288"/>
      <c r="H783" s="288"/>
      <c r="I783" s="288"/>
      <c r="J783" s="288"/>
      <c r="K783" s="289"/>
    </row>
    <row r="784" spans="1:11" ht="15.75" thickBot="1" x14ac:dyDescent="0.3">
      <c r="A784" s="257"/>
      <c r="B784" s="290"/>
      <c r="C784" s="291"/>
      <c r="D784" s="291"/>
      <c r="E784" s="291"/>
      <c r="F784" s="291"/>
      <c r="G784" s="291"/>
      <c r="H784" s="291"/>
      <c r="I784" s="291"/>
      <c r="J784" s="291"/>
      <c r="K784" s="292"/>
    </row>
    <row r="785" spans="1:11" x14ac:dyDescent="0.25">
      <c r="A785" s="255" t="s">
        <v>97</v>
      </c>
      <c r="B785" s="258"/>
      <c r="C785" s="259"/>
      <c r="D785" s="259"/>
      <c r="E785" s="259"/>
      <c r="F785" s="259"/>
      <c r="G785" s="259"/>
      <c r="H785" s="259"/>
      <c r="I785" s="259"/>
      <c r="J785" s="259"/>
      <c r="K785" s="260"/>
    </row>
    <row r="786" spans="1:11" x14ac:dyDescent="0.25">
      <c r="A786" s="256"/>
      <c r="B786" s="261"/>
      <c r="C786" s="262"/>
      <c r="D786" s="262"/>
      <c r="E786" s="262"/>
      <c r="F786" s="262"/>
      <c r="G786" s="262"/>
      <c r="H786" s="262"/>
      <c r="I786" s="262"/>
      <c r="J786" s="262"/>
      <c r="K786" s="263"/>
    </row>
    <row r="787" spans="1:11" x14ac:dyDescent="0.25">
      <c r="A787" s="256"/>
      <c r="B787" s="261"/>
      <c r="C787" s="262"/>
      <c r="D787" s="262"/>
      <c r="E787" s="262"/>
      <c r="F787" s="262"/>
      <c r="G787" s="262"/>
      <c r="H787" s="262"/>
      <c r="I787" s="262"/>
      <c r="J787" s="262"/>
      <c r="K787" s="263"/>
    </row>
    <row r="788" spans="1:11" x14ac:dyDescent="0.25">
      <c r="A788" s="256"/>
      <c r="B788" s="261"/>
      <c r="C788" s="262"/>
      <c r="D788" s="262"/>
      <c r="E788" s="262"/>
      <c r="F788" s="262"/>
      <c r="G788" s="262"/>
      <c r="H788" s="262"/>
      <c r="I788" s="262"/>
      <c r="J788" s="262"/>
      <c r="K788" s="263"/>
    </row>
    <row r="789" spans="1:11" x14ac:dyDescent="0.25">
      <c r="A789" s="256"/>
      <c r="B789" s="261"/>
      <c r="C789" s="262"/>
      <c r="D789" s="262"/>
      <c r="E789" s="262"/>
      <c r="F789" s="262"/>
      <c r="G789" s="262"/>
      <c r="H789" s="262"/>
      <c r="I789" s="262"/>
      <c r="J789" s="262"/>
      <c r="K789" s="263"/>
    </row>
    <row r="790" spans="1:11" x14ac:dyDescent="0.25">
      <c r="A790" s="256"/>
      <c r="B790" s="261"/>
      <c r="C790" s="262"/>
      <c r="D790" s="262"/>
      <c r="E790" s="262"/>
      <c r="F790" s="262"/>
      <c r="G790" s="262"/>
      <c r="H790" s="262"/>
      <c r="I790" s="262"/>
      <c r="J790" s="262"/>
      <c r="K790" s="263"/>
    </row>
    <row r="791" spans="1:11" x14ac:dyDescent="0.25">
      <c r="A791" s="256"/>
      <c r="B791" s="261"/>
      <c r="C791" s="262"/>
      <c r="D791" s="262"/>
      <c r="E791" s="262"/>
      <c r="F791" s="262"/>
      <c r="G791" s="262"/>
      <c r="H791" s="262"/>
      <c r="I791" s="262"/>
      <c r="J791" s="262"/>
      <c r="K791" s="263"/>
    </row>
    <row r="792" spans="1:11" x14ac:dyDescent="0.25">
      <c r="A792" s="256"/>
      <c r="B792" s="261"/>
      <c r="C792" s="262"/>
      <c r="D792" s="262"/>
      <c r="E792" s="262"/>
      <c r="F792" s="262"/>
      <c r="G792" s="262"/>
      <c r="H792" s="262"/>
      <c r="I792" s="262"/>
      <c r="J792" s="262"/>
      <c r="K792" s="263"/>
    </row>
    <row r="793" spans="1:11" x14ac:dyDescent="0.25">
      <c r="A793" s="256"/>
      <c r="B793" s="261"/>
      <c r="C793" s="262"/>
      <c r="D793" s="262"/>
      <c r="E793" s="262"/>
      <c r="F793" s="262"/>
      <c r="G793" s="262"/>
      <c r="H793" s="262"/>
      <c r="I793" s="262"/>
      <c r="J793" s="262"/>
      <c r="K793" s="263"/>
    </row>
    <row r="794" spans="1:11" x14ac:dyDescent="0.25">
      <c r="A794" s="256"/>
      <c r="B794" s="261"/>
      <c r="C794" s="262"/>
      <c r="D794" s="262"/>
      <c r="E794" s="262"/>
      <c r="F794" s="262"/>
      <c r="G794" s="262"/>
      <c r="H794" s="262"/>
      <c r="I794" s="262"/>
      <c r="J794" s="262"/>
      <c r="K794" s="263"/>
    </row>
    <row r="795" spans="1:11" x14ac:dyDescent="0.25">
      <c r="A795" s="256"/>
      <c r="B795" s="261"/>
      <c r="C795" s="262"/>
      <c r="D795" s="262"/>
      <c r="E795" s="262"/>
      <c r="F795" s="262"/>
      <c r="G795" s="262"/>
      <c r="H795" s="262"/>
      <c r="I795" s="262"/>
      <c r="J795" s="262"/>
      <c r="K795" s="263"/>
    </row>
    <row r="796" spans="1:11" ht="15.75" thickBot="1" x14ac:dyDescent="0.3">
      <c r="A796" s="257"/>
      <c r="B796" s="264"/>
      <c r="C796" s="265"/>
      <c r="D796" s="265"/>
      <c r="E796" s="265"/>
      <c r="F796" s="265"/>
      <c r="G796" s="265"/>
      <c r="H796" s="265"/>
      <c r="I796" s="265"/>
      <c r="J796" s="265"/>
      <c r="K796" s="266"/>
    </row>
    <row r="797" spans="1:11" x14ac:dyDescent="0.25">
      <c r="A797" s="267" t="s">
        <v>98</v>
      </c>
      <c r="B797" s="270" t="s">
        <v>99</v>
      </c>
      <c r="C797" s="270"/>
      <c r="D797" s="270"/>
      <c r="E797" s="270"/>
      <c r="F797" s="270" t="s">
        <v>100</v>
      </c>
      <c r="G797" s="270"/>
      <c r="H797" s="270"/>
      <c r="I797" s="270"/>
      <c r="J797" s="270"/>
      <c r="K797" s="273"/>
    </row>
    <row r="798" spans="1:11" x14ac:dyDescent="0.25">
      <c r="A798" s="268"/>
      <c r="B798" s="271"/>
      <c r="C798" s="271"/>
      <c r="D798" s="271"/>
      <c r="E798" s="271"/>
      <c r="F798" s="271"/>
      <c r="G798" s="271"/>
      <c r="H798" s="271"/>
      <c r="I798" s="271"/>
      <c r="J798" s="271"/>
      <c r="K798" s="274"/>
    </row>
    <row r="799" spans="1:11" x14ac:dyDescent="0.25">
      <c r="A799" s="268"/>
      <c r="B799" s="271"/>
      <c r="C799" s="271"/>
      <c r="D799" s="271"/>
      <c r="E799" s="271"/>
      <c r="F799" s="271"/>
      <c r="G799" s="271"/>
      <c r="H799" s="271"/>
      <c r="I799" s="271"/>
      <c r="J799" s="271"/>
      <c r="K799" s="274"/>
    </row>
    <row r="800" spans="1:11" ht="15.75" thickBot="1" x14ac:dyDescent="0.3">
      <c r="A800" s="269"/>
      <c r="B800" s="272"/>
      <c r="C800" s="272"/>
      <c r="D800" s="272"/>
      <c r="E800" s="272"/>
      <c r="F800" s="272"/>
      <c r="G800" s="272"/>
      <c r="H800" s="272"/>
      <c r="I800" s="272"/>
      <c r="J800" s="272"/>
      <c r="K800" s="275"/>
    </row>
    <row r="801" spans="1:11" x14ac:dyDescent="0.25">
      <c r="A801" s="322" t="s">
        <v>64</v>
      </c>
      <c r="B801" s="323"/>
      <c r="C801" s="323"/>
      <c r="D801" s="323"/>
      <c r="E801" s="323"/>
      <c r="F801" s="323"/>
      <c r="G801" s="323"/>
      <c r="H801" s="326">
        <f>H751+1</f>
        <v>44888</v>
      </c>
      <c r="I801" s="327"/>
      <c r="J801" s="327"/>
      <c r="K801" s="328"/>
    </row>
    <row r="802" spans="1:11" x14ac:dyDescent="0.25">
      <c r="A802" s="324"/>
      <c r="B802" s="325"/>
      <c r="C802" s="325"/>
      <c r="D802" s="325"/>
      <c r="E802" s="325"/>
      <c r="F802" s="325"/>
      <c r="G802" s="325"/>
      <c r="H802" s="329"/>
      <c r="I802" s="329"/>
      <c r="J802" s="329"/>
      <c r="K802" s="330"/>
    </row>
    <row r="803" spans="1:11" ht="15" customHeight="1" x14ac:dyDescent="0.25">
      <c r="A803" s="331" t="str">
        <f>$A$53</f>
        <v>DRENAGEM E PAVIMENTAÇÃO DAS RUAS “A”, “B”, “C” E “D” DO LOTEAMENTO PORTELINHA, BAIRRO ROMUALDO PRADO, NESTE MUNICÍPIO DE SÃO CRISTÓVÃO/SE.</v>
      </c>
      <c r="B803" s="332"/>
      <c r="C803" s="332"/>
      <c r="D803" s="332"/>
      <c r="E803" s="332"/>
      <c r="F803" s="332"/>
      <c r="G803" s="332"/>
      <c r="H803" s="332"/>
      <c r="I803" s="332"/>
      <c r="J803" s="332"/>
      <c r="K803" s="333"/>
    </row>
    <row r="804" spans="1:11" ht="15" customHeight="1" x14ac:dyDescent="0.25">
      <c r="A804" s="331"/>
      <c r="B804" s="332"/>
      <c r="C804" s="332"/>
      <c r="D804" s="332"/>
      <c r="E804" s="332"/>
      <c r="F804" s="332"/>
      <c r="G804" s="332"/>
      <c r="H804" s="332"/>
      <c r="I804" s="332"/>
      <c r="J804" s="332"/>
      <c r="K804" s="333"/>
    </row>
    <row r="805" spans="1:11" x14ac:dyDescent="0.25">
      <c r="A805" s="334" t="s">
        <v>70</v>
      </c>
      <c r="B805" s="335"/>
      <c r="C805" s="335"/>
      <c r="D805" s="335"/>
      <c r="E805" s="335"/>
      <c r="F805" s="335"/>
      <c r="G805" s="335"/>
      <c r="H805" s="335"/>
      <c r="I805" s="335"/>
      <c r="J805" s="335"/>
      <c r="K805" s="336"/>
    </row>
    <row r="806" spans="1:11" x14ac:dyDescent="0.25">
      <c r="A806" s="334"/>
      <c r="B806" s="335"/>
      <c r="C806" s="335"/>
      <c r="D806" s="335"/>
      <c r="E806" s="335"/>
      <c r="F806" s="335"/>
      <c r="G806" s="335"/>
      <c r="H806" s="335"/>
      <c r="I806" s="335"/>
      <c r="J806" s="335"/>
      <c r="K806" s="336"/>
    </row>
    <row r="807" spans="1:11" ht="15.75" x14ac:dyDescent="0.25">
      <c r="A807" s="337" t="str">
        <f>A757</f>
        <v>PREFEITURA MUNICIPAL DE SÃO CRISTOVÃO/SE</v>
      </c>
      <c r="B807" s="338"/>
      <c r="C807" s="338"/>
      <c r="D807" s="338"/>
      <c r="E807" s="338"/>
      <c r="F807" s="338"/>
      <c r="G807" s="338"/>
      <c r="H807" s="338"/>
      <c r="I807" s="338"/>
      <c r="J807" s="338"/>
      <c r="K807" s="339"/>
    </row>
    <row r="808" spans="1:11" x14ac:dyDescent="0.25">
      <c r="A808" s="340" t="s">
        <v>71</v>
      </c>
      <c r="B808" s="341"/>
      <c r="C808" s="341"/>
      <c r="D808" s="341"/>
      <c r="E808" s="341"/>
      <c r="F808" s="341"/>
      <c r="G808" s="341"/>
      <c r="H808" s="341"/>
      <c r="I808" s="341"/>
      <c r="J808" s="341"/>
      <c r="K808" s="342"/>
    </row>
    <row r="809" spans="1:11" x14ac:dyDescent="0.25">
      <c r="A809" s="343"/>
      <c r="B809" s="344"/>
      <c r="C809" s="344"/>
      <c r="D809" s="344"/>
      <c r="E809" s="344"/>
      <c r="F809" s="344"/>
      <c r="G809" s="344"/>
      <c r="H809" s="344"/>
      <c r="I809" s="344"/>
      <c r="J809" s="344"/>
      <c r="K809" s="345"/>
    </row>
    <row r="810" spans="1:11" ht="15.75" x14ac:dyDescent="0.25">
      <c r="A810" s="315" t="s">
        <v>72</v>
      </c>
      <c r="B810" s="316"/>
      <c r="C810" s="316"/>
      <c r="D810" s="316"/>
      <c r="E810" s="317" t="str">
        <f>$E$60</f>
        <v>07:00 às 12:00 / 13:00 às 17:00</v>
      </c>
      <c r="F810" s="317"/>
      <c r="G810" s="317"/>
      <c r="H810" s="318" t="s">
        <v>74</v>
      </c>
      <c r="I810" s="318"/>
      <c r="J810" s="31">
        <f>J760+1</f>
        <v>16</v>
      </c>
      <c r="K810" s="32" t="s">
        <v>75</v>
      </c>
    </row>
    <row r="811" spans="1:11" ht="15.75" x14ac:dyDescent="0.25">
      <c r="A811" s="319" t="s">
        <v>76</v>
      </c>
      <c r="B811" s="316"/>
      <c r="C811" s="316"/>
      <c r="D811" s="316"/>
      <c r="E811" s="320">
        <f>$E$61</f>
        <v>180</v>
      </c>
      <c r="F811" s="321"/>
      <c r="G811" s="33" t="s">
        <v>75</v>
      </c>
      <c r="H811" s="318" t="s">
        <v>77</v>
      </c>
      <c r="I811" s="318"/>
      <c r="J811" s="31">
        <f>(E811)-J810</f>
        <v>164</v>
      </c>
      <c r="K811" s="32" t="s">
        <v>75</v>
      </c>
    </row>
    <row r="812" spans="1:11" ht="16.5" thickBot="1" x14ac:dyDescent="0.3">
      <c r="A812" s="297" t="s">
        <v>78</v>
      </c>
      <c r="B812" s="298"/>
      <c r="C812" s="298"/>
      <c r="D812" s="298"/>
      <c r="E812" s="298"/>
      <c r="F812" s="299"/>
      <c r="G812" s="300" t="s">
        <v>79</v>
      </c>
      <c r="H812" s="300"/>
      <c r="I812" s="300"/>
      <c r="J812" s="300"/>
      <c r="K812" s="301"/>
    </row>
    <row r="813" spans="1:11" x14ac:dyDescent="0.25">
      <c r="A813" s="302" t="s">
        <v>80</v>
      </c>
      <c r="B813" s="305"/>
      <c r="C813" s="306"/>
      <c r="D813" s="306"/>
      <c r="E813" s="306"/>
      <c r="F813" s="307"/>
      <c r="G813" s="308"/>
      <c r="H813" s="306"/>
      <c r="I813" s="306"/>
      <c r="J813" s="306"/>
      <c r="K813" s="309"/>
    </row>
    <row r="814" spans="1:11" x14ac:dyDescent="0.25">
      <c r="A814" s="303"/>
      <c r="B814" s="305"/>
      <c r="C814" s="306"/>
      <c r="D814" s="306"/>
      <c r="E814" s="306"/>
      <c r="F814" s="307"/>
      <c r="G814" s="308"/>
      <c r="H814" s="306"/>
      <c r="I814" s="306"/>
      <c r="J814" s="306"/>
      <c r="K814" s="309"/>
    </row>
    <row r="815" spans="1:11" ht="15.75" thickBot="1" x14ac:dyDescent="0.3">
      <c r="A815" s="304"/>
      <c r="B815" s="310"/>
      <c r="C815" s="311"/>
      <c r="D815" s="311"/>
      <c r="E815" s="311"/>
      <c r="F815" s="312"/>
      <c r="G815" s="313"/>
      <c r="H815" s="311"/>
      <c r="I815" s="311"/>
      <c r="J815" s="311"/>
      <c r="K815" s="314"/>
    </row>
    <row r="816" spans="1:11" ht="15" customHeight="1" x14ac:dyDescent="0.25">
      <c r="A816" s="255" t="s">
        <v>81</v>
      </c>
      <c r="B816" s="293" t="s">
        <v>82</v>
      </c>
      <c r="C816" s="294"/>
      <c r="D816" s="294"/>
      <c r="E816" s="295"/>
      <c r="F816" s="34" t="s">
        <v>83</v>
      </c>
      <c r="G816" s="296" t="s">
        <v>82</v>
      </c>
      <c r="H816" s="294"/>
      <c r="I816" s="294"/>
      <c r="J816" s="295"/>
      <c r="K816" s="35" t="s">
        <v>83</v>
      </c>
    </row>
    <row r="817" spans="1:11" x14ac:dyDescent="0.25">
      <c r="A817" s="256"/>
      <c r="B817" s="279" t="s">
        <v>84</v>
      </c>
      <c r="C817" s="277"/>
      <c r="D817" s="277"/>
      <c r="E817" s="278"/>
      <c r="F817" s="36">
        <v>1</v>
      </c>
      <c r="G817" s="276" t="s">
        <v>85</v>
      </c>
      <c r="H817" s="277"/>
      <c r="I817" s="277"/>
      <c r="J817" s="278"/>
      <c r="K817" s="37" t="s">
        <v>63</v>
      </c>
    </row>
    <row r="818" spans="1:11" x14ac:dyDescent="0.25">
      <c r="A818" s="256"/>
      <c r="B818" s="279" t="s">
        <v>86</v>
      </c>
      <c r="C818" s="277"/>
      <c r="D818" s="277"/>
      <c r="E818" s="278"/>
      <c r="F818" s="36">
        <v>1</v>
      </c>
      <c r="G818" s="276" t="s">
        <v>87</v>
      </c>
      <c r="H818" s="277"/>
      <c r="I818" s="277"/>
      <c r="J818" s="278"/>
      <c r="K818" s="37" t="s">
        <v>63</v>
      </c>
    </row>
    <row r="819" spans="1:11" x14ac:dyDescent="0.25">
      <c r="A819" s="256"/>
      <c r="B819" s="279" t="s">
        <v>88</v>
      </c>
      <c r="C819" s="277"/>
      <c r="D819" s="277"/>
      <c r="E819" s="278"/>
      <c r="F819" s="36" t="s">
        <v>63</v>
      </c>
      <c r="G819" s="276" t="s">
        <v>89</v>
      </c>
      <c r="H819" s="277"/>
      <c r="I819" s="277"/>
      <c r="J819" s="278"/>
      <c r="K819" s="37" t="s">
        <v>63</v>
      </c>
    </row>
    <row r="820" spans="1:11" x14ac:dyDescent="0.25">
      <c r="A820" s="256"/>
      <c r="B820" s="279" t="s">
        <v>90</v>
      </c>
      <c r="C820" s="277"/>
      <c r="D820" s="277"/>
      <c r="E820" s="278"/>
      <c r="F820" s="36">
        <v>1</v>
      </c>
      <c r="G820" s="276" t="s">
        <v>91</v>
      </c>
      <c r="H820" s="277"/>
      <c r="I820" s="277"/>
      <c r="J820" s="278"/>
      <c r="K820" s="37" t="s">
        <v>63</v>
      </c>
    </row>
    <row r="821" spans="1:11" x14ac:dyDescent="0.25">
      <c r="A821" s="256"/>
      <c r="B821" s="279" t="s">
        <v>92</v>
      </c>
      <c r="C821" s="277"/>
      <c r="D821" s="277"/>
      <c r="E821" s="278"/>
      <c r="F821" s="36" t="s">
        <v>63</v>
      </c>
      <c r="G821" s="276" t="s">
        <v>93</v>
      </c>
      <c r="H821" s="277"/>
      <c r="I821" s="277"/>
      <c r="J821" s="278"/>
      <c r="K821" s="37">
        <v>1</v>
      </c>
    </row>
    <row r="822" spans="1:11" ht="15.75" thickBot="1" x14ac:dyDescent="0.3">
      <c r="A822" s="257"/>
      <c r="B822" s="280" t="s">
        <v>94</v>
      </c>
      <c r="C822" s="281"/>
      <c r="D822" s="281"/>
      <c r="E822" s="282"/>
      <c r="F822" s="36">
        <v>2</v>
      </c>
      <c r="G822" s="283" t="s">
        <v>95</v>
      </c>
      <c r="H822" s="281"/>
      <c r="I822" s="281"/>
      <c r="J822" s="282"/>
      <c r="K822" s="37" t="s">
        <v>63</v>
      </c>
    </row>
    <row r="823" spans="1:11" ht="15" customHeight="1" x14ac:dyDescent="0.25">
      <c r="A823" s="255" t="s">
        <v>96</v>
      </c>
      <c r="B823" s="284" t="s">
        <v>296</v>
      </c>
      <c r="C823" s="285"/>
      <c r="D823" s="285"/>
      <c r="E823" s="285"/>
      <c r="F823" s="285"/>
      <c r="G823" s="285"/>
      <c r="H823" s="285"/>
      <c r="I823" s="285"/>
      <c r="J823" s="285"/>
      <c r="K823" s="286"/>
    </row>
    <row r="824" spans="1:11" x14ac:dyDescent="0.25">
      <c r="A824" s="256"/>
      <c r="B824" s="287"/>
      <c r="C824" s="288"/>
      <c r="D824" s="288"/>
      <c r="E824" s="288"/>
      <c r="F824" s="288"/>
      <c r="G824" s="288"/>
      <c r="H824" s="288"/>
      <c r="I824" s="288"/>
      <c r="J824" s="288"/>
      <c r="K824" s="289"/>
    </row>
    <row r="825" spans="1:11" x14ac:dyDescent="0.25">
      <c r="A825" s="256"/>
      <c r="B825" s="287"/>
      <c r="C825" s="288"/>
      <c r="D825" s="288"/>
      <c r="E825" s="288"/>
      <c r="F825" s="288"/>
      <c r="G825" s="288"/>
      <c r="H825" s="288"/>
      <c r="I825" s="288"/>
      <c r="J825" s="288"/>
      <c r="K825" s="289"/>
    </row>
    <row r="826" spans="1:11" x14ac:dyDescent="0.25">
      <c r="A826" s="256"/>
      <c r="B826" s="287"/>
      <c r="C826" s="288"/>
      <c r="D826" s="288"/>
      <c r="E826" s="288"/>
      <c r="F826" s="288"/>
      <c r="G826" s="288"/>
      <c r="H826" s="288"/>
      <c r="I826" s="288"/>
      <c r="J826" s="288"/>
      <c r="K826" s="289"/>
    </row>
    <row r="827" spans="1:11" x14ac:dyDescent="0.25">
      <c r="A827" s="256"/>
      <c r="B827" s="287"/>
      <c r="C827" s="288"/>
      <c r="D827" s="288"/>
      <c r="E827" s="288"/>
      <c r="F827" s="288"/>
      <c r="G827" s="288"/>
      <c r="H827" s="288"/>
      <c r="I827" s="288"/>
      <c r="J827" s="288"/>
      <c r="K827" s="289"/>
    </row>
    <row r="828" spans="1:11" x14ac:dyDescent="0.25">
      <c r="A828" s="256"/>
      <c r="B828" s="287"/>
      <c r="C828" s="288"/>
      <c r="D828" s="288"/>
      <c r="E828" s="288"/>
      <c r="F828" s="288"/>
      <c r="G828" s="288"/>
      <c r="H828" s="288"/>
      <c r="I828" s="288"/>
      <c r="J828" s="288"/>
      <c r="K828" s="289"/>
    </row>
    <row r="829" spans="1:11" x14ac:dyDescent="0.25">
      <c r="A829" s="256"/>
      <c r="B829" s="287"/>
      <c r="C829" s="288"/>
      <c r="D829" s="288"/>
      <c r="E829" s="288"/>
      <c r="F829" s="288"/>
      <c r="G829" s="288"/>
      <c r="H829" s="288"/>
      <c r="I829" s="288"/>
      <c r="J829" s="288"/>
      <c r="K829" s="289"/>
    </row>
    <row r="830" spans="1:11" x14ac:dyDescent="0.25">
      <c r="A830" s="256"/>
      <c r="B830" s="287"/>
      <c r="C830" s="288"/>
      <c r="D830" s="288"/>
      <c r="E830" s="288"/>
      <c r="F830" s="288"/>
      <c r="G830" s="288"/>
      <c r="H830" s="288"/>
      <c r="I830" s="288"/>
      <c r="J830" s="288"/>
      <c r="K830" s="289"/>
    </row>
    <row r="831" spans="1:11" x14ac:dyDescent="0.25">
      <c r="A831" s="256"/>
      <c r="B831" s="287"/>
      <c r="C831" s="288"/>
      <c r="D831" s="288"/>
      <c r="E831" s="288"/>
      <c r="F831" s="288"/>
      <c r="G831" s="288"/>
      <c r="H831" s="288"/>
      <c r="I831" s="288"/>
      <c r="J831" s="288"/>
      <c r="K831" s="289"/>
    </row>
    <row r="832" spans="1:11" x14ac:dyDescent="0.25">
      <c r="A832" s="256"/>
      <c r="B832" s="287"/>
      <c r="C832" s="288"/>
      <c r="D832" s="288"/>
      <c r="E832" s="288"/>
      <c r="F832" s="288"/>
      <c r="G832" s="288"/>
      <c r="H832" s="288"/>
      <c r="I832" s="288"/>
      <c r="J832" s="288"/>
      <c r="K832" s="289"/>
    </row>
    <row r="833" spans="1:11" x14ac:dyDescent="0.25">
      <c r="A833" s="256"/>
      <c r="B833" s="287"/>
      <c r="C833" s="288"/>
      <c r="D833" s="288"/>
      <c r="E833" s="288"/>
      <c r="F833" s="288"/>
      <c r="G833" s="288"/>
      <c r="H833" s="288"/>
      <c r="I833" s="288"/>
      <c r="J833" s="288"/>
      <c r="K833" s="289"/>
    </row>
    <row r="834" spans="1:11" ht="15.75" thickBot="1" x14ac:dyDescent="0.3">
      <c r="A834" s="257"/>
      <c r="B834" s="290"/>
      <c r="C834" s="291"/>
      <c r="D834" s="291"/>
      <c r="E834" s="291"/>
      <c r="F834" s="291"/>
      <c r="G834" s="291"/>
      <c r="H834" s="291"/>
      <c r="I834" s="291"/>
      <c r="J834" s="291"/>
      <c r="K834" s="292"/>
    </row>
    <row r="835" spans="1:11" x14ac:dyDescent="0.25">
      <c r="A835" s="255" t="s">
        <v>97</v>
      </c>
      <c r="B835" s="258"/>
      <c r="C835" s="259"/>
      <c r="D835" s="259"/>
      <c r="E835" s="259"/>
      <c r="F835" s="259"/>
      <c r="G835" s="259"/>
      <c r="H835" s="259"/>
      <c r="I835" s="259"/>
      <c r="J835" s="259"/>
      <c r="K835" s="260"/>
    </row>
    <row r="836" spans="1:11" x14ac:dyDescent="0.25">
      <c r="A836" s="256"/>
      <c r="B836" s="261"/>
      <c r="C836" s="262"/>
      <c r="D836" s="262"/>
      <c r="E836" s="262"/>
      <c r="F836" s="262"/>
      <c r="G836" s="262"/>
      <c r="H836" s="262"/>
      <c r="I836" s="262"/>
      <c r="J836" s="262"/>
      <c r="K836" s="263"/>
    </row>
    <row r="837" spans="1:11" x14ac:dyDescent="0.25">
      <c r="A837" s="256"/>
      <c r="B837" s="261"/>
      <c r="C837" s="262"/>
      <c r="D837" s="262"/>
      <c r="E837" s="262"/>
      <c r="F837" s="262"/>
      <c r="G837" s="262"/>
      <c r="H837" s="262"/>
      <c r="I837" s="262"/>
      <c r="J837" s="262"/>
      <c r="K837" s="263"/>
    </row>
    <row r="838" spans="1:11" x14ac:dyDescent="0.25">
      <c r="A838" s="256"/>
      <c r="B838" s="261"/>
      <c r="C838" s="262"/>
      <c r="D838" s="262"/>
      <c r="E838" s="262"/>
      <c r="F838" s="262"/>
      <c r="G838" s="262"/>
      <c r="H838" s="262"/>
      <c r="I838" s="262"/>
      <c r="J838" s="262"/>
      <c r="K838" s="263"/>
    </row>
    <row r="839" spans="1:11" x14ac:dyDescent="0.25">
      <c r="A839" s="256"/>
      <c r="B839" s="261"/>
      <c r="C839" s="262"/>
      <c r="D839" s="262"/>
      <c r="E839" s="262"/>
      <c r="F839" s="262"/>
      <c r="G839" s="262"/>
      <c r="H839" s="262"/>
      <c r="I839" s="262"/>
      <c r="J839" s="262"/>
      <c r="K839" s="263"/>
    </row>
    <row r="840" spans="1:11" x14ac:dyDescent="0.25">
      <c r="A840" s="256"/>
      <c r="B840" s="261"/>
      <c r="C840" s="262"/>
      <c r="D840" s="262"/>
      <c r="E840" s="262"/>
      <c r="F840" s="262"/>
      <c r="G840" s="262"/>
      <c r="H840" s="262"/>
      <c r="I840" s="262"/>
      <c r="J840" s="262"/>
      <c r="K840" s="263"/>
    </row>
    <row r="841" spans="1:11" x14ac:dyDescent="0.25">
      <c r="A841" s="256"/>
      <c r="B841" s="261"/>
      <c r="C841" s="262"/>
      <c r="D841" s="262"/>
      <c r="E841" s="262"/>
      <c r="F841" s="262"/>
      <c r="G841" s="262"/>
      <c r="H841" s="262"/>
      <c r="I841" s="262"/>
      <c r="J841" s="262"/>
      <c r="K841" s="263"/>
    </row>
    <row r="842" spans="1:11" x14ac:dyDescent="0.25">
      <c r="A842" s="256"/>
      <c r="B842" s="261"/>
      <c r="C842" s="262"/>
      <c r="D842" s="262"/>
      <c r="E842" s="262"/>
      <c r="F842" s="262"/>
      <c r="G842" s="262"/>
      <c r="H842" s="262"/>
      <c r="I842" s="262"/>
      <c r="J842" s="262"/>
      <c r="K842" s="263"/>
    </row>
    <row r="843" spans="1:11" x14ac:dyDescent="0.25">
      <c r="A843" s="256"/>
      <c r="B843" s="261"/>
      <c r="C843" s="262"/>
      <c r="D843" s="262"/>
      <c r="E843" s="262"/>
      <c r="F843" s="262"/>
      <c r="G843" s="262"/>
      <c r="H843" s="262"/>
      <c r="I843" s="262"/>
      <c r="J843" s="262"/>
      <c r="K843" s="263"/>
    </row>
    <row r="844" spans="1:11" x14ac:dyDescent="0.25">
      <c r="A844" s="256"/>
      <c r="B844" s="261"/>
      <c r="C844" s="262"/>
      <c r="D844" s="262"/>
      <c r="E844" s="262"/>
      <c r="F844" s="262"/>
      <c r="G844" s="262"/>
      <c r="H844" s="262"/>
      <c r="I844" s="262"/>
      <c r="J844" s="262"/>
      <c r="K844" s="263"/>
    </row>
    <row r="845" spans="1:11" x14ac:dyDescent="0.25">
      <c r="A845" s="256"/>
      <c r="B845" s="261"/>
      <c r="C845" s="262"/>
      <c r="D845" s="262"/>
      <c r="E845" s="262"/>
      <c r="F845" s="262"/>
      <c r="G845" s="262"/>
      <c r="H845" s="262"/>
      <c r="I845" s="262"/>
      <c r="J845" s="262"/>
      <c r="K845" s="263"/>
    </row>
    <row r="846" spans="1:11" ht="15.75" thickBot="1" x14ac:dyDescent="0.3">
      <c r="A846" s="257"/>
      <c r="B846" s="264"/>
      <c r="C846" s="265"/>
      <c r="D846" s="265"/>
      <c r="E846" s="265"/>
      <c r="F846" s="265"/>
      <c r="G846" s="265"/>
      <c r="H846" s="265"/>
      <c r="I846" s="265"/>
      <c r="J846" s="265"/>
      <c r="K846" s="266"/>
    </row>
    <row r="847" spans="1:11" x14ac:dyDescent="0.25">
      <c r="A847" s="267" t="s">
        <v>98</v>
      </c>
      <c r="B847" s="270" t="s">
        <v>99</v>
      </c>
      <c r="C847" s="270"/>
      <c r="D847" s="270"/>
      <c r="E847" s="270"/>
      <c r="F847" s="270" t="s">
        <v>100</v>
      </c>
      <c r="G847" s="270"/>
      <c r="H847" s="270"/>
      <c r="I847" s="270"/>
      <c r="J847" s="270"/>
      <c r="K847" s="273"/>
    </row>
    <row r="848" spans="1:11" x14ac:dyDescent="0.25">
      <c r="A848" s="268"/>
      <c r="B848" s="271"/>
      <c r="C848" s="271"/>
      <c r="D848" s="271"/>
      <c r="E848" s="271"/>
      <c r="F848" s="271"/>
      <c r="G848" s="271"/>
      <c r="H848" s="271"/>
      <c r="I848" s="271"/>
      <c r="J848" s="271"/>
      <c r="K848" s="274"/>
    </row>
    <row r="849" spans="1:11" x14ac:dyDescent="0.25">
      <c r="A849" s="268"/>
      <c r="B849" s="271"/>
      <c r="C849" s="271"/>
      <c r="D849" s="271"/>
      <c r="E849" s="271"/>
      <c r="F849" s="271"/>
      <c r="G849" s="271"/>
      <c r="H849" s="271"/>
      <c r="I849" s="271"/>
      <c r="J849" s="271"/>
      <c r="K849" s="274"/>
    </row>
    <row r="850" spans="1:11" ht="15.75" thickBot="1" x14ac:dyDescent="0.3">
      <c r="A850" s="269"/>
      <c r="B850" s="272"/>
      <c r="C850" s="272"/>
      <c r="D850" s="272"/>
      <c r="E850" s="272"/>
      <c r="F850" s="272"/>
      <c r="G850" s="272"/>
      <c r="H850" s="272"/>
      <c r="I850" s="272"/>
      <c r="J850" s="272"/>
      <c r="K850" s="275"/>
    </row>
    <row r="851" spans="1:11" x14ac:dyDescent="0.25">
      <c r="A851" s="322" t="s">
        <v>64</v>
      </c>
      <c r="B851" s="323"/>
      <c r="C851" s="323"/>
      <c r="D851" s="323"/>
      <c r="E851" s="323"/>
      <c r="F851" s="323"/>
      <c r="G851" s="323"/>
      <c r="H851" s="326">
        <f>H801+1</f>
        <v>44889</v>
      </c>
      <c r="I851" s="327"/>
      <c r="J851" s="327"/>
      <c r="K851" s="328"/>
    </row>
    <row r="852" spans="1:11" x14ac:dyDescent="0.25">
      <c r="A852" s="324"/>
      <c r="B852" s="325"/>
      <c r="C852" s="325"/>
      <c r="D852" s="325"/>
      <c r="E852" s="325"/>
      <c r="F852" s="325"/>
      <c r="G852" s="325"/>
      <c r="H852" s="329"/>
      <c r="I852" s="329"/>
      <c r="J852" s="329"/>
      <c r="K852" s="330"/>
    </row>
    <row r="853" spans="1:11" x14ac:dyDescent="0.25">
      <c r="A853" s="331" t="str">
        <f>$A$53</f>
        <v>DRENAGEM E PAVIMENTAÇÃO DAS RUAS “A”, “B”, “C” E “D” DO LOTEAMENTO PORTELINHA, BAIRRO ROMUALDO PRADO, NESTE MUNICÍPIO DE SÃO CRISTÓVÃO/SE.</v>
      </c>
      <c r="B853" s="332"/>
      <c r="C853" s="332"/>
      <c r="D853" s="332"/>
      <c r="E853" s="332"/>
      <c r="F853" s="332"/>
      <c r="G853" s="332"/>
      <c r="H853" s="332"/>
      <c r="I853" s="332"/>
      <c r="J853" s="332"/>
      <c r="K853" s="333"/>
    </row>
    <row r="854" spans="1:11" x14ac:dyDescent="0.25">
      <c r="A854" s="331"/>
      <c r="B854" s="332"/>
      <c r="C854" s="332"/>
      <c r="D854" s="332"/>
      <c r="E854" s="332"/>
      <c r="F854" s="332"/>
      <c r="G854" s="332"/>
      <c r="H854" s="332"/>
      <c r="I854" s="332"/>
      <c r="J854" s="332"/>
      <c r="K854" s="333"/>
    </row>
    <row r="855" spans="1:11" x14ac:dyDescent="0.25">
      <c r="A855" s="334" t="s">
        <v>70</v>
      </c>
      <c r="B855" s="335"/>
      <c r="C855" s="335"/>
      <c r="D855" s="335"/>
      <c r="E855" s="335"/>
      <c r="F855" s="335"/>
      <c r="G855" s="335"/>
      <c r="H855" s="335"/>
      <c r="I855" s="335"/>
      <c r="J855" s="335"/>
      <c r="K855" s="336"/>
    </row>
    <row r="856" spans="1:11" x14ac:dyDescent="0.25">
      <c r="A856" s="334"/>
      <c r="B856" s="335"/>
      <c r="C856" s="335"/>
      <c r="D856" s="335"/>
      <c r="E856" s="335"/>
      <c r="F856" s="335"/>
      <c r="G856" s="335"/>
      <c r="H856" s="335"/>
      <c r="I856" s="335"/>
      <c r="J856" s="335"/>
      <c r="K856" s="336"/>
    </row>
    <row r="857" spans="1:11" ht="15.75" x14ac:dyDescent="0.25">
      <c r="A857" s="337" t="str">
        <f>A807</f>
        <v>PREFEITURA MUNICIPAL DE SÃO CRISTOVÃO/SE</v>
      </c>
      <c r="B857" s="338"/>
      <c r="C857" s="338"/>
      <c r="D857" s="338"/>
      <c r="E857" s="338"/>
      <c r="F857" s="338"/>
      <c r="G857" s="338"/>
      <c r="H857" s="338"/>
      <c r="I857" s="338"/>
      <c r="J857" s="338"/>
      <c r="K857" s="339"/>
    </row>
    <row r="858" spans="1:11" x14ac:dyDescent="0.25">
      <c r="A858" s="340" t="s">
        <v>71</v>
      </c>
      <c r="B858" s="341"/>
      <c r="C858" s="341"/>
      <c r="D858" s="341"/>
      <c r="E858" s="341"/>
      <c r="F858" s="341"/>
      <c r="G858" s="341"/>
      <c r="H858" s="341"/>
      <c r="I858" s="341"/>
      <c r="J858" s="341"/>
      <c r="K858" s="342"/>
    </row>
    <row r="859" spans="1:11" x14ac:dyDescent="0.25">
      <c r="A859" s="343"/>
      <c r="B859" s="344"/>
      <c r="C859" s="344"/>
      <c r="D859" s="344"/>
      <c r="E859" s="344"/>
      <c r="F859" s="344"/>
      <c r="G859" s="344"/>
      <c r="H859" s="344"/>
      <c r="I859" s="344"/>
      <c r="J859" s="344"/>
      <c r="K859" s="345"/>
    </row>
    <row r="860" spans="1:11" ht="15.75" x14ac:dyDescent="0.25">
      <c r="A860" s="315" t="s">
        <v>72</v>
      </c>
      <c r="B860" s="316"/>
      <c r="C860" s="316"/>
      <c r="D860" s="316"/>
      <c r="E860" s="317" t="str">
        <f>$E$60</f>
        <v>07:00 às 12:00 / 13:00 às 17:00</v>
      </c>
      <c r="F860" s="317"/>
      <c r="G860" s="317"/>
      <c r="H860" s="318" t="s">
        <v>74</v>
      </c>
      <c r="I860" s="318"/>
      <c r="J860" s="31">
        <f>J810+1</f>
        <v>17</v>
      </c>
      <c r="K860" s="32" t="s">
        <v>75</v>
      </c>
    </row>
    <row r="861" spans="1:11" ht="15.75" x14ac:dyDescent="0.25">
      <c r="A861" s="319" t="s">
        <v>76</v>
      </c>
      <c r="B861" s="316"/>
      <c r="C861" s="316"/>
      <c r="D861" s="316"/>
      <c r="E861" s="320">
        <f>$E$61</f>
        <v>180</v>
      </c>
      <c r="F861" s="321"/>
      <c r="G861" s="33" t="s">
        <v>75</v>
      </c>
      <c r="H861" s="318" t="s">
        <v>77</v>
      </c>
      <c r="I861" s="318"/>
      <c r="J861" s="31">
        <f>(E861)-J860</f>
        <v>163</v>
      </c>
      <c r="K861" s="32" t="s">
        <v>75</v>
      </c>
    </row>
    <row r="862" spans="1:11" ht="16.5" thickBot="1" x14ac:dyDescent="0.3">
      <c r="A862" s="297" t="s">
        <v>78</v>
      </c>
      <c r="B862" s="298"/>
      <c r="C862" s="298"/>
      <c r="D862" s="298"/>
      <c r="E862" s="298"/>
      <c r="F862" s="299"/>
      <c r="G862" s="300" t="s">
        <v>79</v>
      </c>
      <c r="H862" s="300"/>
      <c r="I862" s="300"/>
      <c r="J862" s="300"/>
      <c r="K862" s="301"/>
    </row>
    <row r="863" spans="1:11" x14ac:dyDescent="0.25">
      <c r="A863" s="302" t="s">
        <v>80</v>
      </c>
      <c r="B863" s="305"/>
      <c r="C863" s="306"/>
      <c r="D863" s="306"/>
      <c r="E863" s="306"/>
      <c r="F863" s="307"/>
      <c r="G863" s="308"/>
      <c r="H863" s="306"/>
      <c r="I863" s="306"/>
      <c r="J863" s="306"/>
      <c r="K863" s="309"/>
    </row>
    <row r="864" spans="1:11" x14ac:dyDescent="0.25">
      <c r="A864" s="303"/>
      <c r="B864" s="305"/>
      <c r="C864" s="306"/>
      <c r="D864" s="306"/>
      <c r="E864" s="306"/>
      <c r="F864" s="307"/>
      <c r="G864" s="308"/>
      <c r="H864" s="306"/>
      <c r="I864" s="306"/>
      <c r="J864" s="306"/>
      <c r="K864" s="309"/>
    </row>
    <row r="865" spans="1:11" ht="15.75" thickBot="1" x14ac:dyDescent="0.3">
      <c r="A865" s="304"/>
      <c r="B865" s="310"/>
      <c r="C865" s="311"/>
      <c r="D865" s="311"/>
      <c r="E865" s="311"/>
      <c r="F865" s="312"/>
      <c r="G865" s="313"/>
      <c r="H865" s="311"/>
      <c r="I865" s="311"/>
      <c r="J865" s="311"/>
      <c r="K865" s="314"/>
    </row>
    <row r="866" spans="1:11" ht="15" customHeight="1" x14ac:dyDescent="0.25">
      <c r="A866" s="255" t="s">
        <v>81</v>
      </c>
      <c r="B866" s="293" t="s">
        <v>82</v>
      </c>
      <c r="C866" s="294"/>
      <c r="D866" s="294"/>
      <c r="E866" s="295"/>
      <c r="F866" s="34" t="s">
        <v>83</v>
      </c>
      <c r="G866" s="296" t="s">
        <v>82</v>
      </c>
      <c r="H866" s="294"/>
      <c r="I866" s="294"/>
      <c r="J866" s="295"/>
      <c r="K866" s="35" t="s">
        <v>83</v>
      </c>
    </row>
    <row r="867" spans="1:11" x14ac:dyDescent="0.25">
      <c r="A867" s="256"/>
      <c r="B867" s="279" t="s">
        <v>84</v>
      </c>
      <c r="C867" s="277"/>
      <c r="D867" s="277"/>
      <c r="E867" s="278"/>
      <c r="F867" s="36">
        <v>1</v>
      </c>
      <c r="G867" s="276" t="s">
        <v>85</v>
      </c>
      <c r="H867" s="277"/>
      <c r="I867" s="277"/>
      <c r="J867" s="278"/>
      <c r="K867" s="37" t="s">
        <v>63</v>
      </c>
    </row>
    <row r="868" spans="1:11" x14ac:dyDescent="0.25">
      <c r="A868" s="256"/>
      <c r="B868" s="279" t="s">
        <v>86</v>
      </c>
      <c r="C868" s="277"/>
      <c r="D868" s="277"/>
      <c r="E868" s="278"/>
      <c r="F868" s="36">
        <v>1</v>
      </c>
      <c r="G868" s="276" t="s">
        <v>87</v>
      </c>
      <c r="H868" s="277"/>
      <c r="I868" s="277"/>
      <c r="J868" s="278"/>
      <c r="K868" s="37" t="s">
        <v>63</v>
      </c>
    </row>
    <row r="869" spans="1:11" x14ac:dyDescent="0.25">
      <c r="A869" s="256"/>
      <c r="B869" s="279" t="s">
        <v>88</v>
      </c>
      <c r="C869" s="277"/>
      <c r="D869" s="277"/>
      <c r="E869" s="278"/>
      <c r="F869" s="36" t="s">
        <v>63</v>
      </c>
      <c r="G869" s="276" t="s">
        <v>89</v>
      </c>
      <c r="H869" s="277"/>
      <c r="I869" s="277"/>
      <c r="J869" s="278"/>
      <c r="K869" s="37" t="s">
        <v>63</v>
      </c>
    </row>
    <row r="870" spans="1:11" x14ac:dyDescent="0.25">
      <c r="A870" s="256"/>
      <c r="B870" s="279" t="s">
        <v>90</v>
      </c>
      <c r="C870" s="277"/>
      <c r="D870" s="277"/>
      <c r="E870" s="278"/>
      <c r="F870" s="36">
        <v>1</v>
      </c>
      <c r="G870" s="276" t="s">
        <v>91</v>
      </c>
      <c r="H870" s="277"/>
      <c r="I870" s="277"/>
      <c r="J870" s="278"/>
      <c r="K870" s="37" t="s">
        <v>63</v>
      </c>
    </row>
    <row r="871" spans="1:11" x14ac:dyDescent="0.25">
      <c r="A871" s="256"/>
      <c r="B871" s="279" t="s">
        <v>92</v>
      </c>
      <c r="C871" s="277"/>
      <c r="D871" s="277"/>
      <c r="E871" s="278"/>
      <c r="F871" s="36" t="s">
        <v>63</v>
      </c>
      <c r="G871" s="276" t="s">
        <v>93</v>
      </c>
      <c r="H871" s="277"/>
      <c r="I871" s="277"/>
      <c r="J871" s="278"/>
      <c r="K871" s="37">
        <v>1</v>
      </c>
    </row>
    <row r="872" spans="1:11" ht="15.75" thickBot="1" x14ac:dyDescent="0.3">
      <c r="A872" s="257"/>
      <c r="B872" s="280" t="s">
        <v>94</v>
      </c>
      <c r="C872" s="281"/>
      <c r="D872" s="281"/>
      <c r="E872" s="282"/>
      <c r="F872" s="36">
        <v>2</v>
      </c>
      <c r="G872" s="283" t="s">
        <v>95</v>
      </c>
      <c r="H872" s="281"/>
      <c r="I872" s="281"/>
      <c r="J872" s="282"/>
      <c r="K872" s="37" t="s">
        <v>63</v>
      </c>
    </row>
    <row r="873" spans="1:11" ht="15" customHeight="1" x14ac:dyDescent="0.25">
      <c r="A873" s="255" t="s">
        <v>96</v>
      </c>
      <c r="B873" s="284" t="s">
        <v>296</v>
      </c>
      <c r="C873" s="285"/>
      <c r="D873" s="285"/>
      <c r="E873" s="285"/>
      <c r="F873" s="285"/>
      <c r="G873" s="285"/>
      <c r="H873" s="285"/>
      <c r="I873" s="285"/>
      <c r="J873" s="285"/>
      <c r="K873" s="286"/>
    </row>
    <row r="874" spans="1:11" x14ac:dyDescent="0.25">
      <c r="A874" s="256"/>
      <c r="B874" s="287"/>
      <c r="C874" s="288"/>
      <c r="D874" s="288"/>
      <c r="E874" s="288"/>
      <c r="F874" s="288"/>
      <c r="G874" s="288"/>
      <c r="H874" s="288"/>
      <c r="I874" s="288"/>
      <c r="J874" s="288"/>
      <c r="K874" s="289"/>
    </row>
    <row r="875" spans="1:11" x14ac:dyDescent="0.25">
      <c r="A875" s="256"/>
      <c r="B875" s="287"/>
      <c r="C875" s="288"/>
      <c r="D875" s="288"/>
      <c r="E875" s="288"/>
      <c r="F875" s="288"/>
      <c r="G875" s="288"/>
      <c r="H875" s="288"/>
      <c r="I875" s="288"/>
      <c r="J875" s="288"/>
      <c r="K875" s="289"/>
    </row>
    <row r="876" spans="1:11" x14ac:dyDescent="0.25">
      <c r="A876" s="256"/>
      <c r="B876" s="287"/>
      <c r="C876" s="288"/>
      <c r="D876" s="288"/>
      <c r="E876" s="288"/>
      <c r="F876" s="288"/>
      <c r="G876" s="288"/>
      <c r="H876" s="288"/>
      <c r="I876" s="288"/>
      <c r="J876" s="288"/>
      <c r="K876" s="289"/>
    </row>
    <row r="877" spans="1:11" x14ac:dyDescent="0.25">
      <c r="A877" s="256"/>
      <c r="B877" s="287"/>
      <c r="C877" s="288"/>
      <c r="D877" s="288"/>
      <c r="E877" s="288"/>
      <c r="F877" s="288"/>
      <c r="G877" s="288"/>
      <c r="H877" s="288"/>
      <c r="I877" s="288"/>
      <c r="J877" s="288"/>
      <c r="K877" s="289"/>
    </row>
    <row r="878" spans="1:11" x14ac:dyDescent="0.25">
      <c r="A878" s="256"/>
      <c r="B878" s="287"/>
      <c r="C878" s="288"/>
      <c r="D878" s="288"/>
      <c r="E878" s="288"/>
      <c r="F878" s="288"/>
      <c r="G878" s="288"/>
      <c r="H878" s="288"/>
      <c r="I878" s="288"/>
      <c r="J878" s="288"/>
      <c r="K878" s="289"/>
    </row>
    <row r="879" spans="1:11" x14ac:dyDescent="0.25">
      <c r="A879" s="256"/>
      <c r="B879" s="287"/>
      <c r="C879" s="288"/>
      <c r="D879" s="288"/>
      <c r="E879" s="288"/>
      <c r="F879" s="288"/>
      <c r="G879" s="288"/>
      <c r="H879" s="288"/>
      <c r="I879" s="288"/>
      <c r="J879" s="288"/>
      <c r="K879" s="289"/>
    </row>
    <row r="880" spans="1:11" x14ac:dyDescent="0.25">
      <c r="A880" s="256"/>
      <c r="B880" s="287"/>
      <c r="C880" s="288"/>
      <c r="D880" s="288"/>
      <c r="E880" s="288"/>
      <c r="F880" s="288"/>
      <c r="G880" s="288"/>
      <c r="H880" s="288"/>
      <c r="I880" s="288"/>
      <c r="J880" s="288"/>
      <c r="K880" s="289"/>
    </row>
    <row r="881" spans="1:11" x14ac:dyDescent="0.25">
      <c r="A881" s="256"/>
      <c r="B881" s="287"/>
      <c r="C881" s="288"/>
      <c r="D881" s="288"/>
      <c r="E881" s="288"/>
      <c r="F881" s="288"/>
      <c r="G881" s="288"/>
      <c r="H881" s="288"/>
      <c r="I881" s="288"/>
      <c r="J881" s="288"/>
      <c r="K881" s="289"/>
    </row>
    <row r="882" spans="1:11" x14ac:dyDescent="0.25">
      <c r="A882" s="256"/>
      <c r="B882" s="287"/>
      <c r="C882" s="288"/>
      <c r="D882" s="288"/>
      <c r="E882" s="288"/>
      <c r="F882" s="288"/>
      <c r="G882" s="288"/>
      <c r="H882" s="288"/>
      <c r="I882" s="288"/>
      <c r="J882" s="288"/>
      <c r="K882" s="289"/>
    </row>
    <row r="883" spans="1:11" x14ac:dyDescent="0.25">
      <c r="A883" s="256"/>
      <c r="B883" s="287"/>
      <c r="C883" s="288"/>
      <c r="D883" s="288"/>
      <c r="E883" s="288"/>
      <c r="F883" s="288"/>
      <c r="G883" s="288"/>
      <c r="H883" s="288"/>
      <c r="I883" s="288"/>
      <c r="J883" s="288"/>
      <c r="K883" s="289"/>
    </row>
    <row r="884" spans="1:11" ht="15.75" thickBot="1" x14ac:dyDescent="0.3">
      <c r="A884" s="257"/>
      <c r="B884" s="290"/>
      <c r="C884" s="291"/>
      <c r="D884" s="291"/>
      <c r="E884" s="291"/>
      <c r="F884" s="291"/>
      <c r="G884" s="291"/>
      <c r="H884" s="291"/>
      <c r="I884" s="291"/>
      <c r="J884" s="291"/>
      <c r="K884" s="292"/>
    </row>
    <row r="885" spans="1:11" x14ac:dyDescent="0.25">
      <c r="A885" s="255" t="s">
        <v>97</v>
      </c>
      <c r="B885" s="258"/>
      <c r="C885" s="259"/>
      <c r="D885" s="259"/>
      <c r="E885" s="259"/>
      <c r="F885" s="259"/>
      <c r="G885" s="259"/>
      <c r="H885" s="259"/>
      <c r="I885" s="259"/>
      <c r="J885" s="259"/>
      <c r="K885" s="260"/>
    </row>
    <row r="886" spans="1:11" x14ac:dyDescent="0.25">
      <c r="A886" s="256"/>
      <c r="B886" s="261"/>
      <c r="C886" s="262"/>
      <c r="D886" s="262"/>
      <c r="E886" s="262"/>
      <c r="F886" s="262"/>
      <c r="G886" s="262"/>
      <c r="H886" s="262"/>
      <c r="I886" s="262"/>
      <c r="J886" s="262"/>
      <c r="K886" s="263"/>
    </row>
    <row r="887" spans="1:11" x14ac:dyDescent="0.25">
      <c r="A887" s="256"/>
      <c r="B887" s="261"/>
      <c r="C887" s="262"/>
      <c r="D887" s="262"/>
      <c r="E887" s="262"/>
      <c r="F887" s="262"/>
      <c r="G887" s="262"/>
      <c r="H887" s="262"/>
      <c r="I887" s="262"/>
      <c r="J887" s="262"/>
      <c r="K887" s="263"/>
    </row>
    <row r="888" spans="1:11" x14ac:dyDescent="0.25">
      <c r="A888" s="256"/>
      <c r="B888" s="261"/>
      <c r="C888" s="262"/>
      <c r="D888" s="262"/>
      <c r="E888" s="262"/>
      <c r="F888" s="262"/>
      <c r="G888" s="262"/>
      <c r="H888" s="262"/>
      <c r="I888" s="262"/>
      <c r="J888" s="262"/>
      <c r="K888" s="263"/>
    </row>
    <row r="889" spans="1:11" x14ac:dyDescent="0.25">
      <c r="A889" s="256"/>
      <c r="B889" s="261"/>
      <c r="C889" s="262"/>
      <c r="D889" s="262"/>
      <c r="E889" s="262"/>
      <c r="F889" s="262"/>
      <c r="G889" s="262"/>
      <c r="H889" s="262"/>
      <c r="I889" s="262"/>
      <c r="J889" s="262"/>
      <c r="K889" s="263"/>
    </row>
    <row r="890" spans="1:11" x14ac:dyDescent="0.25">
      <c r="A890" s="256"/>
      <c r="B890" s="261"/>
      <c r="C890" s="262"/>
      <c r="D890" s="262"/>
      <c r="E890" s="262"/>
      <c r="F890" s="262"/>
      <c r="G890" s="262"/>
      <c r="H890" s="262"/>
      <c r="I890" s="262"/>
      <c r="J890" s="262"/>
      <c r="K890" s="263"/>
    </row>
    <row r="891" spans="1:11" x14ac:dyDescent="0.25">
      <c r="A891" s="256"/>
      <c r="B891" s="261"/>
      <c r="C891" s="262"/>
      <c r="D891" s="262"/>
      <c r="E891" s="262"/>
      <c r="F891" s="262"/>
      <c r="G891" s="262"/>
      <c r="H891" s="262"/>
      <c r="I891" s="262"/>
      <c r="J891" s="262"/>
      <c r="K891" s="263"/>
    </row>
    <row r="892" spans="1:11" x14ac:dyDescent="0.25">
      <c r="A892" s="256"/>
      <c r="B892" s="261"/>
      <c r="C892" s="262"/>
      <c r="D892" s="262"/>
      <c r="E892" s="262"/>
      <c r="F892" s="262"/>
      <c r="G892" s="262"/>
      <c r="H892" s="262"/>
      <c r="I892" s="262"/>
      <c r="J892" s="262"/>
      <c r="K892" s="263"/>
    </row>
    <row r="893" spans="1:11" x14ac:dyDescent="0.25">
      <c r="A893" s="256"/>
      <c r="B893" s="261"/>
      <c r="C893" s="262"/>
      <c r="D893" s="262"/>
      <c r="E893" s="262"/>
      <c r="F893" s="262"/>
      <c r="G893" s="262"/>
      <c r="H893" s="262"/>
      <c r="I893" s="262"/>
      <c r="J893" s="262"/>
      <c r="K893" s="263"/>
    </row>
    <row r="894" spans="1:11" x14ac:dyDescent="0.25">
      <c r="A894" s="256"/>
      <c r="B894" s="261"/>
      <c r="C894" s="262"/>
      <c r="D894" s="262"/>
      <c r="E894" s="262"/>
      <c r="F894" s="262"/>
      <c r="G894" s="262"/>
      <c r="H894" s="262"/>
      <c r="I894" s="262"/>
      <c r="J894" s="262"/>
      <c r="K894" s="263"/>
    </row>
    <row r="895" spans="1:11" x14ac:dyDescent="0.25">
      <c r="A895" s="256"/>
      <c r="B895" s="261"/>
      <c r="C895" s="262"/>
      <c r="D895" s="262"/>
      <c r="E895" s="262"/>
      <c r="F895" s="262"/>
      <c r="G895" s="262"/>
      <c r="H895" s="262"/>
      <c r="I895" s="262"/>
      <c r="J895" s="262"/>
      <c r="K895" s="263"/>
    </row>
    <row r="896" spans="1:11" ht="15.75" thickBot="1" x14ac:dyDescent="0.3">
      <c r="A896" s="257"/>
      <c r="B896" s="264"/>
      <c r="C896" s="265"/>
      <c r="D896" s="265"/>
      <c r="E896" s="265"/>
      <c r="F896" s="265"/>
      <c r="G896" s="265"/>
      <c r="H896" s="265"/>
      <c r="I896" s="265"/>
      <c r="J896" s="265"/>
      <c r="K896" s="266"/>
    </row>
    <row r="897" spans="1:11" x14ac:dyDescent="0.25">
      <c r="A897" s="267" t="s">
        <v>98</v>
      </c>
      <c r="B897" s="270" t="s">
        <v>99</v>
      </c>
      <c r="C897" s="270"/>
      <c r="D897" s="270"/>
      <c r="E897" s="270"/>
      <c r="F897" s="270" t="s">
        <v>100</v>
      </c>
      <c r="G897" s="270"/>
      <c r="H897" s="270"/>
      <c r="I897" s="270"/>
      <c r="J897" s="270"/>
      <c r="K897" s="273"/>
    </row>
    <row r="898" spans="1:11" x14ac:dyDescent="0.25">
      <c r="A898" s="268"/>
      <c r="B898" s="271"/>
      <c r="C898" s="271"/>
      <c r="D898" s="271"/>
      <c r="E898" s="271"/>
      <c r="F898" s="271"/>
      <c r="G898" s="271"/>
      <c r="H898" s="271"/>
      <c r="I898" s="271"/>
      <c r="J898" s="271"/>
      <c r="K898" s="274"/>
    </row>
    <row r="899" spans="1:11" x14ac:dyDescent="0.25">
      <c r="A899" s="268"/>
      <c r="B899" s="271"/>
      <c r="C899" s="271"/>
      <c r="D899" s="271"/>
      <c r="E899" s="271"/>
      <c r="F899" s="271"/>
      <c r="G899" s="271"/>
      <c r="H899" s="271"/>
      <c r="I899" s="271"/>
      <c r="J899" s="271"/>
      <c r="K899" s="274"/>
    </row>
    <row r="900" spans="1:11" ht="15.75" thickBot="1" x14ac:dyDescent="0.3">
      <c r="A900" s="269"/>
      <c r="B900" s="272"/>
      <c r="C900" s="272"/>
      <c r="D900" s="272"/>
      <c r="E900" s="272"/>
      <c r="F900" s="272"/>
      <c r="G900" s="272"/>
      <c r="H900" s="272"/>
      <c r="I900" s="272"/>
      <c r="J900" s="272"/>
      <c r="K900" s="275"/>
    </row>
    <row r="901" spans="1:11" x14ac:dyDescent="0.25">
      <c r="A901" s="322" t="s">
        <v>64</v>
      </c>
      <c r="B901" s="323"/>
      <c r="C901" s="323"/>
      <c r="D901" s="323"/>
      <c r="E901" s="323"/>
      <c r="F901" s="323"/>
      <c r="G901" s="323"/>
      <c r="H901" s="326">
        <f>H851+1</f>
        <v>44890</v>
      </c>
      <c r="I901" s="327"/>
      <c r="J901" s="327"/>
      <c r="K901" s="328"/>
    </row>
    <row r="902" spans="1:11" x14ac:dyDescent="0.25">
      <c r="A902" s="324"/>
      <c r="B902" s="325"/>
      <c r="C902" s="325"/>
      <c r="D902" s="325"/>
      <c r="E902" s="325"/>
      <c r="F902" s="325"/>
      <c r="G902" s="325"/>
      <c r="H902" s="329"/>
      <c r="I902" s="329"/>
      <c r="J902" s="329"/>
      <c r="K902" s="330"/>
    </row>
    <row r="903" spans="1:11" x14ac:dyDescent="0.25">
      <c r="A903" s="331" t="str">
        <f>$A$53</f>
        <v>DRENAGEM E PAVIMENTAÇÃO DAS RUAS “A”, “B”, “C” E “D” DO LOTEAMENTO PORTELINHA, BAIRRO ROMUALDO PRADO, NESTE MUNICÍPIO DE SÃO CRISTÓVÃO/SE.</v>
      </c>
      <c r="B903" s="332"/>
      <c r="C903" s="332"/>
      <c r="D903" s="332"/>
      <c r="E903" s="332"/>
      <c r="F903" s="332"/>
      <c r="G903" s="332"/>
      <c r="H903" s="332"/>
      <c r="I903" s="332"/>
      <c r="J903" s="332"/>
      <c r="K903" s="333"/>
    </row>
    <row r="904" spans="1:11" x14ac:dyDescent="0.25">
      <c r="A904" s="331"/>
      <c r="B904" s="332"/>
      <c r="C904" s="332"/>
      <c r="D904" s="332"/>
      <c r="E904" s="332"/>
      <c r="F904" s="332"/>
      <c r="G904" s="332"/>
      <c r="H904" s="332"/>
      <c r="I904" s="332"/>
      <c r="J904" s="332"/>
      <c r="K904" s="333"/>
    </row>
    <row r="905" spans="1:11" x14ac:dyDescent="0.25">
      <c r="A905" s="334" t="s">
        <v>70</v>
      </c>
      <c r="B905" s="335"/>
      <c r="C905" s="335"/>
      <c r="D905" s="335"/>
      <c r="E905" s="335"/>
      <c r="F905" s="335"/>
      <c r="G905" s="335"/>
      <c r="H905" s="335"/>
      <c r="I905" s="335"/>
      <c r="J905" s="335"/>
      <c r="K905" s="336"/>
    </row>
    <row r="906" spans="1:11" x14ac:dyDescent="0.25">
      <c r="A906" s="334"/>
      <c r="B906" s="335"/>
      <c r="C906" s="335"/>
      <c r="D906" s="335"/>
      <c r="E906" s="335"/>
      <c r="F906" s="335"/>
      <c r="G906" s="335"/>
      <c r="H906" s="335"/>
      <c r="I906" s="335"/>
      <c r="J906" s="335"/>
      <c r="K906" s="336"/>
    </row>
    <row r="907" spans="1:11" ht="15.75" x14ac:dyDescent="0.25">
      <c r="A907" s="337" t="str">
        <f>A807</f>
        <v>PREFEITURA MUNICIPAL DE SÃO CRISTOVÃO/SE</v>
      </c>
      <c r="B907" s="338"/>
      <c r="C907" s="338"/>
      <c r="D907" s="338"/>
      <c r="E907" s="338"/>
      <c r="F907" s="338"/>
      <c r="G907" s="338"/>
      <c r="H907" s="338"/>
      <c r="I907" s="338"/>
      <c r="J907" s="338"/>
      <c r="K907" s="339"/>
    </row>
    <row r="908" spans="1:11" x14ac:dyDescent="0.25">
      <c r="A908" s="340" t="s">
        <v>71</v>
      </c>
      <c r="B908" s="341"/>
      <c r="C908" s="341"/>
      <c r="D908" s="341"/>
      <c r="E908" s="341"/>
      <c r="F908" s="341"/>
      <c r="G908" s="341"/>
      <c r="H908" s="341"/>
      <c r="I908" s="341"/>
      <c r="J908" s="341"/>
      <c r="K908" s="342"/>
    </row>
    <row r="909" spans="1:11" x14ac:dyDescent="0.25">
      <c r="A909" s="343"/>
      <c r="B909" s="344"/>
      <c r="C909" s="344"/>
      <c r="D909" s="344"/>
      <c r="E909" s="344"/>
      <c r="F909" s="344"/>
      <c r="G909" s="344"/>
      <c r="H909" s="344"/>
      <c r="I909" s="344"/>
      <c r="J909" s="344"/>
      <c r="K909" s="345"/>
    </row>
    <row r="910" spans="1:11" ht="15.75" x14ac:dyDescent="0.25">
      <c r="A910" s="315" t="s">
        <v>72</v>
      </c>
      <c r="B910" s="316"/>
      <c r="C910" s="316"/>
      <c r="D910" s="316"/>
      <c r="E910" s="317" t="str">
        <f>$E$60</f>
        <v>07:00 às 12:00 / 13:00 às 17:00</v>
      </c>
      <c r="F910" s="317"/>
      <c r="G910" s="317"/>
      <c r="H910" s="318" t="s">
        <v>74</v>
      </c>
      <c r="I910" s="318"/>
      <c r="J910" s="31">
        <f>J860+1</f>
        <v>18</v>
      </c>
      <c r="K910" s="32" t="s">
        <v>75</v>
      </c>
    </row>
    <row r="911" spans="1:11" ht="15.75" x14ac:dyDescent="0.25">
      <c r="A911" s="319" t="s">
        <v>76</v>
      </c>
      <c r="B911" s="316"/>
      <c r="C911" s="316"/>
      <c r="D911" s="316"/>
      <c r="E911" s="320">
        <f>$E$61</f>
        <v>180</v>
      </c>
      <c r="F911" s="321"/>
      <c r="G911" s="33" t="s">
        <v>75</v>
      </c>
      <c r="H911" s="318" t="s">
        <v>77</v>
      </c>
      <c r="I911" s="318"/>
      <c r="J911" s="31">
        <f>(E911)-J910</f>
        <v>162</v>
      </c>
      <c r="K911" s="32" t="s">
        <v>75</v>
      </c>
    </row>
    <row r="912" spans="1:11" ht="16.5" thickBot="1" x14ac:dyDescent="0.3">
      <c r="A912" s="297" t="s">
        <v>78</v>
      </c>
      <c r="B912" s="298"/>
      <c r="C912" s="298"/>
      <c r="D912" s="298"/>
      <c r="E912" s="298"/>
      <c r="F912" s="299"/>
      <c r="G912" s="300" t="s">
        <v>79</v>
      </c>
      <c r="H912" s="300"/>
      <c r="I912" s="300"/>
      <c r="J912" s="300"/>
      <c r="K912" s="301"/>
    </row>
    <row r="913" spans="1:11" x14ac:dyDescent="0.25">
      <c r="A913" s="302" t="s">
        <v>80</v>
      </c>
      <c r="B913" s="305"/>
      <c r="C913" s="306"/>
      <c r="D913" s="306"/>
      <c r="E913" s="306"/>
      <c r="F913" s="307"/>
      <c r="G913" s="308"/>
      <c r="H913" s="306"/>
      <c r="I913" s="306"/>
      <c r="J913" s="306"/>
      <c r="K913" s="309"/>
    </row>
    <row r="914" spans="1:11" x14ac:dyDescent="0.25">
      <c r="A914" s="303"/>
      <c r="B914" s="305"/>
      <c r="C914" s="306"/>
      <c r="D914" s="306"/>
      <c r="E914" s="306"/>
      <c r="F914" s="307"/>
      <c r="G914" s="308"/>
      <c r="H914" s="306"/>
      <c r="I914" s="306"/>
      <c r="J914" s="306"/>
      <c r="K914" s="309"/>
    </row>
    <row r="915" spans="1:11" ht="15.75" thickBot="1" x14ac:dyDescent="0.3">
      <c r="A915" s="304"/>
      <c r="B915" s="310"/>
      <c r="C915" s="311"/>
      <c r="D915" s="311"/>
      <c r="E915" s="311"/>
      <c r="F915" s="312"/>
      <c r="G915" s="313"/>
      <c r="H915" s="311"/>
      <c r="I915" s="311"/>
      <c r="J915" s="311"/>
      <c r="K915" s="314"/>
    </row>
    <row r="916" spans="1:11" ht="15" customHeight="1" x14ac:dyDescent="0.25">
      <c r="A916" s="255" t="s">
        <v>81</v>
      </c>
      <c r="B916" s="293" t="s">
        <v>82</v>
      </c>
      <c r="C916" s="294"/>
      <c r="D916" s="294"/>
      <c r="E916" s="295"/>
      <c r="F916" s="34" t="s">
        <v>83</v>
      </c>
      <c r="G916" s="296" t="s">
        <v>82</v>
      </c>
      <c r="H916" s="294"/>
      <c r="I916" s="294"/>
      <c r="J916" s="295"/>
      <c r="K916" s="35" t="s">
        <v>83</v>
      </c>
    </row>
    <row r="917" spans="1:11" x14ac:dyDescent="0.25">
      <c r="A917" s="256"/>
      <c r="B917" s="279" t="s">
        <v>84</v>
      </c>
      <c r="C917" s="277"/>
      <c r="D917" s="277"/>
      <c r="E917" s="278"/>
      <c r="F917" s="36">
        <v>1</v>
      </c>
      <c r="G917" s="276" t="s">
        <v>85</v>
      </c>
      <c r="H917" s="277"/>
      <c r="I917" s="277"/>
      <c r="J917" s="278"/>
      <c r="K917" s="37" t="s">
        <v>63</v>
      </c>
    </row>
    <row r="918" spans="1:11" x14ac:dyDescent="0.25">
      <c r="A918" s="256"/>
      <c r="B918" s="279" t="s">
        <v>86</v>
      </c>
      <c r="C918" s="277"/>
      <c r="D918" s="277"/>
      <c r="E918" s="278"/>
      <c r="F918" s="36">
        <v>1</v>
      </c>
      <c r="G918" s="276" t="s">
        <v>87</v>
      </c>
      <c r="H918" s="277"/>
      <c r="I918" s="277"/>
      <c r="J918" s="278"/>
      <c r="K918" s="37" t="s">
        <v>63</v>
      </c>
    </row>
    <row r="919" spans="1:11" x14ac:dyDescent="0.25">
      <c r="A919" s="256"/>
      <c r="B919" s="279" t="s">
        <v>88</v>
      </c>
      <c r="C919" s="277"/>
      <c r="D919" s="277"/>
      <c r="E919" s="278"/>
      <c r="F919" s="36" t="s">
        <v>63</v>
      </c>
      <c r="G919" s="276" t="s">
        <v>89</v>
      </c>
      <c r="H919" s="277"/>
      <c r="I919" s="277"/>
      <c r="J919" s="278"/>
      <c r="K919" s="37" t="s">
        <v>63</v>
      </c>
    </row>
    <row r="920" spans="1:11" x14ac:dyDescent="0.25">
      <c r="A920" s="256"/>
      <c r="B920" s="279" t="s">
        <v>90</v>
      </c>
      <c r="C920" s="277"/>
      <c r="D920" s="277"/>
      <c r="E920" s="278"/>
      <c r="F920" s="36">
        <v>1</v>
      </c>
      <c r="G920" s="276" t="s">
        <v>91</v>
      </c>
      <c r="H920" s="277"/>
      <c r="I920" s="277"/>
      <c r="J920" s="278"/>
      <c r="K920" s="37" t="s">
        <v>63</v>
      </c>
    </row>
    <row r="921" spans="1:11" x14ac:dyDescent="0.25">
      <c r="A921" s="256"/>
      <c r="B921" s="279" t="s">
        <v>92</v>
      </c>
      <c r="C921" s="277"/>
      <c r="D921" s="277"/>
      <c r="E921" s="278"/>
      <c r="F921" s="36" t="s">
        <v>63</v>
      </c>
      <c r="G921" s="276" t="s">
        <v>93</v>
      </c>
      <c r="H921" s="277"/>
      <c r="I921" s="277"/>
      <c r="J921" s="278"/>
      <c r="K921" s="37">
        <v>1</v>
      </c>
    </row>
    <row r="922" spans="1:11" ht="15.75" thickBot="1" x14ac:dyDescent="0.3">
      <c r="A922" s="257"/>
      <c r="B922" s="280" t="s">
        <v>94</v>
      </c>
      <c r="C922" s="281"/>
      <c r="D922" s="281"/>
      <c r="E922" s="282"/>
      <c r="F922" s="36">
        <v>2</v>
      </c>
      <c r="G922" s="283" t="s">
        <v>95</v>
      </c>
      <c r="H922" s="281"/>
      <c r="I922" s="281"/>
      <c r="J922" s="282"/>
      <c r="K922" s="37" t="s">
        <v>63</v>
      </c>
    </row>
    <row r="923" spans="1:11" ht="15" customHeight="1" x14ac:dyDescent="0.25">
      <c r="A923" s="255" t="s">
        <v>96</v>
      </c>
      <c r="B923" s="284" t="s">
        <v>296</v>
      </c>
      <c r="C923" s="285"/>
      <c r="D923" s="285"/>
      <c r="E923" s="285"/>
      <c r="F923" s="285"/>
      <c r="G923" s="285"/>
      <c r="H923" s="285"/>
      <c r="I923" s="285"/>
      <c r="J923" s="285"/>
      <c r="K923" s="286"/>
    </row>
    <row r="924" spans="1:11" x14ac:dyDescent="0.25">
      <c r="A924" s="256"/>
      <c r="B924" s="287"/>
      <c r="C924" s="288"/>
      <c r="D924" s="288"/>
      <c r="E924" s="288"/>
      <c r="F924" s="288"/>
      <c r="G924" s="288"/>
      <c r="H924" s="288"/>
      <c r="I924" s="288"/>
      <c r="J924" s="288"/>
      <c r="K924" s="289"/>
    </row>
    <row r="925" spans="1:11" x14ac:dyDescent="0.25">
      <c r="A925" s="256"/>
      <c r="B925" s="287"/>
      <c r="C925" s="288"/>
      <c r="D925" s="288"/>
      <c r="E925" s="288"/>
      <c r="F925" s="288"/>
      <c r="G925" s="288"/>
      <c r="H925" s="288"/>
      <c r="I925" s="288"/>
      <c r="J925" s="288"/>
      <c r="K925" s="289"/>
    </row>
    <row r="926" spans="1:11" x14ac:dyDescent="0.25">
      <c r="A926" s="256"/>
      <c r="B926" s="287"/>
      <c r="C926" s="288"/>
      <c r="D926" s="288"/>
      <c r="E926" s="288"/>
      <c r="F926" s="288"/>
      <c r="G926" s="288"/>
      <c r="H926" s="288"/>
      <c r="I926" s="288"/>
      <c r="J926" s="288"/>
      <c r="K926" s="289"/>
    </row>
    <row r="927" spans="1:11" x14ac:dyDescent="0.25">
      <c r="A927" s="256"/>
      <c r="B927" s="287"/>
      <c r="C927" s="288"/>
      <c r="D927" s="288"/>
      <c r="E927" s="288"/>
      <c r="F927" s="288"/>
      <c r="G927" s="288"/>
      <c r="H927" s="288"/>
      <c r="I927" s="288"/>
      <c r="J927" s="288"/>
      <c r="K927" s="289"/>
    </row>
    <row r="928" spans="1:11" x14ac:dyDescent="0.25">
      <c r="A928" s="256"/>
      <c r="B928" s="287"/>
      <c r="C928" s="288"/>
      <c r="D928" s="288"/>
      <c r="E928" s="288"/>
      <c r="F928" s="288"/>
      <c r="G928" s="288"/>
      <c r="H928" s="288"/>
      <c r="I928" s="288"/>
      <c r="J928" s="288"/>
      <c r="K928" s="289"/>
    </row>
    <row r="929" spans="1:11" x14ac:dyDescent="0.25">
      <c r="A929" s="256"/>
      <c r="B929" s="287"/>
      <c r="C929" s="288"/>
      <c r="D929" s="288"/>
      <c r="E929" s="288"/>
      <c r="F929" s="288"/>
      <c r="G929" s="288"/>
      <c r="H929" s="288"/>
      <c r="I929" s="288"/>
      <c r="J929" s="288"/>
      <c r="K929" s="289"/>
    </row>
    <row r="930" spans="1:11" x14ac:dyDescent="0.25">
      <c r="A930" s="256"/>
      <c r="B930" s="287"/>
      <c r="C930" s="288"/>
      <c r="D930" s="288"/>
      <c r="E930" s="288"/>
      <c r="F930" s="288"/>
      <c r="G930" s="288"/>
      <c r="H930" s="288"/>
      <c r="I930" s="288"/>
      <c r="J930" s="288"/>
      <c r="K930" s="289"/>
    </row>
    <row r="931" spans="1:11" x14ac:dyDescent="0.25">
      <c r="A931" s="256"/>
      <c r="B931" s="287"/>
      <c r="C931" s="288"/>
      <c r="D931" s="288"/>
      <c r="E931" s="288"/>
      <c r="F931" s="288"/>
      <c r="G931" s="288"/>
      <c r="H931" s="288"/>
      <c r="I931" s="288"/>
      <c r="J931" s="288"/>
      <c r="K931" s="289"/>
    </row>
    <row r="932" spans="1:11" x14ac:dyDescent="0.25">
      <c r="A932" s="256"/>
      <c r="B932" s="287"/>
      <c r="C932" s="288"/>
      <c r="D932" s="288"/>
      <c r="E932" s="288"/>
      <c r="F932" s="288"/>
      <c r="G932" s="288"/>
      <c r="H932" s="288"/>
      <c r="I932" s="288"/>
      <c r="J932" s="288"/>
      <c r="K932" s="289"/>
    </row>
    <row r="933" spans="1:11" x14ac:dyDescent="0.25">
      <c r="A933" s="256"/>
      <c r="B933" s="287"/>
      <c r="C933" s="288"/>
      <c r="D933" s="288"/>
      <c r="E933" s="288"/>
      <c r="F933" s="288"/>
      <c r="G933" s="288"/>
      <c r="H933" s="288"/>
      <c r="I933" s="288"/>
      <c r="J933" s="288"/>
      <c r="K933" s="289"/>
    </row>
    <row r="934" spans="1:11" ht="15.75" thickBot="1" x14ac:dyDescent="0.3">
      <c r="A934" s="257"/>
      <c r="B934" s="290"/>
      <c r="C934" s="291"/>
      <c r="D934" s="291"/>
      <c r="E934" s="291"/>
      <c r="F934" s="291"/>
      <c r="G934" s="291"/>
      <c r="H934" s="291"/>
      <c r="I934" s="291"/>
      <c r="J934" s="291"/>
      <c r="K934" s="292"/>
    </row>
    <row r="935" spans="1:11" x14ac:dyDescent="0.25">
      <c r="A935" s="255" t="s">
        <v>97</v>
      </c>
      <c r="B935" s="258"/>
      <c r="C935" s="259"/>
      <c r="D935" s="259"/>
      <c r="E935" s="259"/>
      <c r="F935" s="259"/>
      <c r="G935" s="259"/>
      <c r="H935" s="259"/>
      <c r="I935" s="259"/>
      <c r="J935" s="259"/>
      <c r="K935" s="260"/>
    </row>
    <row r="936" spans="1:11" x14ac:dyDescent="0.25">
      <c r="A936" s="256"/>
      <c r="B936" s="261"/>
      <c r="C936" s="262"/>
      <c r="D936" s="262"/>
      <c r="E936" s="262"/>
      <c r="F936" s="262"/>
      <c r="G936" s="262"/>
      <c r="H936" s="262"/>
      <c r="I936" s="262"/>
      <c r="J936" s="262"/>
      <c r="K936" s="263"/>
    </row>
    <row r="937" spans="1:11" x14ac:dyDescent="0.25">
      <c r="A937" s="256"/>
      <c r="B937" s="261"/>
      <c r="C937" s="262"/>
      <c r="D937" s="262"/>
      <c r="E937" s="262"/>
      <c r="F937" s="262"/>
      <c r="G937" s="262"/>
      <c r="H937" s="262"/>
      <c r="I937" s="262"/>
      <c r="J937" s="262"/>
      <c r="K937" s="263"/>
    </row>
    <row r="938" spans="1:11" x14ac:dyDescent="0.25">
      <c r="A938" s="256"/>
      <c r="B938" s="261"/>
      <c r="C938" s="262"/>
      <c r="D938" s="262"/>
      <c r="E938" s="262"/>
      <c r="F938" s="262"/>
      <c r="G938" s="262"/>
      <c r="H938" s="262"/>
      <c r="I938" s="262"/>
      <c r="J938" s="262"/>
      <c r="K938" s="263"/>
    </row>
    <row r="939" spans="1:11" x14ac:dyDescent="0.25">
      <c r="A939" s="256"/>
      <c r="B939" s="261"/>
      <c r="C939" s="262"/>
      <c r="D939" s="262"/>
      <c r="E939" s="262"/>
      <c r="F939" s="262"/>
      <c r="G939" s="262"/>
      <c r="H939" s="262"/>
      <c r="I939" s="262"/>
      <c r="J939" s="262"/>
      <c r="K939" s="263"/>
    </row>
    <row r="940" spans="1:11" x14ac:dyDescent="0.25">
      <c r="A940" s="256"/>
      <c r="B940" s="261"/>
      <c r="C940" s="262"/>
      <c r="D940" s="262"/>
      <c r="E940" s="262"/>
      <c r="F940" s="262"/>
      <c r="G940" s="262"/>
      <c r="H940" s="262"/>
      <c r="I940" s="262"/>
      <c r="J940" s="262"/>
      <c r="K940" s="263"/>
    </row>
    <row r="941" spans="1:11" x14ac:dyDescent="0.25">
      <c r="A941" s="256"/>
      <c r="B941" s="261"/>
      <c r="C941" s="262"/>
      <c r="D941" s="262"/>
      <c r="E941" s="262"/>
      <c r="F941" s="262"/>
      <c r="G941" s="262"/>
      <c r="H941" s="262"/>
      <c r="I941" s="262"/>
      <c r="J941" s="262"/>
      <c r="K941" s="263"/>
    </row>
    <row r="942" spans="1:11" x14ac:dyDescent="0.25">
      <c r="A942" s="256"/>
      <c r="B942" s="261"/>
      <c r="C942" s="262"/>
      <c r="D942" s="262"/>
      <c r="E942" s="262"/>
      <c r="F942" s="262"/>
      <c r="G942" s="262"/>
      <c r="H942" s="262"/>
      <c r="I942" s="262"/>
      <c r="J942" s="262"/>
      <c r="K942" s="263"/>
    </row>
    <row r="943" spans="1:11" x14ac:dyDescent="0.25">
      <c r="A943" s="256"/>
      <c r="B943" s="261"/>
      <c r="C943" s="262"/>
      <c r="D943" s="262"/>
      <c r="E943" s="262"/>
      <c r="F943" s="262"/>
      <c r="G943" s="262"/>
      <c r="H943" s="262"/>
      <c r="I943" s="262"/>
      <c r="J943" s="262"/>
      <c r="K943" s="263"/>
    </row>
    <row r="944" spans="1:11" x14ac:dyDescent="0.25">
      <c r="A944" s="256"/>
      <c r="B944" s="261"/>
      <c r="C944" s="262"/>
      <c r="D944" s="262"/>
      <c r="E944" s="262"/>
      <c r="F944" s="262"/>
      <c r="G944" s="262"/>
      <c r="H944" s="262"/>
      <c r="I944" s="262"/>
      <c r="J944" s="262"/>
      <c r="K944" s="263"/>
    </row>
    <row r="945" spans="1:11" x14ac:dyDescent="0.25">
      <c r="A945" s="256"/>
      <c r="B945" s="261"/>
      <c r="C945" s="262"/>
      <c r="D945" s="262"/>
      <c r="E945" s="262"/>
      <c r="F945" s="262"/>
      <c r="G945" s="262"/>
      <c r="H945" s="262"/>
      <c r="I945" s="262"/>
      <c r="J945" s="262"/>
      <c r="K945" s="263"/>
    </row>
    <row r="946" spans="1:11" ht="15.75" thickBot="1" x14ac:dyDescent="0.3">
      <c r="A946" s="257"/>
      <c r="B946" s="264"/>
      <c r="C946" s="265"/>
      <c r="D946" s="265"/>
      <c r="E946" s="265"/>
      <c r="F946" s="265"/>
      <c r="G946" s="265"/>
      <c r="H946" s="265"/>
      <c r="I946" s="265"/>
      <c r="J946" s="265"/>
      <c r="K946" s="266"/>
    </row>
    <row r="947" spans="1:11" x14ac:dyDescent="0.25">
      <c r="A947" s="267" t="s">
        <v>98</v>
      </c>
      <c r="B947" s="270" t="s">
        <v>99</v>
      </c>
      <c r="C947" s="270"/>
      <c r="D947" s="270"/>
      <c r="E947" s="270"/>
      <c r="F947" s="270" t="s">
        <v>100</v>
      </c>
      <c r="G947" s="270"/>
      <c r="H947" s="270"/>
      <c r="I947" s="270"/>
      <c r="J947" s="270"/>
      <c r="K947" s="273"/>
    </row>
    <row r="948" spans="1:11" x14ac:dyDescent="0.25">
      <c r="A948" s="268"/>
      <c r="B948" s="271"/>
      <c r="C948" s="271"/>
      <c r="D948" s="271"/>
      <c r="E948" s="271"/>
      <c r="F948" s="271"/>
      <c r="G948" s="271"/>
      <c r="H948" s="271"/>
      <c r="I948" s="271"/>
      <c r="J948" s="271"/>
      <c r="K948" s="274"/>
    </row>
    <row r="949" spans="1:11" x14ac:dyDescent="0.25">
      <c r="A949" s="268"/>
      <c r="B949" s="271"/>
      <c r="C949" s="271"/>
      <c r="D949" s="271"/>
      <c r="E949" s="271"/>
      <c r="F949" s="271"/>
      <c r="G949" s="271"/>
      <c r="H949" s="271"/>
      <c r="I949" s="271"/>
      <c r="J949" s="271"/>
      <c r="K949" s="274"/>
    </row>
    <row r="950" spans="1:11" ht="15.75" thickBot="1" x14ac:dyDescent="0.3">
      <c r="A950" s="269"/>
      <c r="B950" s="272"/>
      <c r="C950" s="272"/>
      <c r="D950" s="272"/>
      <c r="E950" s="272"/>
      <c r="F950" s="272"/>
      <c r="G950" s="272"/>
      <c r="H950" s="272"/>
      <c r="I950" s="272"/>
      <c r="J950" s="272"/>
      <c r="K950" s="275"/>
    </row>
    <row r="951" spans="1:11" x14ac:dyDescent="0.25">
      <c r="A951" s="322" t="s">
        <v>64</v>
      </c>
      <c r="B951" s="323"/>
      <c r="C951" s="323"/>
      <c r="D951" s="323"/>
      <c r="E951" s="323"/>
      <c r="F951" s="323"/>
      <c r="G951" s="323"/>
      <c r="H951" s="326">
        <f>H901+1</f>
        <v>44891</v>
      </c>
      <c r="I951" s="327"/>
      <c r="J951" s="327"/>
      <c r="K951" s="328"/>
    </row>
    <row r="952" spans="1:11" x14ac:dyDescent="0.25">
      <c r="A952" s="324"/>
      <c r="B952" s="325"/>
      <c r="C952" s="325"/>
      <c r="D952" s="325"/>
      <c r="E952" s="325"/>
      <c r="F952" s="325"/>
      <c r="G952" s="325"/>
      <c r="H952" s="329"/>
      <c r="I952" s="329"/>
      <c r="J952" s="329"/>
      <c r="K952" s="330"/>
    </row>
    <row r="953" spans="1:11" x14ac:dyDescent="0.25">
      <c r="A953" s="331" t="str">
        <f>$A$53</f>
        <v>DRENAGEM E PAVIMENTAÇÃO DAS RUAS “A”, “B”, “C” E “D” DO LOTEAMENTO PORTELINHA, BAIRRO ROMUALDO PRADO, NESTE MUNICÍPIO DE SÃO CRISTÓVÃO/SE.</v>
      </c>
      <c r="B953" s="332"/>
      <c r="C953" s="332"/>
      <c r="D953" s="332"/>
      <c r="E953" s="332"/>
      <c r="F953" s="332"/>
      <c r="G953" s="332"/>
      <c r="H953" s="332"/>
      <c r="I953" s="332"/>
      <c r="J953" s="332"/>
      <c r="K953" s="333"/>
    </row>
    <row r="954" spans="1:11" x14ac:dyDescent="0.25">
      <c r="A954" s="331"/>
      <c r="B954" s="332"/>
      <c r="C954" s="332"/>
      <c r="D954" s="332"/>
      <c r="E954" s="332"/>
      <c r="F954" s="332"/>
      <c r="G954" s="332"/>
      <c r="H954" s="332"/>
      <c r="I954" s="332"/>
      <c r="J954" s="332"/>
      <c r="K954" s="333"/>
    </row>
    <row r="955" spans="1:11" x14ac:dyDescent="0.25">
      <c r="A955" s="334" t="s">
        <v>70</v>
      </c>
      <c r="B955" s="335"/>
      <c r="C955" s="335"/>
      <c r="D955" s="335"/>
      <c r="E955" s="335"/>
      <c r="F955" s="335"/>
      <c r="G955" s="335"/>
      <c r="H955" s="335"/>
      <c r="I955" s="335"/>
      <c r="J955" s="335"/>
      <c r="K955" s="336"/>
    </row>
    <row r="956" spans="1:11" x14ac:dyDescent="0.25">
      <c r="A956" s="334"/>
      <c r="B956" s="335"/>
      <c r="C956" s="335"/>
      <c r="D956" s="335"/>
      <c r="E956" s="335"/>
      <c r="F956" s="335"/>
      <c r="G956" s="335"/>
      <c r="H956" s="335"/>
      <c r="I956" s="335"/>
      <c r="J956" s="335"/>
      <c r="K956" s="336"/>
    </row>
    <row r="957" spans="1:11" ht="15.75" x14ac:dyDescent="0.25">
      <c r="A957" s="337" t="str">
        <f>A907</f>
        <v>PREFEITURA MUNICIPAL DE SÃO CRISTOVÃO/SE</v>
      </c>
      <c r="B957" s="338"/>
      <c r="C957" s="338"/>
      <c r="D957" s="338"/>
      <c r="E957" s="338"/>
      <c r="F957" s="338"/>
      <c r="G957" s="338"/>
      <c r="H957" s="338"/>
      <c r="I957" s="338"/>
      <c r="J957" s="338"/>
      <c r="K957" s="339"/>
    </row>
    <row r="958" spans="1:11" x14ac:dyDescent="0.25">
      <c r="A958" s="340" t="s">
        <v>71</v>
      </c>
      <c r="B958" s="341"/>
      <c r="C958" s="341"/>
      <c r="D958" s="341"/>
      <c r="E958" s="341"/>
      <c r="F958" s="341"/>
      <c r="G958" s="341"/>
      <c r="H958" s="341"/>
      <c r="I958" s="341"/>
      <c r="J958" s="341"/>
      <c r="K958" s="342"/>
    </row>
    <row r="959" spans="1:11" x14ac:dyDescent="0.25">
      <c r="A959" s="343"/>
      <c r="B959" s="344"/>
      <c r="C959" s="344"/>
      <c r="D959" s="344"/>
      <c r="E959" s="344"/>
      <c r="F959" s="344"/>
      <c r="G959" s="344"/>
      <c r="H959" s="344"/>
      <c r="I959" s="344"/>
      <c r="J959" s="344"/>
      <c r="K959" s="345"/>
    </row>
    <row r="960" spans="1:11" ht="15.75" x14ac:dyDescent="0.25">
      <c r="A960" s="315" t="s">
        <v>72</v>
      </c>
      <c r="B960" s="316"/>
      <c r="C960" s="316"/>
      <c r="D960" s="316"/>
      <c r="E960" s="317" t="str">
        <f>$E$60</f>
        <v>07:00 às 12:00 / 13:00 às 17:00</v>
      </c>
      <c r="F960" s="317"/>
      <c r="G960" s="317"/>
      <c r="H960" s="318" t="s">
        <v>74</v>
      </c>
      <c r="I960" s="318"/>
      <c r="J960" s="31">
        <f>J910+1</f>
        <v>19</v>
      </c>
      <c r="K960" s="32" t="s">
        <v>75</v>
      </c>
    </row>
    <row r="961" spans="1:11" ht="15.75" x14ac:dyDescent="0.25">
      <c r="A961" s="319" t="s">
        <v>76</v>
      </c>
      <c r="B961" s="316"/>
      <c r="C961" s="316"/>
      <c r="D961" s="316"/>
      <c r="E961" s="320">
        <f>$E$61</f>
        <v>180</v>
      </c>
      <c r="F961" s="321"/>
      <c r="G961" s="33" t="s">
        <v>75</v>
      </c>
      <c r="H961" s="318" t="s">
        <v>77</v>
      </c>
      <c r="I961" s="318"/>
      <c r="J961" s="31">
        <f>(E961)-J960</f>
        <v>161</v>
      </c>
      <c r="K961" s="32" t="s">
        <v>75</v>
      </c>
    </row>
    <row r="962" spans="1:11" ht="16.5" thickBot="1" x14ac:dyDescent="0.3">
      <c r="A962" s="297" t="s">
        <v>78</v>
      </c>
      <c r="B962" s="298"/>
      <c r="C962" s="298"/>
      <c r="D962" s="298"/>
      <c r="E962" s="298"/>
      <c r="F962" s="299"/>
      <c r="G962" s="300" t="s">
        <v>79</v>
      </c>
      <c r="H962" s="300"/>
      <c r="I962" s="300"/>
      <c r="J962" s="300"/>
      <c r="K962" s="301"/>
    </row>
    <row r="963" spans="1:11" x14ac:dyDescent="0.25">
      <c r="A963" s="302" t="s">
        <v>80</v>
      </c>
      <c r="B963" s="305"/>
      <c r="C963" s="306"/>
      <c r="D963" s="306"/>
      <c r="E963" s="306"/>
      <c r="F963" s="307"/>
      <c r="G963" s="308"/>
      <c r="H963" s="306"/>
      <c r="I963" s="306"/>
      <c r="J963" s="306"/>
      <c r="K963" s="309"/>
    </row>
    <row r="964" spans="1:11" x14ac:dyDescent="0.25">
      <c r="A964" s="303"/>
      <c r="B964" s="305"/>
      <c r="C964" s="306"/>
      <c r="D964" s="306"/>
      <c r="E964" s="306"/>
      <c r="F964" s="307"/>
      <c r="G964" s="308"/>
      <c r="H964" s="306"/>
      <c r="I964" s="306"/>
      <c r="J964" s="306"/>
      <c r="K964" s="309"/>
    </row>
    <row r="965" spans="1:11" ht="15.75" thickBot="1" x14ac:dyDescent="0.3">
      <c r="A965" s="304"/>
      <c r="B965" s="310"/>
      <c r="C965" s="311"/>
      <c r="D965" s="311"/>
      <c r="E965" s="311"/>
      <c r="F965" s="312"/>
      <c r="G965" s="313"/>
      <c r="H965" s="311"/>
      <c r="I965" s="311"/>
      <c r="J965" s="311"/>
      <c r="K965" s="314"/>
    </row>
    <row r="966" spans="1:11" ht="15" customHeight="1" x14ac:dyDescent="0.25">
      <c r="A966" s="255" t="s">
        <v>81</v>
      </c>
      <c r="B966" s="293" t="s">
        <v>82</v>
      </c>
      <c r="C966" s="294"/>
      <c r="D966" s="294"/>
      <c r="E966" s="295"/>
      <c r="F966" s="34" t="s">
        <v>83</v>
      </c>
      <c r="G966" s="296" t="s">
        <v>82</v>
      </c>
      <c r="H966" s="294"/>
      <c r="I966" s="294"/>
      <c r="J966" s="295"/>
      <c r="K966" s="35" t="s">
        <v>83</v>
      </c>
    </row>
    <row r="967" spans="1:11" x14ac:dyDescent="0.25">
      <c r="A967" s="256"/>
      <c r="B967" s="279" t="s">
        <v>84</v>
      </c>
      <c r="C967" s="277"/>
      <c r="D967" s="277"/>
      <c r="E967" s="278"/>
      <c r="F967" s="38" t="s">
        <v>63</v>
      </c>
      <c r="G967" s="276" t="s">
        <v>85</v>
      </c>
      <c r="H967" s="277"/>
      <c r="I967" s="277"/>
      <c r="J967" s="278"/>
      <c r="K967" s="39" t="s">
        <v>63</v>
      </c>
    </row>
    <row r="968" spans="1:11" x14ac:dyDescent="0.25">
      <c r="A968" s="256"/>
      <c r="B968" s="279" t="s">
        <v>86</v>
      </c>
      <c r="C968" s="277"/>
      <c r="D968" s="277"/>
      <c r="E968" s="278"/>
      <c r="F968" s="38" t="s">
        <v>63</v>
      </c>
      <c r="G968" s="276" t="s">
        <v>87</v>
      </c>
      <c r="H968" s="277"/>
      <c r="I968" s="277"/>
      <c r="J968" s="278"/>
      <c r="K968" s="39" t="s">
        <v>63</v>
      </c>
    </row>
    <row r="969" spans="1:11" x14ac:dyDescent="0.25">
      <c r="A969" s="256"/>
      <c r="B969" s="279" t="s">
        <v>88</v>
      </c>
      <c r="C969" s="277"/>
      <c r="D969" s="277"/>
      <c r="E969" s="278"/>
      <c r="F969" s="38" t="s">
        <v>63</v>
      </c>
      <c r="G969" s="276" t="s">
        <v>89</v>
      </c>
      <c r="H969" s="277"/>
      <c r="I969" s="277"/>
      <c r="J969" s="278"/>
      <c r="K969" s="39" t="s">
        <v>63</v>
      </c>
    </row>
    <row r="970" spans="1:11" x14ac:dyDescent="0.25">
      <c r="A970" s="256"/>
      <c r="B970" s="279" t="s">
        <v>90</v>
      </c>
      <c r="C970" s="277"/>
      <c r="D970" s="277"/>
      <c r="E970" s="278"/>
      <c r="F970" s="38" t="s">
        <v>63</v>
      </c>
      <c r="G970" s="276" t="s">
        <v>91</v>
      </c>
      <c r="H970" s="277"/>
      <c r="I970" s="277"/>
      <c r="J970" s="278"/>
      <c r="K970" s="39" t="s">
        <v>63</v>
      </c>
    </row>
    <row r="971" spans="1:11" x14ac:dyDescent="0.25">
      <c r="A971" s="256"/>
      <c r="B971" s="279" t="s">
        <v>92</v>
      </c>
      <c r="C971" s="277"/>
      <c r="D971" s="277"/>
      <c r="E971" s="278"/>
      <c r="F971" s="38" t="s">
        <v>63</v>
      </c>
      <c r="G971" s="276" t="s">
        <v>93</v>
      </c>
      <c r="H971" s="277"/>
      <c r="I971" s="277"/>
      <c r="J971" s="278"/>
      <c r="K971" s="39" t="s">
        <v>63</v>
      </c>
    </row>
    <row r="972" spans="1:11" ht="15.75" thickBot="1" x14ac:dyDescent="0.3">
      <c r="A972" s="257"/>
      <c r="B972" s="280" t="s">
        <v>94</v>
      </c>
      <c r="C972" s="281"/>
      <c r="D972" s="281"/>
      <c r="E972" s="282"/>
      <c r="F972" s="38" t="s">
        <v>63</v>
      </c>
      <c r="G972" s="283" t="s">
        <v>95</v>
      </c>
      <c r="H972" s="281"/>
      <c r="I972" s="281"/>
      <c r="J972" s="282"/>
      <c r="K972" s="39" t="s">
        <v>63</v>
      </c>
    </row>
    <row r="973" spans="1:11" ht="15" customHeight="1" x14ac:dyDescent="0.25">
      <c r="A973" s="255" t="s">
        <v>96</v>
      </c>
      <c r="B973" s="284" t="s">
        <v>101</v>
      </c>
      <c r="C973" s="285"/>
      <c r="D973" s="285"/>
      <c r="E973" s="285"/>
      <c r="F973" s="285"/>
      <c r="G973" s="285"/>
      <c r="H973" s="285"/>
      <c r="I973" s="285"/>
      <c r="J973" s="285"/>
      <c r="K973" s="286"/>
    </row>
    <row r="974" spans="1:11" x14ac:dyDescent="0.25">
      <c r="A974" s="256"/>
      <c r="B974" s="287"/>
      <c r="C974" s="288"/>
      <c r="D974" s="288"/>
      <c r="E974" s="288"/>
      <c r="F974" s="288"/>
      <c r="G974" s="288"/>
      <c r="H974" s="288"/>
      <c r="I974" s="288"/>
      <c r="J974" s="288"/>
      <c r="K974" s="289"/>
    </row>
    <row r="975" spans="1:11" x14ac:dyDescent="0.25">
      <c r="A975" s="256"/>
      <c r="B975" s="287"/>
      <c r="C975" s="288"/>
      <c r="D975" s="288"/>
      <c r="E975" s="288"/>
      <c r="F975" s="288"/>
      <c r="G975" s="288"/>
      <c r="H975" s="288"/>
      <c r="I975" s="288"/>
      <c r="J975" s="288"/>
      <c r="K975" s="289"/>
    </row>
    <row r="976" spans="1:11" x14ac:dyDescent="0.25">
      <c r="A976" s="256"/>
      <c r="B976" s="287"/>
      <c r="C976" s="288"/>
      <c r="D976" s="288"/>
      <c r="E976" s="288"/>
      <c r="F976" s="288"/>
      <c r="G976" s="288"/>
      <c r="H976" s="288"/>
      <c r="I976" s="288"/>
      <c r="J976" s="288"/>
      <c r="K976" s="289"/>
    </row>
    <row r="977" spans="1:11" x14ac:dyDescent="0.25">
      <c r="A977" s="256"/>
      <c r="B977" s="287"/>
      <c r="C977" s="288"/>
      <c r="D977" s="288"/>
      <c r="E977" s="288"/>
      <c r="F977" s="288"/>
      <c r="G977" s="288"/>
      <c r="H977" s="288"/>
      <c r="I977" s="288"/>
      <c r="J977" s="288"/>
      <c r="K977" s="289"/>
    </row>
    <row r="978" spans="1:11" x14ac:dyDescent="0.25">
      <c r="A978" s="256"/>
      <c r="B978" s="287"/>
      <c r="C978" s="288"/>
      <c r="D978" s="288"/>
      <c r="E978" s="288"/>
      <c r="F978" s="288"/>
      <c r="G978" s="288"/>
      <c r="H978" s="288"/>
      <c r="I978" s="288"/>
      <c r="J978" s="288"/>
      <c r="K978" s="289"/>
    </row>
    <row r="979" spans="1:11" x14ac:dyDescent="0.25">
      <c r="A979" s="256"/>
      <c r="B979" s="287"/>
      <c r="C979" s="288"/>
      <c r="D979" s="288"/>
      <c r="E979" s="288"/>
      <c r="F979" s="288"/>
      <c r="G979" s="288"/>
      <c r="H979" s="288"/>
      <c r="I979" s="288"/>
      <c r="J979" s="288"/>
      <c r="K979" s="289"/>
    </row>
    <row r="980" spans="1:11" x14ac:dyDescent="0.25">
      <c r="A980" s="256"/>
      <c r="B980" s="287"/>
      <c r="C980" s="288"/>
      <c r="D980" s="288"/>
      <c r="E980" s="288"/>
      <c r="F980" s="288"/>
      <c r="G980" s="288"/>
      <c r="H980" s="288"/>
      <c r="I980" s="288"/>
      <c r="J980" s="288"/>
      <c r="K980" s="289"/>
    </row>
    <row r="981" spans="1:11" x14ac:dyDescent="0.25">
      <c r="A981" s="256"/>
      <c r="B981" s="287"/>
      <c r="C981" s="288"/>
      <c r="D981" s="288"/>
      <c r="E981" s="288"/>
      <c r="F981" s="288"/>
      <c r="G981" s="288"/>
      <c r="H981" s="288"/>
      <c r="I981" s="288"/>
      <c r="J981" s="288"/>
      <c r="K981" s="289"/>
    </row>
    <row r="982" spans="1:11" x14ac:dyDescent="0.25">
      <c r="A982" s="256"/>
      <c r="B982" s="287"/>
      <c r="C982" s="288"/>
      <c r="D982" s="288"/>
      <c r="E982" s="288"/>
      <c r="F982" s="288"/>
      <c r="G982" s="288"/>
      <c r="H982" s="288"/>
      <c r="I982" s="288"/>
      <c r="J982" s="288"/>
      <c r="K982" s="289"/>
    </row>
    <row r="983" spans="1:11" x14ac:dyDescent="0.25">
      <c r="A983" s="256"/>
      <c r="B983" s="287"/>
      <c r="C983" s="288"/>
      <c r="D983" s="288"/>
      <c r="E983" s="288"/>
      <c r="F983" s="288"/>
      <c r="G983" s="288"/>
      <c r="H983" s="288"/>
      <c r="I983" s="288"/>
      <c r="J983" s="288"/>
      <c r="K983" s="289"/>
    </row>
    <row r="984" spans="1:11" ht="15.75" thickBot="1" x14ac:dyDescent="0.3">
      <c r="A984" s="257"/>
      <c r="B984" s="290"/>
      <c r="C984" s="291"/>
      <c r="D984" s="291"/>
      <c r="E984" s="291"/>
      <c r="F984" s="291"/>
      <c r="G984" s="291"/>
      <c r="H984" s="291"/>
      <c r="I984" s="291"/>
      <c r="J984" s="291"/>
      <c r="K984" s="292"/>
    </row>
    <row r="985" spans="1:11" x14ac:dyDescent="0.25">
      <c r="A985" s="255" t="s">
        <v>97</v>
      </c>
      <c r="B985" s="258"/>
      <c r="C985" s="259"/>
      <c r="D985" s="259"/>
      <c r="E985" s="259"/>
      <c r="F985" s="259"/>
      <c r="G985" s="259"/>
      <c r="H985" s="259"/>
      <c r="I985" s="259"/>
      <c r="J985" s="259"/>
      <c r="K985" s="260"/>
    </row>
    <row r="986" spans="1:11" x14ac:dyDescent="0.25">
      <c r="A986" s="256"/>
      <c r="B986" s="261"/>
      <c r="C986" s="262"/>
      <c r="D986" s="262"/>
      <c r="E986" s="262"/>
      <c r="F986" s="262"/>
      <c r="G986" s="262"/>
      <c r="H986" s="262"/>
      <c r="I986" s="262"/>
      <c r="J986" s="262"/>
      <c r="K986" s="263"/>
    </row>
    <row r="987" spans="1:11" x14ac:dyDescent="0.25">
      <c r="A987" s="256"/>
      <c r="B987" s="261"/>
      <c r="C987" s="262"/>
      <c r="D987" s="262"/>
      <c r="E987" s="262"/>
      <c r="F987" s="262"/>
      <c r="G987" s="262"/>
      <c r="H987" s="262"/>
      <c r="I987" s="262"/>
      <c r="J987" s="262"/>
      <c r="K987" s="263"/>
    </row>
    <row r="988" spans="1:11" x14ac:dyDescent="0.25">
      <c r="A988" s="256"/>
      <c r="B988" s="261"/>
      <c r="C988" s="262"/>
      <c r="D988" s="262"/>
      <c r="E988" s="262"/>
      <c r="F988" s="262"/>
      <c r="G988" s="262"/>
      <c r="H988" s="262"/>
      <c r="I988" s="262"/>
      <c r="J988" s="262"/>
      <c r="K988" s="263"/>
    </row>
    <row r="989" spans="1:11" x14ac:dyDescent="0.25">
      <c r="A989" s="256"/>
      <c r="B989" s="261"/>
      <c r="C989" s="262"/>
      <c r="D989" s="262"/>
      <c r="E989" s="262"/>
      <c r="F989" s="262"/>
      <c r="G989" s="262"/>
      <c r="H989" s="262"/>
      <c r="I989" s="262"/>
      <c r="J989" s="262"/>
      <c r="K989" s="263"/>
    </row>
    <row r="990" spans="1:11" x14ac:dyDescent="0.25">
      <c r="A990" s="256"/>
      <c r="B990" s="261"/>
      <c r="C990" s="262"/>
      <c r="D990" s="262"/>
      <c r="E990" s="262"/>
      <c r="F990" s="262"/>
      <c r="G990" s="262"/>
      <c r="H990" s="262"/>
      <c r="I990" s="262"/>
      <c r="J990" s="262"/>
      <c r="K990" s="263"/>
    </row>
    <row r="991" spans="1:11" x14ac:dyDescent="0.25">
      <c r="A991" s="256"/>
      <c r="B991" s="261"/>
      <c r="C991" s="262"/>
      <c r="D991" s="262"/>
      <c r="E991" s="262"/>
      <c r="F991" s="262"/>
      <c r="G991" s="262"/>
      <c r="H991" s="262"/>
      <c r="I991" s="262"/>
      <c r="J991" s="262"/>
      <c r="K991" s="263"/>
    </row>
    <row r="992" spans="1:11" x14ac:dyDescent="0.25">
      <c r="A992" s="256"/>
      <c r="B992" s="261"/>
      <c r="C992" s="262"/>
      <c r="D992" s="262"/>
      <c r="E992" s="262"/>
      <c r="F992" s="262"/>
      <c r="G992" s="262"/>
      <c r="H992" s="262"/>
      <c r="I992" s="262"/>
      <c r="J992" s="262"/>
      <c r="K992" s="263"/>
    </row>
    <row r="993" spans="1:11" x14ac:dyDescent="0.25">
      <c r="A993" s="256"/>
      <c r="B993" s="261"/>
      <c r="C993" s="262"/>
      <c r="D993" s="262"/>
      <c r="E993" s="262"/>
      <c r="F993" s="262"/>
      <c r="G993" s="262"/>
      <c r="H993" s="262"/>
      <c r="I993" s="262"/>
      <c r="J993" s="262"/>
      <c r="K993" s="263"/>
    </row>
    <row r="994" spans="1:11" x14ac:dyDescent="0.25">
      <c r="A994" s="256"/>
      <c r="B994" s="261"/>
      <c r="C994" s="262"/>
      <c r="D994" s="262"/>
      <c r="E994" s="262"/>
      <c r="F994" s="262"/>
      <c r="G994" s="262"/>
      <c r="H994" s="262"/>
      <c r="I994" s="262"/>
      <c r="J994" s="262"/>
      <c r="K994" s="263"/>
    </row>
    <row r="995" spans="1:11" x14ac:dyDescent="0.25">
      <c r="A995" s="256"/>
      <c r="B995" s="261"/>
      <c r="C995" s="262"/>
      <c r="D995" s="262"/>
      <c r="E995" s="262"/>
      <c r="F995" s="262"/>
      <c r="G995" s="262"/>
      <c r="H995" s="262"/>
      <c r="I995" s="262"/>
      <c r="J995" s="262"/>
      <c r="K995" s="263"/>
    </row>
    <row r="996" spans="1:11" ht="15.75" thickBot="1" x14ac:dyDescent="0.3">
      <c r="A996" s="257"/>
      <c r="B996" s="264"/>
      <c r="C996" s="265"/>
      <c r="D996" s="265"/>
      <c r="E996" s="265"/>
      <c r="F996" s="265"/>
      <c r="G996" s="265"/>
      <c r="H996" s="265"/>
      <c r="I996" s="265"/>
      <c r="J996" s="265"/>
      <c r="K996" s="266"/>
    </row>
    <row r="997" spans="1:11" x14ac:dyDescent="0.25">
      <c r="A997" s="267" t="s">
        <v>98</v>
      </c>
      <c r="B997" s="270" t="s">
        <v>99</v>
      </c>
      <c r="C997" s="270"/>
      <c r="D997" s="270"/>
      <c r="E997" s="270"/>
      <c r="F997" s="270" t="s">
        <v>100</v>
      </c>
      <c r="G997" s="270"/>
      <c r="H997" s="270"/>
      <c r="I997" s="270"/>
      <c r="J997" s="270"/>
      <c r="K997" s="273"/>
    </row>
    <row r="998" spans="1:11" x14ac:dyDescent="0.25">
      <c r="A998" s="268"/>
      <c r="B998" s="271"/>
      <c r="C998" s="271"/>
      <c r="D998" s="271"/>
      <c r="E998" s="271"/>
      <c r="F998" s="271"/>
      <c r="G998" s="271"/>
      <c r="H998" s="271"/>
      <c r="I998" s="271"/>
      <c r="J998" s="271"/>
      <c r="K998" s="274"/>
    </row>
    <row r="999" spans="1:11" x14ac:dyDescent="0.25">
      <c r="A999" s="268"/>
      <c r="B999" s="271"/>
      <c r="C999" s="271"/>
      <c r="D999" s="271"/>
      <c r="E999" s="271"/>
      <c r="F999" s="271"/>
      <c r="G999" s="271"/>
      <c r="H999" s="271"/>
      <c r="I999" s="271"/>
      <c r="J999" s="271"/>
      <c r="K999" s="274"/>
    </row>
    <row r="1000" spans="1:11" ht="15.75" thickBot="1" x14ac:dyDescent="0.3">
      <c r="A1000" s="269"/>
      <c r="B1000" s="272"/>
      <c r="C1000" s="272"/>
      <c r="D1000" s="272"/>
      <c r="E1000" s="272"/>
      <c r="F1000" s="272"/>
      <c r="G1000" s="272"/>
      <c r="H1000" s="272"/>
      <c r="I1000" s="272"/>
      <c r="J1000" s="272"/>
      <c r="K1000" s="275"/>
    </row>
    <row r="1001" spans="1:11" x14ac:dyDescent="0.25">
      <c r="A1001" s="322" t="s">
        <v>64</v>
      </c>
      <c r="B1001" s="323"/>
      <c r="C1001" s="323"/>
      <c r="D1001" s="323"/>
      <c r="E1001" s="323"/>
      <c r="F1001" s="323"/>
      <c r="G1001" s="323"/>
      <c r="H1001" s="326">
        <f>H951+1</f>
        <v>44892</v>
      </c>
      <c r="I1001" s="327"/>
      <c r="J1001" s="327"/>
      <c r="K1001" s="328"/>
    </row>
    <row r="1002" spans="1:11" x14ac:dyDescent="0.25">
      <c r="A1002" s="324"/>
      <c r="B1002" s="325"/>
      <c r="C1002" s="325"/>
      <c r="D1002" s="325"/>
      <c r="E1002" s="325"/>
      <c r="F1002" s="325"/>
      <c r="G1002" s="325"/>
      <c r="H1002" s="329"/>
      <c r="I1002" s="329"/>
      <c r="J1002" s="329"/>
      <c r="K1002" s="330"/>
    </row>
    <row r="1003" spans="1:11" x14ac:dyDescent="0.25">
      <c r="A1003" s="331" t="str">
        <f>$A$53</f>
        <v>DRENAGEM E PAVIMENTAÇÃO DAS RUAS “A”, “B”, “C” E “D” DO LOTEAMENTO PORTELINHA, BAIRRO ROMUALDO PRADO, NESTE MUNICÍPIO DE SÃO CRISTÓVÃO/SE.</v>
      </c>
      <c r="B1003" s="332"/>
      <c r="C1003" s="332"/>
      <c r="D1003" s="332"/>
      <c r="E1003" s="332"/>
      <c r="F1003" s="332"/>
      <c r="G1003" s="332"/>
      <c r="H1003" s="332"/>
      <c r="I1003" s="332"/>
      <c r="J1003" s="332"/>
      <c r="K1003" s="333"/>
    </row>
    <row r="1004" spans="1:11" x14ac:dyDescent="0.25">
      <c r="A1004" s="331"/>
      <c r="B1004" s="332"/>
      <c r="C1004" s="332"/>
      <c r="D1004" s="332"/>
      <c r="E1004" s="332"/>
      <c r="F1004" s="332"/>
      <c r="G1004" s="332"/>
      <c r="H1004" s="332"/>
      <c r="I1004" s="332"/>
      <c r="J1004" s="332"/>
      <c r="K1004" s="333"/>
    </row>
    <row r="1005" spans="1:11" x14ac:dyDescent="0.25">
      <c r="A1005" s="334" t="s">
        <v>70</v>
      </c>
      <c r="B1005" s="335"/>
      <c r="C1005" s="335"/>
      <c r="D1005" s="335"/>
      <c r="E1005" s="335"/>
      <c r="F1005" s="335"/>
      <c r="G1005" s="335"/>
      <c r="H1005" s="335"/>
      <c r="I1005" s="335"/>
      <c r="J1005" s="335"/>
      <c r="K1005" s="336"/>
    </row>
    <row r="1006" spans="1:11" x14ac:dyDescent="0.25">
      <c r="A1006" s="334"/>
      <c r="B1006" s="335"/>
      <c r="C1006" s="335"/>
      <c r="D1006" s="335"/>
      <c r="E1006" s="335"/>
      <c r="F1006" s="335"/>
      <c r="G1006" s="335"/>
      <c r="H1006" s="335"/>
      <c r="I1006" s="335"/>
      <c r="J1006" s="335"/>
      <c r="K1006" s="336"/>
    </row>
    <row r="1007" spans="1:11" ht="15.75" x14ac:dyDescent="0.25">
      <c r="A1007" s="337" t="str">
        <f>A957</f>
        <v>PREFEITURA MUNICIPAL DE SÃO CRISTOVÃO/SE</v>
      </c>
      <c r="B1007" s="338"/>
      <c r="C1007" s="338"/>
      <c r="D1007" s="338"/>
      <c r="E1007" s="338"/>
      <c r="F1007" s="338"/>
      <c r="G1007" s="338"/>
      <c r="H1007" s="338"/>
      <c r="I1007" s="338"/>
      <c r="J1007" s="338"/>
      <c r="K1007" s="339"/>
    </row>
    <row r="1008" spans="1:11" x14ac:dyDescent="0.25">
      <c r="A1008" s="340" t="s">
        <v>71</v>
      </c>
      <c r="B1008" s="341"/>
      <c r="C1008" s="341"/>
      <c r="D1008" s="341"/>
      <c r="E1008" s="341"/>
      <c r="F1008" s="341"/>
      <c r="G1008" s="341"/>
      <c r="H1008" s="341"/>
      <c r="I1008" s="341"/>
      <c r="J1008" s="341"/>
      <c r="K1008" s="342"/>
    </row>
    <row r="1009" spans="1:11" x14ac:dyDescent="0.25">
      <c r="A1009" s="343"/>
      <c r="B1009" s="344"/>
      <c r="C1009" s="344"/>
      <c r="D1009" s="344"/>
      <c r="E1009" s="344"/>
      <c r="F1009" s="344"/>
      <c r="G1009" s="344"/>
      <c r="H1009" s="344"/>
      <c r="I1009" s="344"/>
      <c r="J1009" s="344"/>
      <c r="K1009" s="345"/>
    </row>
    <row r="1010" spans="1:11" ht="15.75" x14ac:dyDescent="0.25">
      <c r="A1010" s="315" t="s">
        <v>72</v>
      </c>
      <c r="B1010" s="316"/>
      <c r="C1010" s="316"/>
      <c r="D1010" s="316"/>
      <c r="E1010" s="317" t="str">
        <f>$E$60</f>
        <v>07:00 às 12:00 / 13:00 às 17:00</v>
      </c>
      <c r="F1010" s="317"/>
      <c r="G1010" s="317"/>
      <c r="H1010" s="318" t="s">
        <v>74</v>
      </c>
      <c r="I1010" s="318"/>
      <c r="J1010" s="31">
        <f>J960+1</f>
        <v>20</v>
      </c>
      <c r="K1010" s="32" t="s">
        <v>75</v>
      </c>
    </row>
    <row r="1011" spans="1:11" ht="15.75" x14ac:dyDescent="0.25">
      <c r="A1011" s="319" t="s">
        <v>76</v>
      </c>
      <c r="B1011" s="316"/>
      <c r="C1011" s="316"/>
      <c r="D1011" s="316"/>
      <c r="E1011" s="320">
        <f>$E$61</f>
        <v>180</v>
      </c>
      <c r="F1011" s="321"/>
      <c r="G1011" s="33" t="s">
        <v>75</v>
      </c>
      <c r="H1011" s="318" t="s">
        <v>77</v>
      </c>
      <c r="I1011" s="318"/>
      <c r="J1011" s="31">
        <f>(E1011)-J1010</f>
        <v>160</v>
      </c>
      <c r="K1011" s="32" t="s">
        <v>75</v>
      </c>
    </row>
    <row r="1012" spans="1:11" ht="16.5" thickBot="1" x14ac:dyDescent="0.3">
      <c r="A1012" s="297" t="s">
        <v>78</v>
      </c>
      <c r="B1012" s="298"/>
      <c r="C1012" s="298"/>
      <c r="D1012" s="298"/>
      <c r="E1012" s="298"/>
      <c r="F1012" s="299"/>
      <c r="G1012" s="300" t="s">
        <v>79</v>
      </c>
      <c r="H1012" s="300"/>
      <c r="I1012" s="300"/>
      <c r="J1012" s="300"/>
      <c r="K1012" s="301"/>
    </row>
    <row r="1013" spans="1:11" x14ac:dyDescent="0.25">
      <c r="A1013" s="302" t="s">
        <v>80</v>
      </c>
      <c r="B1013" s="305"/>
      <c r="C1013" s="306"/>
      <c r="D1013" s="306"/>
      <c r="E1013" s="306"/>
      <c r="F1013" s="307"/>
      <c r="G1013" s="308"/>
      <c r="H1013" s="306"/>
      <c r="I1013" s="306"/>
      <c r="J1013" s="306"/>
      <c r="K1013" s="309"/>
    </row>
    <row r="1014" spans="1:11" x14ac:dyDescent="0.25">
      <c r="A1014" s="303"/>
      <c r="B1014" s="305"/>
      <c r="C1014" s="306"/>
      <c r="D1014" s="306"/>
      <c r="E1014" s="306"/>
      <c r="F1014" s="307"/>
      <c r="G1014" s="308"/>
      <c r="H1014" s="306"/>
      <c r="I1014" s="306"/>
      <c r="J1014" s="306"/>
      <c r="K1014" s="309"/>
    </row>
    <row r="1015" spans="1:11" ht="15.75" thickBot="1" x14ac:dyDescent="0.3">
      <c r="A1015" s="304"/>
      <c r="B1015" s="310"/>
      <c r="C1015" s="311"/>
      <c r="D1015" s="311"/>
      <c r="E1015" s="311"/>
      <c r="F1015" s="312"/>
      <c r="G1015" s="313"/>
      <c r="H1015" s="311"/>
      <c r="I1015" s="311"/>
      <c r="J1015" s="311"/>
      <c r="K1015" s="314"/>
    </row>
    <row r="1016" spans="1:11" ht="15" customHeight="1" x14ac:dyDescent="0.25">
      <c r="A1016" s="255" t="s">
        <v>81</v>
      </c>
      <c r="B1016" s="293" t="s">
        <v>82</v>
      </c>
      <c r="C1016" s="294"/>
      <c r="D1016" s="294"/>
      <c r="E1016" s="295"/>
      <c r="F1016" s="34" t="s">
        <v>83</v>
      </c>
      <c r="G1016" s="296" t="s">
        <v>82</v>
      </c>
      <c r="H1016" s="294"/>
      <c r="I1016" s="294"/>
      <c r="J1016" s="295"/>
      <c r="K1016" s="35" t="s">
        <v>83</v>
      </c>
    </row>
    <row r="1017" spans="1:11" x14ac:dyDescent="0.25">
      <c r="A1017" s="256"/>
      <c r="B1017" s="279" t="s">
        <v>84</v>
      </c>
      <c r="C1017" s="277"/>
      <c r="D1017" s="277"/>
      <c r="E1017" s="278"/>
      <c r="F1017" s="38" t="s">
        <v>63</v>
      </c>
      <c r="G1017" s="276" t="s">
        <v>85</v>
      </c>
      <c r="H1017" s="277"/>
      <c r="I1017" s="277"/>
      <c r="J1017" s="278"/>
      <c r="K1017" s="39" t="s">
        <v>63</v>
      </c>
    </row>
    <row r="1018" spans="1:11" x14ac:dyDescent="0.25">
      <c r="A1018" s="256"/>
      <c r="B1018" s="279" t="s">
        <v>86</v>
      </c>
      <c r="C1018" s="277"/>
      <c r="D1018" s="277"/>
      <c r="E1018" s="278"/>
      <c r="F1018" s="38" t="s">
        <v>63</v>
      </c>
      <c r="G1018" s="276" t="s">
        <v>87</v>
      </c>
      <c r="H1018" s="277"/>
      <c r="I1018" s="277"/>
      <c r="J1018" s="278"/>
      <c r="K1018" s="39" t="s">
        <v>63</v>
      </c>
    </row>
    <row r="1019" spans="1:11" x14ac:dyDescent="0.25">
      <c r="A1019" s="256"/>
      <c r="B1019" s="279" t="s">
        <v>88</v>
      </c>
      <c r="C1019" s="277"/>
      <c r="D1019" s="277"/>
      <c r="E1019" s="278"/>
      <c r="F1019" s="38" t="s">
        <v>63</v>
      </c>
      <c r="G1019" s="276" t="s">
        <v>89</v>
      </c>
      <c r="H1019" s="277"/>
      <c r="I1019" s="277"/>
      <c r="J1019" s="278"/>
      <c r="K1019" s="39" t="s">
        <v>63</v>
      </c>
    </row>
    <row r="1020" spans="1:11" x14ac:dyDescent="0.25">
      <c r="A1020" s="256"/>
      <c r="B1020" s="279" t="s">
        <v>90</v>
      </c>
      <c r="C1020" s="277"/>
      <c r="D1020" s="277"/>
      <c r="E1020" s="278"/>
      <c r="F1020" s="38" t="s">
        <v>63</v>
      </c>
      <c r="G1020" s="276" t="s">
        <v>91</v>
      </c>
      <c r="H1020" s="277"/>
      <c r="I1020" s="277"/>
      <c r="J1020" s="278"/>
      <c r="K1020" s="39" t="s">
        <v>63</v>
      </c>
    </row>
    <row r="1021" spans="1:11" x14ac:dyDescent="0.25">
      <c r="A1021" s="256"/>
      <c r="B1021" s="279" t="s">
        <v>92</v>
      </c>
      <c r="C1021" s="277"/>
      <c r="D1021" s="277"/>
      <c r="E1021" s="278"/>
      <c r="F1021" s="38" t="s">
        <v>63</v>
      </c>
      <c r="G1021" s="276" t="s">
        <v>93</v>
      </c>
      <c r="H1021" s="277"/>
      <c r="I1021" s="277"/>
      <c r="J1021" s="278"/>
      <c r="K1021" s="39" t="s">
        <v>63</v>
      </c>
    </row>
    <row r="1022" spans="1:11" ht="15.75" thickBot="1" x14ac:dyDescent="0.3">
      <c r="A1022" s="257"/>
      <c r="B1022" s="280" t="s">
        <v>94</v>
      </c>
      <c r="C1022" s="281"/>
      <c r="D1022" s="281"/>
      <c r="E1022" s="282"/>
      <c r="F1022" s="38" t="s">
        <v>63</v>
      </c>
      <c r="G1022" s="283" t="s">
        <v>95</v>
      </c>
      <c r="H1022" s="281"/>
      <c r="I1022" s="281"/>
      <c r="J1022" s="282"/>
      <c r="K1022" s="39" t="s">
        <v>63</v>
      </c>
    </row>
    <row r="1023" spans="1:11" ht="15" customHeight="1" x14ac:dyDescent="0.25">
      <c r="A1023" s="255" t="s">
        <v>96</v>
      </c>
      <c r="B1023" s="284" t="s">
        <v>101</v>
      </c>
      <c r="C1023" s="285"/>
      <c r="D1023" s="285"/>
      <c r="E1023" s="285"/>
      <c r="F1023" s="285"/>
      <c r="G1023" s="285"/>
      <c r="H1023" s="285"/>
      <c r="I1023" s="285"/>
      <c r="J1023" s="285"/>
      <c r="K1023" s="286"/>
    </row>
    <row r="1024" spans="1:11" x14ac:dyDescent="0.25">
      <c r="A1024" s="256"/>
      <c r="B1024" s="287"/>
      <c r="C1024" s="288"/>
      <c r="D1024" s="288"/>
      <c r="E1024" s="288"/>
      <c r="F1024" s="288"/>
      <c r="G1024" s="288"/>
      <c r="H1024" s="288"/>
      <c r="I1024" s="288"/>
      <c r="J1024" s="288"/>
      <c r="K1024" s="289"/>
    </row>
    <row r="1025" spans="1:11" x14ac:dyDescent="0.25">
      <c r="A1025" s="256"/>
      <c r="B1025" s="287"/>
      <c r="C1025" s="288"/>
      <c r="D1025" s="288"/>
      <c r="E1025" s="288"/>
      <c r="F1025" s="288"/>
      <c r="G1025" s="288"/>
      <c r="H1025" s="288"/>
      <c r="I1025" s="288"/>
      <c r="J1025" s="288"/>
      <c r="K1025" s="289"/>
    </row>
    <row r="1026" spans="1:11" x14ac:dyDescent="0.25">
      <c r="A1026" s="256"/>
      <c r="B1026" s="287"/>
      <c r="C1026" s="288"/>
      <c r="D1026" s="288"/>
      <c r="E1026" s="288"/>
      <c r="F1026" s="288"/>
      <c r="G1026" s="288"/>
      <c r="H1026" s="288"/>
      <c r="I1026" s="288"/>
      <c r="J1026" s="288"/>
      <c r="K1026" s="289"/>
    </row>
    <row r="1027" spans="1:11" x14ac:dyDescent="0.25">
      <c r="A1027" s="256"/>
      <c r="B1027" s="287"/>
      <c r="C1027" s="288"/>
      <c r="D1027" s="288"/>
      <c r="E1027" s="288"/>
      <c r="F1027" s="288"/>
      <c r="G1027" s="288"/>
      <c r="H1027" s="288"/>
      <c r="I1027" s="288"/>
      <c r="J1027" s="288"/>
      <c r="K1027" s="289"/>
    </row>
    <row r="1028" spans="1:11" x14ac:dyDescent="0.25">
      <c r="A1028" s="256"/>
      <c r="B1028" s="287"/>
      <c r="C1028" s="288"/>
      <c r="D1028" s="288"/>
      <c r="E1028" s="288"/>
      <c r="F1028" s="288"/>
      <c r="G1028" s="288"/>
      <c r="H1028" s="288"/>
      <c r="I1028" s="288"/>
      <c r="J1028" s="288"/>
      <c r="K1028" s="289"/>
    </row>
    <row r="1029" spans="1:11" x14ac:dyDescent="0.25">
      <c r="A1029" s="256"/>
      <c r="B1029" s="287"/>
      <c r="C1029" s="288"/>
      <c r="D1029" s="288"/>
      <c r="E1029" s="288"/>
      <c r="F1029" s="288"/>
      <c r="G1029" s="288"/>
      <c r="H1029" s="288"/>
      <c r="I1029" s="288"/>
      <c r="J1029" s="288"/>
      <c r="K1029" s="289"/>
    </row>
    <row r="1030" spans="1:11" x14ac:dyDescent="0.25">
      <c r="A1030" s="256"/>
      <c r="B1030" s="287"/>
      <c r="C1030" s="288"/>
      <c r="D1030" s="288"/>
      <c r="E1030" s="288"/>
      <c r="F1030" s="288"/>
      <c r="G1030" s="288"/>
      <c r="H1030" s="288"/>
      <c r="I1030" s="288"/>
      <c r="J1030" s="288"/>
      <c r="K1030" s="289"/>
    </row>
    <row r="1031" spans="1:11" x14ac:dyDescent="0.25">
      <c r="A1031" s="256"/>
      <c r="B1031" s="287"/>
      <c r="C1031" s="288"/>
      <c r="D1031" s="288"/>
      <c r="E1031" s="288"/>
      <c r="F1031" s="288"/>
      <c r="G1031" s="288"/>
      <c r="H1031" s="288"/>
      <c r="I1031" s="288"/>
      <c r="J1031" s="288"/>
      <c r="K1031" s="289"/>
    </row>
    <row r="1032" spans="1:11" x14ac:dyDescent="0.25">
      <c r="A1032" s="256"/>
      <c r="B1032" s="287"/>
      <c r="C1032" s="288"/>
      <c r="D1032" s="288"/>
      <c r="E1032" s="288"/>
      <c r="F1032" s="288"/>
      <c r="G1032" s="288"/>
      <c r="H1032" s="288"/>
      <c r="I1032" s="288"/>
      <c r="J1032" s="288"/>
      <c r="K1032" s="289"/>
    </row>
    <row r="1033" spans="1:11" x14ac:dyDescent="0.25">
      <c r="A1033" s="256"/>
      <c r="B1033" s="287"/>
      <c r="C1033" s="288"/>
      <c r="D1033" s="288"/>
      <c r="E1033" s="288"/>
      <c r="F1033" s="288"/>
      <c r="G1033" s="288"/>
      <c r="H1033" s="288"/>
      <c r="I1033" s="288"/>
      <c r="J1033" s="288"/>
      <c r="K1033" s="289"/>
    </row>
    <row r="1034" spans="1:11" ht="15.75" thickBot="1" x14ac:dyDescent="0.3">
      <c r="A1034" s="257"/>
      <c r="B1034" s="290"/>
      <c r="C1034" s="291"/>
      <c r="D1034" s="291"/>
      <c r="E1034" s="291"/>
      <c r="F1034" s="291"/>
      <c r="G1034" s="291"/>
      <c r="H1034" s="291"/>
      <c r="I1034" s="291"/>
      <c r="J1034" s="291"/>
      <c r="K1034" s="292"/>
    </row>
    <row r="1035" spans="1:11" x14ac:dyDescent="0.25">
      <c r="A1035" s="255" t="s">
        <v>97</v>
      </c>
      <c r="B1035" s="258"/>
      <c r="C1035" s="259"/>
      <c r="D1035" s="259"/>
      <c r="E1035" s="259"/>
      <c r="F1035" s="259"/>
      <c r="G1035" s="259"/>
      <c r="H1035" s="259"/>
      <c r="I1035" s="259"/>
      <c r="J1035" s="259"/>
      <c r="K1035" s="260"/>
    </row>
    <row r="1036" spans="1:11" x14ac:dyDescent="0.25">
      <c r="A1036" s="256"/>
      <c r="B1036" s="261"/>
      <c r="C1036" s="262"/>
      <c r="D1036" s="262"/>
      <c r="E1036" s="262"/>
      <c r="F1036" s="262"/>
      <c r="G1036" s="262"/>
      <c r="H1036" s="262"/>
      <c r="I1036" s="262"/>
      <c r="J1036" s="262"/>
      <c r="K1036" s="263"/>
    </row>
    <row r="1037" spans="1:11" x14ac:dyDescent="0.25">
      <c r="A1037" s="256"/>
      <c r="B1037" s="261"/>
      <c r="C1037" s="262"/>
      <c r="D1037" s="262"/>
      <c r="E1037" s="262"/>
      <c r="F1037" s="262"/>
      <c r="G1037" s="262"/>
      <c r="H1037" s="262"/>
      <c r="I1037" s="262"/>
      <c r="J1037" s="262"/>
      <c r="K1037" s="263"/>
    </row>
    <row r="1038" spans="1:11" x14ac:dyDescent="0.25">
      <c r="A1038" s="256"/>
      <c r="B1038" s="261"/>
      <c r="C1038" s="262"/>
      <c r="D1038" s="262"/>
      <c r="E1038" s="262"/>
      <c r="F1038" s="262"/>
      <c r="G1038" s="262"/>
      <c r="H1038" s="262"/>
      <c r="I1038" s="262"/>
      <c r="J1038" s="262"/>
      <c r="K1038" s="263"/>
    </row>
    <row r="1039" spans="1:11" x14ac:dyDescent="0.25">
      <c r="A1039" s="256"/>
      <c r="B1039" s="261"/>
      <c r="C1039" s="262"/>
      <c r="D1039" s="262"/>
      <c r="E1039" s="262"/>
      <c r="F1039" s="262"/>
      <c r="G1039" s="262"/>
      <c r="H1039" s="262"/>
      <c r="I1039" s="262"/>
      <c r="J1039" s="262"/>
      <c r="K1039" s="263"/>
    </row>
    <row r="1040" spans="1:11" x14ac:dyDescent="0.25">
      <c r="A1040" s="256"/>
      <c r="B1040" s="261"/>
      <c r="C1040" s="262"/>
      <c r="D1040" s="262"/>
      <c r="E1040" s="262"/>
      <c r="F1040" s="262"/>
      <c r="G1040" s="262"/>
      <c r="H1040" s="262"/>
      <c r="I1040" s="262"/>
      <c r="J1040" s="262"/>
      <c r="K1040" s="263"/>
    </row>
    <row r="1041" spans="1:11" x14ac:dyDescent="0.25">
      <c r="A1041" s="256"/>
      <c r="B1041" s="261"/>
      <c r="C1041" s="262"/>
      <c r="D1041" s="262"/>
      <c r="E1041" s="262"/>
      <c r="F1041" s="262"/>
      <c r="G1041" s="262"/>
      <c r="H1041" s="262"/>
      <c r="I1041" s="262"/>
      <c r="J1041" s="262"/>
      <c r="K1041" s="263"/>
    </row>
    <row r="1042" spans="1:11" x14ac:dyDescent="0.25">
      <c r="A1042" s="256"/>
      <c r="B1042" s="261"/>
      <c r="C1042" s="262"/>
      <c r="D1042" s="262"/>
      <c r="E1042" s="262"/>
      <c r="F1042" s="262"/>
      <c r="G1042" s="262"/>
      <c r="H1042" s="262"/>
      <c r="I1042" s="262"/>
      <c r="J1042" s="262"/>
      <c r="K1042" s="263"/>
    </row>
    <row r="1043" spans="1:11" x14ac:dyDescent="0.25">
      <c r="A1043" s="256"/>
      <c r="B1043" s="261"/>
      <c r="C1043" s="262"/>
      <c r="D1043" s="262"/>
      <c r="E1043" s="262"/>
      <c r="F1043" s="262"/>
      <c r="G1043" s="262"/>
      <c r="H1043" s="262"/>
      <c r="I1043" s="262"/>
      <c r="J1043" s="262"/>
      <c r="K1043" s="263"/>
    </row>
    <row r="1044" spans="1:11" x14ac:dyDescent="0.25">
      <c r="A1044" s="256"/>
      <c r="B1044" s="261"/>
      <c r="C1044" s="262"/>
      <c r="D1044" s="262"/>
      <c r="E1044" s="262"/>
      <c r="F1044" s="262"/>
      <c r="G1044" s="262"/>
      <c r="H1044" s="262"/>
      <c r="I1044" s="262"/>
      <c r="J1044" s="262"/>
      <c r="K1044" s="263"/>
    </row>
    <row r="1045" spans="1:11" x14ac:dyDescent="0.25">
      <c r="A1045" s="256"/>
      <c r="B1045" s="261"/>
      <c r="C1045" s="262"/>
      <c r="D1045" s="262"/>
      <c r="E1045" s="262"/>
      <c r="F1045" s="262"/>
      <c r="G1045" s="262"/>
      <c r="H1045" s="262"/>
      <c r="I1045" s="262"/>
      <c r="J1045" s="262"/>
      <c r="K1045" s="263"/>
    </row>
    <row r="1046" spans="1:11" ht="15.75" thickBot="1" x14ac:dyDescent="0.3">
      <c r="A1046" s="257"/>
      <c r="B1046" s="264"/>
      <c r="C1046" s="265"/>
      <c r="D1046" s="265"/>
      <c r="E1046" s="265"/>
      <c r="F1046" s="265"/>
      <c r="G1046" s="265"/>
      <c r="H1046" s="265"/>
      <c r="I1046" s="265"/>
      <c r="J1046" s="265"/>
      <c r="K1046" s="266"/>
    </row>
    <row r="1047" spans="1:11" x14ac:dyDescent="0.25">
      <c r="A1047" s="267" t="s">
        <v>98</v>
      </c>
      <c r="B1047" s="270" t="s">
        <v>99</v>
      </c>
      <c r="C1047" s="270"/>
      <c r="D1047" s="270"/>
      <c r="E1047" s="270"/>
      <c r="F1047" s="270" t="s">
        <v>100</v>
      </c>
      <c r="G1047" s="270"/>
      <c r="H1047" s="270"/>
      <c r="I1047" s="270"/>
      <c r="J1047" s="270"/>
      <c r="K1047" s="273"/>
    </row>
    <row r="1048" spans="1:11" x14ac:dyDescent="0.25">
      <c r="A1048" s="268"/>
      <c r="B1048" s="271"/>
      <c r="C1048" s="271"/>
      <c r="D1048" s="271"/>
      <c r="E1048" s="271"/>
      <c r="F1048" s="271"/>
      <c r="G1048" s="271"/>
      <c r="H1048" s="271"/>
      <c r="I1048" s="271"/>
      <c r="J1048" s="271"/>
      <c r="K1048" s="274"/>
    </row>
    <row r="1049" spans="1:11" x14ac:dyDescent="0.25">
      <c r="A1049" s="268"/>
      <c r="B1049" s="271"/>
      <c r="C1049" s="271"/>
      <c r="D1049" s="271"/>
      <c r="E1049" s="271"/>
      <c r="F1049" s="271"/>
      <c r="G1049" s="271"/>
      <c r="H1049" s="271"/>
      <c r="I1049" s="271"/>
      <c r="J1049" s="271"/>
      <c r="K1049" s="274"/>
    </row>
    <row r="1050" spans="1:11" ht="15.75" thickBot="1" x14ac:dyDescent="0.3">
      <c r="A1050" s="269"/>
      <c r="B1050" s="272"/>
      <c r="C1050" s="272"/>
      <c r="D1050" s="272"/>
      <c r="E1050" s="272"/>
      <c r="F1050" s="272"/>
      <c r="G1050" s="272"/>
      <c r="H1050" s="272"/>
      <c r="I1050" s="272"/>
      <c r="J1050" s="272"/>
      <c r="K1050" s="275"/>
    </row>
    <row r="1051" spans="1:11" x14ac:dyDescent="0.25">
      <c r="A1051" s="322" t="s">
        <v>64</v>
      </c>
      <c r="B1051" s="323"/>
      <c r="C1051" s="323"/>
      <c r="D1051" s="323"/>
      <c r="E1051" s="323"/>
      <c r="F1051" s="323"/>
      <c r="G1051" s="323"/>
      <c r="H1051" s="326">
        <f>H1001+1</f>
        <v>44893</v>
      </c>
      <c r="I1051" s="327"/>
      <c r="J1051" s="327"/>
      <c r="K1051" s="328"/>
    </row>
    <row r="1052" spans="1:11" x14ac:dyDescent="0.25">
      <c r="A1052" s="324"/>
      <c r="B1052" s="325"/>
      <c r="C1052" s="325"/>
      <c r="D1052" s="325"/>
      <c r="E1052" s="325"/>
      <c r="F1052" s="325"/>
      <c r="G1052" s="325"/>
      <c r="H1052" s="329"/>
      <c r="I1052" s="329"/>
      <c r="J1052" s="329"/>
      <c r="K1052" s="330"/>
    </row>
    <row r="1053" spans="1:11" x14ac:dyDescent="0.25">
      <c r="A1053" s="331" t="str">
        <f>$A$53</f>
        <v>DRENAGEM E PAVIMENTAÇÃO DAS RUAS “A”, “B”, “C” E “D” DO LOTEAMENTO PORTELINHA, BAIRRO ROMUALDO PRADO, NESTE MUNICÍPIO DE SÃO CRISTÓVÃO/SE.</v>
      </c>
      <c r="B1053" s="332"/>
      <c r="C1053" s="332"/>
      <c r="D1053" s="332"/>
      <c r="E1053" s="332"/>
      <c r="F1053" s="332"/>
      <c r="G1053" s="332"/>
      <c r="H1053" s="332"/>
      <c r="I1053" s="332"/>
      <c r="J1053" s="332"/>
      <c r="K1053" s="333"/>
    </row>
    <row r="1054" spans="1:11" x14ac:dyDescent="0.25">
      <c r="A1054" s="331"/>
      <c r="B1054" s="332"/>
      <c r="C1054" s="332"/>
      <c r="D1054" s="332"/>
      <c r="E1054" s="332"/>
      <c r="F1054" s="332"/>
      <c r="G1054" s="332"/>
      <c r="H1054" s="332"/>
      <c r="I1054" s="332"/>
      <c r="J1054" s="332"/>
      <c r="K1054" s="333"/>
    </row>
    <row r="1055" spans="1:11" x14ac:dyDescent="0.25">
      <c r="A1055" s="334" t="s">
        <v>70</v>
      </c>
      <c r="B1055" s="335"/>
      <c r="C1055" s="335"/>
      <c r="D1055" s="335"/>
      <c r="E1055" s="335"/>
      <c r="F1055" s="335"/>
      <c r="G1055" s="335"/>
      <c r="H1055" s="335"/>
      <c r="I1055" s="335"/>
      <c r="J1055" s="335"/>
      <c r="K1055" s="336"/>
    </row>
    <row r="1056" spans="1:11" x14ac:dyDescent="0.25">
      <c r="A1056" s="334"/>
      <c r="B1056" s="335"/>
      <c r="C1056" s="335"/>
      <c r="D1056" s="335"/>
      <c r="E1056" s="335"/>
      <c r="F1056" s="335"/>
      <c r="G1056" s="335"/>
      <c r="H1056" s="335"/>
      <c r="I1056" s="335"/>
      <c r="J1056" s="335"/>
      <c r="K1056" s="336"/>
    </row>
    <row r="1057" spans="1:11" ht="15.75" x14ac:dyDescent="0.25">
      <c r="A1057" s="337" t="str">
        <f>A1007</f>
        <v>PREFEITURA MUNICIPAL DE SÃO CRISTOVÃO/SE</v>
      </c>
      <c r="B1057" s="338"/>
      <c r="C1057" s="338"/>
      <c r="D1057" s="338"/>
      <c r="E1057" s="338"/>
      <c r="F1057" s="338"/>
      <c r="G1057" s="338"/>
      <c r="H1057" s="338"/>
      <c r="I1057" s="338"/>
      <c r="J1057" s="338"/>
      <c r="K1057" s="339"/>
    </row>
    <row r="1058" spans="1:11" x14ac:dyDescent="0.25">
      <c r="A1058" s="340" t="s">
        <v>71</v>
      </c>
      <c r="B1058" s="341"/>
      <c r="C1058" s="341"/>
      <c r="D1058" s="341"/>
      <c r="E1058" s="341"/>
      <c r="F1058" s="341"/>
      <c r="G1058" s="341"/>
      <c r="H1058" s="341"/>
      <c r="I1058" s="341"/>
      <c r="J1058" s="341"/>
      <c r="K1058" s="342"/>
    </row>
    <row r="1059" spans="1:11" x14ac:dyDescent="0.25">
      <c r="A1059" s="343"/>
      <c r="B1059" s="344"/>
      <c r="C1059" s="344"/>
      <c r="D1059" s="344"/>
      <c r="E1059" s="344"/>
      <c r="F1059" s="344"/>
      <c r="G1059" s="344"/>
      <c r="H1059" s="344"/>
      <c r="I1059" s="344"/>
      <c r="J1059" s="344"/>
      <c r="K1059" s="345"/>
    </row>
    <row r="1060" spans="1:11" ht="15.75" x14ac:dyDescent="0.25">
      <c r="A1060" s="315" t="s">
        <v>72</v>
      </c>
      <c r="B1060" s="316"/>
      <c r="C1060" s="316"/>
      <c r="D1060" s="316"/>
      <c r="E1060" s="317" t="str">
        <f>$E$60</f>
        <v>07:00 às 12:00 / 13:00 às 17:00</v>
      </c>
      <c r="F1060" s="317"/>
      <c r="G1060" s="317"/>
      <c r="H1060" s="318" t="s">
        <v>74</v>
      </c>
      <c r="I1060" s="318"/>
      <c r="J1060" s="31">
        <f>J1010+1</f>
        <v>21</v>
      </c>
      <c r="K1060" s="32" t="s">
        <v>75</v>
      </c>
    </row>
    <row r="1061" spans="1:11" ht="15.75" x14ac:dyDescent="0.25">
      <c r="A1061" s="319" t="s">
        <v>76</v>
      </c>
      <c r="B1061" s="316"/>
      <c r="C1061" s="316"/>
      <c r="D1061" s="316"/>
      <c r="E1061" s="320">
        <f>$E$61</f>
        <v>180</v>
      </c>
      <c r="F1061" s="321"/>
      <c r="G1061" s="33" t="s">
        <v>75</v>
      </c>
      <c r="H1061" s="318" t="s">
        <v>77</v>
      </c>
      <c r="I1061" s="318"/>
      <c r="J1061" s="31">
        <f>(E1061)-J1060</f>
        <v>159</v>
      </c>
      <c r="K1061" s="32" t="s">
        <v>75</v>
      </c>
    </row>
    <row r="1062" spans="1:11" ht="16.5" thickBot="1" x14ac:dyDescent="0.3">
      <c r="A1062" s="297" t="s">
        <v>78</v>
      </c>
      <c r="B1062" s="298"/>
      <c r="C1062" s="298"/>
      <c r="D1062" s="298"/>
      <c r="E1062" s="298"/>
      <c r="F1062" s="299"/>
      <c r="G1062" s="300" t="s">
        <v>79</v>
      </c>
      <c r="H1062" s="300"/>
      <c r="I1062" s="300"/>
      <c r="J1062" s="300"/>
      <c r="K1062" s="301"/>
    </row>
    <row r="1063" spans="1:11" x14ac:dyDescent="0.25">
      <c r="A1063" s="302" t="s">
        <v>80</v>
      </c>
      <c r="B1063" s="305"/>
      <c r="C1063" s="306"/>
      <c r="D1063" s="306"/>
      <c r="E1063" s="306"/>
      <c r="F1063" s="307"/>
      <c r="G1063" s="308"/>
      <c r="H1063" s="306"/>
      <c r="I1063" s="306"/>
      <c r="J1063" s="306"/>
      <c r="K1063" s="309"/>
    </row>
    <row r="1064" spans="1:11" x14ac:dyDescent="0.25">
      <c r="A1064" s="303"/>
      <c r="B1064" s="305"/>
      <c r="C1064" s="306"/>
      <c r="D1064" s="306"/>
      <c r="E1064" s="306"/>
      <c r="F1064" s="307"/>
      <c r="G1064" s="308"/>
      <c r="H1064" s="306"/>
      <c r="I1064" s="306"/>
      <c r="J1064" s="306"/>
      <c r="K1064" s="309"/>
    </row>
    <row r="1065" spans="1:11" ht="15.75" thickBot="1" x14ac:dyDescent="0.3">
      <c r="A1065" s="304"/>
      <c r="B1065" s="310"/>
      <c r="C1065" s="311"/>
      <c r="D1065" s="311"/>
      <c r="E1065" s="311"/>
      <c r="F1065" s="312"/>
      <c r="G1065" s="313"/>
      <c r="H1065" s="311"/>
      <c r="I1065" s="311"/>
      <c r="J1065" s="311"/>
      <c r="K1065" s="314"/>
    </row>
    <row r="1066" spans="1:11" ht="15" customHeight="1" x14ac:dyDescent="0.25">
      <c r="A1066" s="255" t="s">
        <v>81</v>
      </c>
      <c r="B1066" s="293" t="s">
        <v>82</v>
      </c>
      <c r="C1066" s="294"/>
      <c r="D1066" s="294"/>
      <c r="E1066" s="295"/>
      <c r="F1066" s="34" t="s">
        <v>83</v>
      </c>
      <c r="G1066" s="296" t="s">
        <v>82</v>
      </c>
      <c r="H1066" s="294"/>
      <c r="I1066" s="294"/>
      <c r="J1066" s="295"/>
      <c r="K1066" s="35" t="s">
        <v>83</v>
      </c>
    </row>
    <row r="1067" spans="1:11" x14ac:dyDescent="0.25">
      <c r="A1067" s="256"/>
      <c r="B1067" s="279" t="s">
        <v>84</v>
      </c>
      <c r="C1067" s="277"/>
      <c r="D1067" s="277"/>
      <c r="E1067" s="278"/>
      <c r="F1067" s="38">
        <v>1</v>
      </c>
      <c r="G1067" s="276" t="s">
        <v>85</v>
      </c>
      <c r="H1067" s="277"/>
      <c r="I1067" s="277"/>
      <c r="J1067" s="278"/>
      <c r="K1067" s="39">
        <v>1</v>
      </c>
    </row>
    <row r="1068" spans="1:11" x14ac:dyDescent="0.25">
      <c r="A1068" s="256"/>
      <c r="B1068" s="279" t="s">
        <v>86</v>
      </c>
      <c r="C1068" s="277"/>
      <c r="D1068" s="277"/>
      <c r="E1068" s="278"/>
      <c r="F1068" s="38">
        <v>1</v>
      </c>
      <c r="G1068" s="276" t="s">
        <v>87</v>
      </c>
      <c r="H1068" s="277"/>
      <c r="I1068" s="277"/>
      <c r="J1068" s="278"/>
      <c r="K1068" s="39">
        <v>1</v>
      </c>
    </row>
    <row r="1069" spans="1:11" x14ac:dyDescent="0.25">
      <c r="A1069" s="256"/>
      <c r="B1069" s="279" t="s">
        <v>88</v>
      </c>
      <c r="C1069" s="277"/>
      <c r="D1069" s="277"/>
      <c r="E1069" s="278"/>
      <c r="F1069" s="38" t="s">
        <v>63</v>
      </c>
      <c r="G1069" s="276" t="s">
        <v>89</v>
      </c>
      <c r="H1069" s="277"/>
      <c r="I1069" s="277"/>
      <c r="J1069" s="278"/>
      <c r="K1069" s="39" t="s">
        <v>63</v>
      </c>
    </row>
    <row r="1070" spans="1:11" x14ac:dyDescent="0.25">
      <c r="A1070" s="256"/>
      <c r="B1070" s="279" t="s">
        <v>90</v>
      </c>
      <c r="C1070" s="277"/>
      <c r="D1070" s="277"/>
      <c r="E1070" s="278"/>
      <c r="F1070" s="38" t="s">
        <v>63</v>
      </c>
      <c r="G1070" s="276" t="s">
        <v>91</v>
      </c>
      <c r="H1070" s="277"/>
      <c r="I1070" s="277"/>
      <c r="J1070" s="278"/>
      <c r="K1070" s="39" t="s">
        <v>63</v>
      </c>
    </row>
    <row r="1071" spans="1:11" x14ac:dyDescent="0.25">
      <c r="A1071" s="256"/>
      <c r="B1071" s="279" t="s">
        <v>92</v>
      </c>
      <c r="C1071" s="277"/>
      <c r="D1071" s="277"/>
      <c r="E1071" s="278"/>
      <c r="F1071" s="38" t="s">
        <v>63</v>
      </c>
      <c r="G1071" s="276" t="s">
        <v>93</v>
      </c>
      <c r="H1071" s="277"/>
      <c r="I1071" s="277"/>
      <c r="J1071" s="278"/>
      <c r="K1071" s="39" t="s">
        <v>63</v>
      </c>
    </row>
    <row r="1072" spans="1:11" ht="15.75" thickBot="1" x14ac:dyDescent="0.3">
      <c r="A1072" s="257"/>
      <c r="B1072" s="280" t="s">
        <v>94</v>
      </c>
      <c r="C1072" s="281"/>
      <c r="D1072" s="281"/>
      <c r="E1072" s="282"/>
      <c r="F1072" s="38">
        <v>2</v>
      </c>
      <c r="G1072" s="283" t="s">
        <v>95</v>
      </c>
      <c r="H1072" s="281"/>
      <c r="I1072" s="281"/>
      <c r="J1072" s="282"/>
      <c r="K1072" s="39" t="s">
        <v>63</v>
      </c>
    </row>
    <row r="1073" spans="1:11" ht="15" customHeight="1" x14ac:dyDescent="0.25">
      <c r="A1073" s="255" t="s">
        <v>96</v>
      </c>
      <c r="B1073" s="284" t="s">
        <v>306</v>
      </c>
      <c r="C1073" s="285"/>
      <c r="D1073" s="285"/>
      <c r="E1073" s="285"/>
      <c r="F1073" s="285"/>
      <c r="G1073" s="285"/>
      <c r="H1073" s="285"/>
      <c r="I1073" s="285"/>
      <c r="J1073" s="285"/>
      <c r="K1073" s="286"/>
    </row>
    <row r="1074" spans="1:11" x14ac:dyDescent="0.25">
      <c r="A1074" s="256"/>
      <c r="B1074" s="287"/>
      <c r="C1074" s="288"/>
      <c r="D1074" s="288"/>
      <c r="E1074" s="288"/>
      <c r="F1074" s="288"/>
      <c r="G1074" s="288"/>
      <c r="H1074" s="288"/>
      <c r="I1074" s="288"/>
      <c r="J1074" s="288"/>
      <c r="K1074" s="289"/>
    </row>
    <row r="1075" spans="1:11" x14ac:dyDescent="0.25">
      <c r="A1075" s="256"/>
      <c r="B1075" s="287"/>
      <c r="C1075" s="288"/>
      <c r="D1075" s="288"/>
      <c r="E1075" s="288"/>
      <c r="F1075" s="288"/>
      <c r="G1075" s="288"/>
      <c r="H1075" s="288"/>
      <c r="I1075" s="288"/>
      <c r="J1075" s="288"/>
      <c r="K1075" s="289"/>
    </row>
    <row r="1076" spans="1:11" x14ac:dyDescent="0.25">
      <c r="A1076" s="256"/>
      <c r="B1076" s="287"/>
      <c r="C1076" s="288"/>
      <c r="D1076" s="288"/>
      <c r="E1076" s="288"/>
      <c r="F1076" s="288"/>
      <c r="G1076" s="288"/>
      <c r="H1076" s="288"/>
      <c r="I1076" s="288"/>
      <c r="J1076" s="288"/>
      <c r="K1076" s="289"/>
    </row>
    <row r="1077" spans="1:11" x14ac:dyDescent="0.25">
      <c r="A1077" s="256"/>
      <c r="B1077" s="287"/>
      <c r="C1077" s="288"/>
      <c r="D1077" s="288"/>
      <c r="E1077" s="288"/>
      <c r="F1077" s="288"/>
      <c r="G1077" s="288"/>
      <c r="H1077" s="288"/>
      <c r="I1077" s="288"/>
      <c r="J1077" s="288"/>
      <c r="K1077" s="289"/>
    </row>
    <row r="1078" spans="1:11" x14ac:dyDescent="0.25">
      <c r="A1078" s="256"/>
      <c r="B1078" s="287"/>
      <c r="C1078" s="288"/>
      <c r="D1078" s="288"/>
      <c r="E1078" s="288"/>
      <c r="F1078" s="288"/>
      <c r="G1078" s="288"/>
      <c r="H1078" s="288"/>
      <c r="I1078" s="288"/>
      <c r="J1078" s="288"/>
      <c r="K1078" s="289"/>
    </row>
    <row r="1079" spans="1:11" x14ac:dyDescent="0.25">
      <c r="A1079" s="256"/>
      <c r="B1079" s="287"/>
      <c r="C1079" s="288"/>
      <c r="D1079" s="288"/>
      <c r="E1079" s="288"/>
      <c r="F1079" s="288"/>
      <c r="G1079" s="288"/>
      <c r="H1079" s="288"/>
      <c r="I1079" s="288"/>
      <c r="J1079" s="288"/>
      <c r="K1079" s="289"/>
    </row>
    <row r="1080" spans="1:11" x14ac:dyDescent="0.25">
      <c r="A1080" s="256"/>
      <c r="B1080" s="287"/>
      <c r="C1080" s="288"/>
      <c r="D1080" s="288"/>
      <c r="E1080" s="288"/>
      <c r="F1080" s="288"/>
      <c r="G1080" s="288"/>
      <c r="H1080" s="288"/>
      <c r="I1080" s="288"/>
      <c r="J1080" s="288"/>
      <c r="K1080" s="289"/>
    </row>
    <row r="1081" spans="1:11" x14ac:dyDescent="0.25">
      <c r="A1081" s="256"/>
      <c r="B1081" s="287"/>
      <c r="C1081" s="288"/>
      <c r="D1081" s="288"/>
      <c r="E1081" s="288"/>
      <c r="F1081" s="288"/>
      <c r="G1081" s="288"/>
      <c r="H1081" s="288"/>
      <c r="I1081" s="288"/>
      <c r="J1081" s="288"/>
      <c r="K1081" s="289"/>
    </row>
    <row r="1082" spans="1:11" x14ac:dyDescent="0.25">
      <c r="A1082" s="256"/>
      <c r="B1082" s="287"/>
      <c r="C1082" s="288"/>
      <c r="D1082" s="288"/>
      <c r="E1082" s="288"/>
      <c r="F1082" s="288"/>
      <c r="G1082" s="288"/>
      <c r="H1082" s="288"/>
      <c r="I1082" s="288"/>
      <c r="J1082" s="288"/>
      <c r="K1082" s="289"/>
    </row>
    <row r="1083" spans="1:11" x14ac:dyDescent="0.25">
      <c r="A1083" s="256"/>
      <c r="B1083" s="287"/>
      <c r="C1083" s="288"/>
      <c r="D1083" s="288"/>
      <c r="E1083" s="288"/>
      <c r="F1083" s="288"/>
      <c r="G1083" s="288"/>
      <c r="H1083" s="288"/>
      <c r="I1083" s="288"/>
      <c r="J1083" s="288"/>
      <c r="K1083" s="289"/>
    </row>
    <row r="1084" spans="1:11" ht="15.75" thickBot="1" x14ac:dyDescent="0.3">
      <c r="A1084" s="257"/>
      <c r="B1084" s="290"/>
      <c r="C1084" s="291"/>
      <c r="D1084" s="291"/>
      <c r="E1084" s="291"/>
      <c r="F1084" s="291"/>
      <c r="G1084" s="291"/>
      <c r="H1084" s="291"/>
      <c r="I1084" s="291"/>
      <c r="J1084" s="291"/>
      <c r="K1084" s="292"/>
    </row>
    <row r="1085" spans="1:11" x14ac:dyDescent="0.25">
      <c r="A1085" s="255" t="s">
        <v>97</v>
      </c>
      <c r="B1085" s="258"/>
      <c r="C1085" s="259"/>
      <c r="D1085" s="259"/>
      <c r="E1085" s="259"/>
      <c r="F1085" s="259"/>
      <c r="G1085" s="259"/>
      <c r="H1085" s="259"/>
      <c r="I1085" s="259"/>
      <c r="J1085" s="259"/>
      <c r="K1085" s="260"/>
    </row>
    <row r="1086" spans="1:11" x14ac:dyDescent="0.25">
      <c r="A1086" s="256"/>
      <c r="B1086" s="261"/>
      <c r="C1086" s="262"/>
      <c r="D1086" s="262"/>
      <c r="E1086" s="262"/>
      <c r="F1086" s="262"/>
      <c r="G1086" s="262"/>
      <c r="H1086" s="262"/>
      <c r="I1086" s="262"/>
      <c r="J1086" s="262"/>
      <c r="K1086" s="263"/>
    </row>
    <row r="1087" spans="1:11" x14ac:dyDescent="0.25">
      <c r="A1087" s="256"/>
      <c r="B1087" s="261"/>
      <c r="C1087" s="262"/>
      <c r="D1087" s="262"/>
      <c r="E1087" s="262"/>
      <c r="F1087" s="262"/>
      <c r="G1087" s="262"/>
      <c r="H1087" s="262"/>
      <c r="I1087" s="262"/>
      <c r="J1087" s="262"/>
      <c r="K1087" s="263"/>
    </row>
    <row r="1088" spans="1:11" x14ac:dyDescent="0.25">
      <c r="A1088" s="256"/>
      <c r="B1088" s="261"/>
      <c r="C1088" s="262"/>
      <c r="D1088" s="262"/>
      <c r="E1088" s="262"/>
      <c r="F1088" s="262"/>
      <c r="G1088" s="262"/>
      <c r="H1088" s="262"/>
      <c r="I1088" s="262"/>
      <c r="J1088" s="262"/>
      <c r="K1088" s="263"/>
    </row>
    <row r="1089" spans="1:11" x14ac:dyDescent="0.25">
      <c r="A1089" s="256"/>
      <c r="B1089" s="261"/>
      <c r="C1089" s="262"/>
      <c r="D1089" s="262"/>
      <c r="E1089" s="262"/>
      <c r="F1089" s="262"/>
      <c r="G1089" s="262"/>
      <c r="H1089" s="262"/>
      <c r="I1089" s="262"/>
      <c r="J1089" s="262"/>
      <c r="K1089" s="263"/>
    </row>
    <row r="1090" spans="1:11" x14ac:dyDescent="0.25">
      <c r="A1090" s="256"/>
      <c r="B1090" s="261"/>
      <c r="C1090" s="262"/>
      <c r="D1090" s="262"/>
      <c r="E1090" s="262"/>
      <c r="F1090" s="262"/>
      <c r="G1090" s="262"/>
      <c r="H1090" s="262"/>
      <c r="I1090" s="262"/>
      <c r="J1090" s="262"/>
      <c r="K1090" s="263"/>
    </row>
    <row r="1091" spans="1:11" x14ac:dyDescent="0.25">
      <c r="A1091" s="256"/>
      <c r="B1091" s="261"/>
      <c r="C1091" s="262"/>
      <c r="D1091" s="262"/>
      <c r="E1091" s="262"/>
      <c r="F1091" s="262"/>
      <c r="G1091" s="262"/>
      <c r="H1091" s="262"/>
      <c r="I1091" s="262"/>
      <c r="J1091" s="262"/>
      <c r="K1091" s="263"/>
    </row>
    <row r="1092" spans="1:11" x14ac:dyDescent="0.25">
      <c r="A1092" s="256"/>
      <c r="B1092" s="261"/>
      <c r="C1092" s="262"/>
      <c r="D1092" s="262"/>
      <c r="E1092" s="262"/>
      <c r="F1092" s="262"/>
      <c r="G1092" s="262"/>
      <c r="H1092" s="262"/>
      <c r="I1092" s="262"/>
      <c r="J1092" s="262"/>
      <c r="K1092" s="263"/>
    </row>
    <row r="1093" spans="1:11" x14ac:dyDescent="0.25">
      <c r="A1093" s="256"/>
      <c r="B1093" s="261"/>
      <c r="C1093" s="262"/>
      <c r="D1093" s="262"/>
      <c r="E1093" s="262"/>
      <c r="F1093" s="262"/>
      <c r="G1093" s="262"/>
      <c r="H1093" s="262"/>
      <c r="I1093" s="262"/>
      <c r="J1093" s="262"/>
      <c r="K1093" s="263"/>
    </row>
    <row r="1094" spans="1:11" x14ac:dyDescent="0.25">
      <c r="A1094" s="256"/>
      <c r="B1094" s="261"/>
      <c r="C1094" s="262"/>
      <c r="D1094" s="262"/>
      <c r="E1094" s="262"/>
      <c r="F1094" s="262"/>
      <c r="G1094" s="262"/>
      <c r="H1094" s="262"/>
      <c r="I1094" s="262"/>
      <c r="J1094" s="262"/>
      <c r="K1094" s="263"/>
    </row>
    <row r="1095" spans="1:11" x14ac:dyDescent="0.25">
      <c r="A1095" s="256"/>
      <c r="B1095" s="261"/>
      <c r="C1095" s="262"/>
      <c r="D1095" s="262"/>
      <c r="E1095" s="262"/>
      <c r="F1095" s="262"/>
      <c r="G1095" s="262"/>
      <c r="H1095" s="262"/>
      <c r="I1095" s="262"/>
      <c r="J1095" s="262"/>
      <c r="K1095" s="263"/>
    </row>
    <row r="1096" spans="1:11" ht="15.75" thickBot="1" x14ac:dyDescent="0.3">
      <c r="A1096" s="257"/>
      <c r="B1096" s="264"/>
      <c r="C1096" s="265"/>
      <c r="D1096" s="265"/>
      <c r="E1096" s="265"/>
      <c r="F1096" s="265"/>
      <c r="G1096" s="265"/>
      <c r="H1096" s="265"/>
      <c r="I1096" s="265"/>
      <c r="J1096" s="265"/>
      <c r="K1096" s="266"/>
    </row>
    <row r="1097" spans="1:11" x14ac:dyDescent="0.25">
      <c r="A1097" s="267" t="s">
        <v>98</v>
      </c>
      <c r="B1097" s="270" t="s">
        <v>99</v>
      </c>
      <c r="C1097" s="270"/>
      <c r="D1097" s="270"/>
      <c r="E1097" s="270"/>
      <c r="F1097" s="270" t="s">
        <v>100</v>
      </c>
      <c r="G1097" s="270"/>
      <c r="H1097" s="270"/>
      <c r="I1097" s="270"/>
      <c r="J1097" s="270"/>
      <c r="K1097" s="273"/>
    </row>
    <row r="1098" spans="1:11" x14ac:dyDescent="0.25">
      <c r="A1098" s="268"/>
      <c r="B1098" s="271"/>
      <c r="C1098" s="271"/>
      <c r="D1098" s="271"/>
      <c r="E1098" s="271"/>
      <c r="F1098" s="271"/>
      <c r="G1098" s="271"/>
      <c r="H1098" s="271"/>
      <c r="I1098" s="271"/>
      <c r="J1098" s="271"/>
      <c r="K1098" s="274"/>
    </row>
    <row r="1099" spans="1:11" x14ac:dyDescent="0.25">
      <c r="A1099" s="268"/>
      <c r="B1099" s="271"/>
      <c r="C1099" s="271"/>
      <c r="D1099" s="271"/>
      <c r="E1099" s="271"/>
      <c r="F1099" s="271"/>
      <c r="G1099" s="271"/>
      <c r="H1099" s="271"/>
      <c r="I1099" s="271"/>
      <c r="J1099" s="271"/>
      <c r="K1099" s="274"/>
    </row>
    <row r="1100" spans="1:11" ht="15.75" thickBot="1" x14ac:dyDescent="0.3">
      <c r="A1100" s="269"/>
      <c r="B1100" s="272"/>
      <c r="C1100" s="272"/>
      <c r="D1100" s="272"/>
      <c r="E1100" s="272"/>
      <c r="F1100" s="272"/>
      <c r="G1100" s="272"/>
      <c r="H1100" s="272"/>
      <c r="I1100" s="272"/>
      <c r="J1100" s="272"/>
      <c r="K1100" s="275"/>
    </row>
    <row r="1101" spans="1:11" x14ac:dyDescent="0.25">
      <c r="A1101" s="322" t="s">
        <v>64</v>
      </c>
      <c r="B1101" s="323"/>
      <c r="C1101" s="323"/>
      <c r="D1101" s="323"/>
      <c r="E1101" s="323"/>
      <c r="F1101" s="323"/>
      <c r="G1101" s="323"/>
      <c r="H1101" s="326">
        <f>H1051+1</f>
        <v>44894</v>
      </c>
      <c r="I1101" s="327"/>
      <c r="J1101" s="327"/>
      <c r="K1101" s="328"/>
    </row>
    <row r="1102" spans="1:11" x14ac:dyDescent="0.25">
      <c r="A1102" s="324"/>
      <c r="B1102" s="325"/>
      <c r="C1102" s="325"/>
      <c r="D1102" s="325"/>
      <c r="E1102" s="325"/>
      <c r="F1102" s="325"/>
      <c r="G1102" s="325"/>
      <c r="H1102" s="329"/>
      <c r="I1102" s="329"/>
      <c r="J1102" s="329"/>
      <c r="K1102" s="330"/>
    </row>
    <row r="1103" spans="1:11" x14ac:dyDescent="0.25">
      <c r="A1103" s="331" t="str">
        <f>$A$53</f>
        <v>DRENAGEM E PAVIMENTAÇÃO DAS RUAS “A”, “B”, “C” E “D” DO LOTEAMENTO PORTELINHA, BAIRRO ROMUALDO PRADO, NESTE MUNICÍPIO DE SÃO CRISTÓVÃO/SE.</v>
      </c>
      <c r="B1103" s="332"/>
      <c r="C1103" s="332"/>
      <c r="D1103" s="332"/>
      <c r="E1103" s="332"/>
      <c r="F1103" s="332"/>
      <c r="G1103" s="332"/>
      <c r="H1103" s="332"/>
      <c r="I1103" s="332"/>
      <c r="J1103" s="332"/>
      <c r="K1103" s="333"/>
    </row>
    <row r="1104" spans="1:11" x14ac:dyDescent="0.25">
      <c r="A1104" s="331"/>
      <c r="B1104" s="332"/>
      <c r="C1104" s="332"/>
      <c r="D1104" s="332"/>
      <c r="E1104" s="332"/>
      <c r="F1104" s="332"/>
      <c r="G1104" s="332"/>
      <c r="H1104" s="332"/>
      <c r="I1104" s="332"/>
      <c r="J1104" s="332"/>
      <c r="K1104" s="333"/>
    </row>
    <row r="1105" spans="1:11" x14ac:dyDescent="0.25">
      <c r="A1105" s="334" t="s">
        <v>70</v>
      </c>
      <c r="B1105" s="335"/>
      <c r="C1105" s="335"/>
      <c r="D1105" s="335"/>
      <c r="E1105" s="335"/>
      <c r="F1105" s="335"/>
      <c r="G1105" s="335"/>
      <c r="H1105" s="335"/>
      <c r="I1105" s="335"/>
      <c r="J1105" s="335"/>
      <c r="K1105" s="336"/>
    </row>
    <row r="1106" spans="1:11" x14ac:dyDescent="0.25">
      <c r="A1106" s="334"/>
      <c r="B1106" s="335"/>
      <c r="C1106" s="335"/>
      <c r="D1106" s="335"/>
      <c r="E1106" s="335"/>
      <c r="F1106" s="335"/>
      <c r="G1106" s="335"/>
      <c r="H1106" s="335"/>
      <c r="I1106" s="335"/>
      <c r="J1106" s="335"/>
      <c r="K1106" s="336"/>
    </row>
    <row r="1107" spans="1:11" ht="15.75" x14ac:dyDescent="0.25">
      <c r="A1107" s="337" t="str">
        <f>A1057</f>
        <v>PREFEITURA MUNICIPAL DE SÃO CRISTOVÃO/SE</v>
      </c>
      <c r="B1107" s="338"/>
      <c r="C1107" s="338"/>
      <c r="D1107" s="338"/>
      <c r="E1107" s="338"/>
      <c r="F1107" s="338"/>
      <c r="G1107" s="338"/>
      <c r="H1107" s="338"/>
      <c r="I1107" s="338"/>
      <c r="J1107" s="338"/>
      <c r="K1107" s="339"/>
    </row>
    <row r="1108" spans="1:11" x14ac:dyDescent="0.25">
      <c r="A1108" s="340" t="s">
        <v>71</v>
      </c>
      <c r="B1108" s="341"/>
      <c r="C1108" s="341"/>
      <c r="D1108" s="341"/>
      <c r="E1108" s="341"/>
      <c r="F1108" s="341"/>
      <c r="G1108" s="341"/>
      <c r="H1108" s="341"/>
      <c r="I1108" s="341"/>
      <c r="J1108" s="341"/>
      <c r="K1108" s="342"/>
    </row>
    <row r="1109" spans="1:11" x14ac:dyDescent="0.25">
      <c r="A1109" s="343"/>
      <c r="B1109" s="344"/>
      <c r="C1109" s="344"/>
      <c r="D1109" s="344"/>
      <c r="E1109" s="344"/>
      <c r="F1109" s="344"/>
      <c r="G1109" s="344"/>
      <c r="H1109" s="344"/>
      <c r="I1109" s="344"/>
      <c r="J1109" s="344"/>
      <c r="K1109" s="345"/>
    </row>
    <row r="1110" spans="1:11" ht="15.75" x14ac:dyDescent="0.25">
      <c r="A1110" s="315" t="s">
        <v>72</v>
      </c>
      <c r="B1110" s="316"/>
      <c r="C1110" s="316"/>
      <c r="D1110" s="316"/>
      <c r="E1110" s="317" t="str">
        <f>$E$60</f>
        <v>07:00 às 12:00 / 13:00 às 17:00</v>
      </c>
      <c r="F1110" s="317"/>
      <c r="G1110" s="317"/>
      <c r="H1110" s="318" t="s">
        <v>74</v>
      </c>
      <c r="I1110" s="318"/>
      <c r="J1110" s="31">
        <f>J1060+1</f>
        <v>22</v>
      </c>
      <c r="K1110" s="32" t="s">
        <v>75</v>
      </c>
    </row>
    <row r="1111" spans="1:11" ht="15.75" x14ac:dyDescent="0.25">
      <c r="A1111" s="319" t="s">
        <v>76</v>
      </c>
      <c r="B1111" s="316"/>
      <c r="C1111" s="316"/>
      <c r="D1111" s="316"/>
      <c r="E1111" s="320">
        <f>$E$61</f>
        <v>180</v>
      </c>
      <c r="F1111" s="321"/>
      <c r="G1111" s="33" t="s">
        <v>75</v>
      </c>
      <c r="H1111" s="318" t="s">
        <v>77</v>
      </c>
      <c r="I1111" s="318"/>
      <c r="J1111" s="31">
        <f>(E1111)-J1110</f>
        <v>158</v>
      </c>
      <c r="K1111" s="32" t="s">
        <v>75</v>
      </c>
    </row>
    <row r="1112" spans="1:11" ht="16.5" thickBot="1" x14ac:dyDescent="0.3">
      <c r="A1112" s="297" t="s">
        <v>78</v>
      </c>
      <c r="B1112" s="298"/>
      <c r="C1112" s="298"/>
      <c r="D1112" s="298"/>
      <c r="E1112" s="298"/>
      <c r="F1112" s="299"/>
      <c r="G1112" s="300" t="s">
        <v>79</v>
      </c>
      <c r="H1112" s="300"/>
      <c r="I1112" s="300"/>
      <c r="J1112" s="300"/>
      <c r="K1112" s="301"/>
    </row>
    <row r="1113" spans="1:11" x14ac:dyDescent="0.25">
      <c r="A1113" s="302" t="s">
        <v>80</v>
      </c>
      <c r="B1113" s="305"/>
      <c r="C1113" s="306"/>
      <c r="D1113" s="306"/>
      <c r="E1113" s="306"/>
      <c r="F1113" s="307"/>
      <c r="G1113" s="308"/>
      <c r="H1113" s="306"/>
      <c r="I1113" s="306"/>
      <c r="J1113" s="306"/>
      <c r="K1113" s="309"/>
    </row>
    <row r="1114" spans="1:11" x14ac:dyDescent="0.25">
      <c r="A1114" s="303"/>
      <c r="B1114" s="305"/>
      <c r="C1114" s="306"/>
      <c r="D1114" s="306"/>
      <c r="E1114" s="306"/>
      <c r="F1114" s="307"/>
      <c r="G1114" s="308"/>
      <c r="H1114" s="306"/>
      <c r="I1114" s="306"/>
      <c r="J1114" s="306"/>
      <c r="K1114" s="309"/>
    </row>
    <row r="1115" spans="1:11" ht="15.75" thickBot="1" x14ac:dyDescent="0.3">
      <c r="A1115" s="304"/>
      <c r="B1115" s="310"/>
      <c r="C1115" s="311"/>
      <c r="D1115" s="311"/>
      <c r="E1115" s="311"/>
      <c r="F1115" s="312"/>
      <c r="G1115" s="313"/>
      <c r="H1115" s="311"/>
      <c r="I1115" s="311"/>
      <c r="J1115" s="311"/>
      <c r="K1115" s="314"/>
    </row>
    <row r="1116" spans="1:11" ht="15" customHeight="1" x14ac:dyDescent="0.25">
      <c r="A1116" s="255" t="s">
        <v>81</v>
      </c>
      <c r="B1116" s="293" t="s">
        <v>82</v>
      </c>
      <c r="C1116" s="294"/>
      <c r="D1116" s="294"/>
      <c r="E1116" s="295"/>
      <c r="F1116" s="34" t="s">
        <v>83</v>
      </c>
      <c r="G1116" s="296" t="s">
        <v>82</v>
      </c>
      <c r="H1116" s="294"/>
      <c r="I1116" s="294"/>
      <c r="J1116" s="295"/>
      <c r="K1116" s="35" t="s">
        <v>83</v>
      </c>
    </row>
    <row r="1117" spans="1:11" x14ac:dyDescent="0.25">
      <c r="A1117" s="256"/>
      <c r="B1117" s="279" t="s">
        <v>84</v>
      </c>
      <c r="C1117" s="277"/>
      <c r="D1117" s="277"/>
      <c r="E1117" s="278"/>
      <c r="F1117" s="36">
        <v>1</v>
      </c>
      <c r="G1117" s="276" t="s">
        <v>85</v>
      </c>
      <c r="H1117" s="277"/>
      <c r="I1117" s="277"/>
      <c r="J1117" s="278"/>
      <c r="K1117" s="37">
        <v>1</v>
      </c>
    </row>
    <row r="1118" spans="1:11" x14ac:dyDescent="0.25">
      <c r="A1118" s="256"/>
      <c r="B1118" s="279" t="s">
        <v>86</v>
      </c>
      <c r="C1118" s="277"/>
      <c r="D1118" s="277"/>
      <c r="E1118" s="278"/>
      <c r="F1118" s="36">
        <v>1</v>
      </c>
      <c r="G1118" s="276" t="s">
        <v>87</v>
      </c>
      <c r="H1118" s="277"/>
      <c r="I1118" s="277"/>
      <c r="J1118" s="278"/>
      <c r="K1118" s="37" t="s">
        <v>63</v>
      </c>
    </row>
    <row r="1119" spans="1:11" x14ac:dyDescent="0.25">
      <c r="A1119" s="256"/>
      <c r="B1119" s="279" t="s">
        <v>88</v>
      </c>
      <c r="C1119" s="277"/>
      <c r="D1119" s="277"/>
      <c r="E1119" s="278"/>
      <c r="F1119" s="36" t="s">
        <v>63</v>
      </c>
      <c r="G1119" s="276" t="s">
        <v>89</v>
      </c>
      <c r="H1119" s="277"/>
      <c r="I1119" s="277"/>
      <c r="J1119" s="278"/>
      <c r="K1119" s="37" t="s">
        <v>63</v>
      </c>
    </row>
    <row r="1120" spans="1:11" x14ac:dyDescent="0.25">
      <c r="A1120" s="256"/>
      <c r="B1120" s="279" t="s">
        <v>90</v>
      </c>
      <c r="C1120" s="277"/>
      <c r="D1120" s="277"/>
      <c r="E1120" s="278"/>
      <c r="F1120" s="36" t="s">
        <v>63</v>
      </c>
      <c r="G1120" s="276" t="s">
        <v>91</v>
      </c>
      <c r="H1120" s="277"/>
      <c r="I1120" s="277"/>
      <c r="J1120" s="278"/>
      <c r="K1120" s="37" t="s">
        <v>63</v>
      </c>
    </row>
    <row r="1121" spans="1:11" x14ac:dyDescent="0.25">
      <c r="A1121" s="256"/>
      <c r="B1121" s="279" t="s">
        <v>92</v>
      </c>
      <c r="C1121" s="277"/>
      <c r="D1121" s="277"/>
      <c r="E1121" s="278"/>
      <c r="F1121" s="36" t="s">
        <v>63</v>
      </c>
      <c r="G1121" s="276" t="s">
        <v>93</v>
      </c>
      <c r="H1121" s="277"/>
      <c r="I1121" s="277"/>
      <c r="J1121" s="278"/>
      <c r="K1121" s="37" t="s">
        <v>63</v>
      </c>
    </row>
    <row r="1122" spans="1:11" ht="15.75" thickBot="1" x14ac:dyDescent="0.3">
      <c r="A1122" s="257"/>
      <c r="B1122" s="280" t="s">
        <v>94</v>
      </c>
      <c r="C1122" s="281"/>
      <c r="D1122" s="281"/>
      <c r="E1122" s="282"/>
      <c r="F1122" s="36">
        <v>2</v>
      </c>
      <c r="G1122" s="283" t="s">
        <v>95</v>
      </c>
      <c r="H1122" s="281"/>
      <c r="I1122" s="281"/>
      <c r="J1122" s="282"/>
      <c r="K1122" s="37" t="s">
        <v>63</v>
      </c>
    </row>
    <row r="1123" spans="1:11" ht="15" customHeight="1" x14ac:dyDescent="0.25">
      <c r="A1123" s="255" t="s">
        <v>96</v>
      </c>
      <c r="B1123" s="284" t="s">
        <v>295</v>
      </c>
      <c r="C1123" s="285"/>
      <c r="D1123" s="285"/>
      <c r="E1123" s="285"/>
      <c r="F1123" s="285"/>
      <c r="G1123" s="285"/>
      <c r="H1123" s="285"/>
      <c r="I1123" s="285"/>
      <c r="J1123" s="285"/>
      <c r="K1123" s="286"/>
    </row>
    <row r="1124" spans="1:11" x14ac:dyDescent="0.25">
      <c r="A1124" s="256"/>
      <c r="B1124" s="287"/>
      <c r="C1124" s="288"/>
      <c r="D1124" s="288"/>
      <c r="E1124" s="288"/>
      <c r="F1124" s="288"/>
      <c r="G1124" s="288"/>
      <c r="H1124" s="288"/>
      <c r="I1124" s="288"/>
      <c r="J1124" s="288"/>
      <c r="K1124" s="289"/>
    </row>
    <row r="1125" spans="1:11" x14ac:dyDescent="0.25">
      <c r="A1125" s="256"/>
      <c r="B1125" s="287"/>
      <c r="C1125" s="288"/>
      <c r="D1125" s="288"/>
      <c r="E1125" s="288"/>
      <c r="F1125" s="288"/>
      <c r="G1125" s="288"/>
      <c r="H1125" s="288"/>
      <c r="I1125" s="288"/>
      <c r="J1125" s="288"/>
      <c r="K1125" s="289"/>
    </row>
    <row r="1126" spans="1:11" x14ac:dyDescent="0.25">
      <c r="A1126" s="256"/>
      <c r="B1126" s="287"/>
      <c r="C1126" s="288"/>
      <c r="D1126" s="288"/>
      <c r="E1126" s="288"/>
      <c r="F1126" s="288"/>
      <c r="G1126" s="288"/>
      <c r="H1126" s="288"/>
      <c r="I1126" s="288"/>
      <c r="J1126" s="288"/>
      <c r="K1126" s="289"/>
    </row>
    <row r="1127" spans="1:11" x14ac:dyDescent="0.25">
      <c r="A1127" s="256"/>
      <c r="B1127" s="287"/>
      <c r="C1127" s="288"/>
      <c r="D1127" s="288"/>
      <c r="E1127" s="288"/>
      <c r="F1127" s="288"/>
      <c r="G1127" s="288"/>
      <c r="H1127" s="288"/>
      <c r="I1127" s="288"/>
      <c r="J1127" s="288"/>
      <c r="K1127" s="289"/>
    </row>
    <row r="1128" spans="1:11" x14ac:dyDescent="0.25">
      <c r="A1128" s="256"/>
      <c r="B1128" s="287"/>
      <c r="C1128" s="288"/>
      <c r="D1128" s="288"/>
      <c r="E1128" s="288"/>
      <c r="F1128" s="288"/>
      <c r="G1128" s="288"/>
      <c r="H1128" s="288"/>
      <c r="I1128" s="288"/>
      <c r="J1128" s="288"/>
      <c r="K1128" s="289"/>
    </row>
    <row r="1129" spans="1:11" x14ac:dyDescent="0.25">
      <c r="A1129" s="256"/>
      <c r="B1129" s="287"/>
      <c r="C1129" s="288"/>
      <c r="D1129" s="288"/>
      <c r="E1129" s="288"/>
      <c r="F1129" s="288"/>
      <c r="G1129" s="288"/>
      <c r="H1129" s="288"/>
      <c r="I1129" s="288"/>
      <c r="J1129" s="288"/>
      <c r="K1129" s="289"/>
    </row>
    <row r="1130" spans="1:11" x14ac:dyDescent="0.25">
      <c r="A1130" s="256"/>
      <c r="B1130" s="287"/>
      <c r="C1130" s="288"/>
      <c r="D1130" s="288"/>
      <c r="E1130" s="288"/>
      <c r="F1130" s="288"/>
      <c r="G1130" s="288"/>
      <c r="H1130" s="288"/>
      <c r="I1130" s="288"/>
      <c r="J1130" s="288"/>
      <c r="K1130" s="289"/>
    </row>
    <row r="1131" spans="1:11" x14ac:dyDescent="0.25">
      <c r="A1131" s="256"/>
      <c r="B1131" s="287"/>
      <c r="C1131" s="288"/>
      <c r="D1131" s="288"/>
      <c r="E1131" s="288"/>
      <c r="F1131" s="288"/>
      <c r="G1131" s="288"/>
      <c r="H1131" s="288"/>
      <c r="I1131" s="288"/>
      <c r="J1131" s="288"/>
      <c r="K1131" s="289"/>
    </row>
    <row r="1132" spans="1:11" x14ac:dyDescent="0.25">
      <c r="A1132" s="256"/>
      <c r="B1132" s="287"/>
      <c r="C1132" s="288"/>
      <c r="D1132" s="288"/>
      <c r="E1132" s="288"/>
      <c r="F1132" s="288"/>
      <c r="G1132" s="288"/>
      <c r="H1132" s="288"/>
      <c r="I1132" s="288"/>
      <c r="J1132" s="288"/>
      <c r="K1132" s="289"/>
    </row>
    <row r="1133" spans="1:11" x14ac:dyDescent="0.25">
      <c r="A1133" s="256"/>
      <c r="B1133" s="287"/>
      <c r="C1133" s="288"/>
      <c r="D1133" s="288"/>
      <c r="E1133" s="288"/>
      <c r="F1133" s="288"/>
      <c r="G1133" s="288"/>
      <c r="H1133" s="288"/>
      <c r="I1133" s="288"/>
      <c r="J1133" s="288"/>
      <c r="K1133" s="289"/>
    </row>
    <row r="1134" spans="1:11" ht="15.75" thickBot="1" x14ac:dyDescent="0.3">
      <c r="A1134" s="257"/>
      <c r="B1134" s="290"/>
      <c r="C1134" s="291"/>
      <c r="D1134" s="291"/>
      <c r="E1134" s="291"/>
      <c r="F1134" s="291"/>
      <c r="G1134" s="291"/>
      <c r="H1134" s="291"/>
      <c r="I1134" s="291"/>
      <c r="J1134" s="291"/>
      <c r="K1134" s="292"/>
    </row>
    <row r="1135" spans="1:11" x14ac:dyDescent="0.25">
      <c r="A1135" s="255" t="s">
        <v>97</v>
      </c>
      <c r="B1135" s="258"/>
      <c r="C1135" s="259"/>
      <c r="D1135" s="259"/>
      <c r="E1135" s="259"/>
      <c r="F1135" s="259"/>
      <c r="G1135" s="259"/>
      <c r="H1135" s="259"/>
      <c r="I1135" s="259"/>
      <c r="J1135" s="259"/>
      <c r="K1135" s="260"/>
    </row>
    <row r="1136" spans="1:11" x14ac:dyDescent="0.25">
      <c r="A1136" s="256"/>
      <c r="B1136" s="261"/>
      <c r="C1136" s="262"/>
      <c r="D1136" s="262"/>
      <c r="E1136" s="262"/>
      <c r="F1136" s="262"/>
      <c r="G1136" s="262"/>
      <c r="H1136" s="262"/>
      <c r="I1136" s="262"/>
      <c r="J1136" s="262"/>
      <c r="K1136" s="263"/>
    </row>
    <row r="1137" spans="1:11" x14ac:dyDescent="0.25">
      <c r="A1137" s="256"/>
      <c r="B1137" s="261"/>
      <c r="C1137" s="262"/>
      <c r="D1137" s="262"/>
      <c r="E1137" s="262"/>
      <c r="F1137" s="262"/>
      <c r="G1137" s="262"/>
      <c r="H1137" s="262"/>
      <c r="I1137" s="262"/>
      <c r="J1137" s="262"/>
      <c r="K1137" s="263"/>
    </row>
    <row r="1138" spans="1:11" x14ac:dyDescent="0.25">
      <c r="A1138" s="256"/>
      <c r="B1138" s="261"/>
      <c r="C1138" s="262"/>
      <c r="D1138" s="262"/>
      <c r="E1138" s="262"/>
      <c r="F1138" s="262"/>
      <c r="G1138" s="262"/>
      <c r="H1138" s="262"/>
      <c r="I1138" s="262"/>
      <c r="J1138" s="262"/>
      <c r="K1138" s="263"/>
    </row>
    <row r="1139" spans="1:11" x14ac:dyDescent="0.25">
      <c r="A1139" s="256"/>
      <c r="B1139" s="261"/>
      <c r="C1139" s="262"/>
      <c r="D1139" s="262"/>
      <c r="E1139" s="262"/>
      <c r="F1139" s="262"/>
      <c r="G1139" s="262"/>
      <c r="H1139" s="262"/>
      <c r="I1139" s="262"/>
      <c r="J1139" s="262"/>
      <c r="K1139" s="263"/>
    </row>
    <row r="1140" spans="1:11" x14ac:dyDescent="0.25">
      <c r="A1140" s="256"/>
      <c r="B1140" s="261"/>
      <c r="C1140" s="262"/>
      <c r="D1140" s="262"/>
      <c r="E1140" s="262"/>
      <c r="F1140" s="262"/>
      <c r="G1140" s="262"/>
      <c r="H1140" s="262"/>
      <c r="I1140" s="262"/>
      <c r="J1140" s="262"/>
      <c r="K1140" s="263"/>
    </row>
    <row r="1141" spans="1:11" x14ac:dyDescent="0.25">
      <c r="A1141" s="256"/>
      <c r="B1141" s="261"/>
      <c r="C1141" s="262"/>
      <c r="D1141" s="262"/>
      <c r="E1141" s="262"/>
      <c r="F1141" s="262"/>
      <c r="G1141" s="262"/>
      <c r="H1141" s="262"/>
      <c r="I1141" s="262"/>
      <c r="J1141" s="262"/>
      <c r="K1141" s="263"/>
    </row>
    <row r="1142" spans="1:11" x14ac:dyDescent="0.25">
      <c r="A1142" s="256"/>
      <c r="B1142" s="261"/>
      <c r="C1142" s="262"/>
      <c r="D1142" s="262"/>
      <c r="E1142" s="262"/>
      <c r="F1142" s="262"/>
      <c r="G1142" s="262"/>
      <c r="H1142" s="262"/>
      <c r="I1142" s="262"/>
      <c r="J1142" s="262"/>
      <c r="K1142" s="263"/>
    </row>
    <row r="1143" spans="1:11" x14ac:dyDescent="0.25">
      <c r="A1143" s="256"/>
      <c r="B1143" s="261"/>
      <c r="C1143" s="262"/>
      <c r="D1143" s="262"/>
      <c r="E1143" s="262"/>
      <c r="F1143" s="262"/>
      <c r="G1143" s="262"/>
      <c r="H1143" s="262"/>
      <c r="I1143" s="262"/>
      <c r="J1143" s="262"/>
      <c r="K1143" s="263"/>
    </row>
    <row r="1144" spans="1:11" x14ac:dyDescent="0.25">
      <c r="A1144" s="256"/>
      <c r="B1144" s="261"/>
      <c r="C1144" s="262"/>
      <c r="D1144" s="262"/>
      <c r="E1144" s="262"/>
      <c r="F1144" s="262"/>
      <c r="G1144" s="262"/>
      <c r="H1144" s="262"/>
      <c r="I1144" s="262"/>
      <c r="J1144" s="262"/>
      <c r="K1144" s="263"/>
    </row>
    <row r="1145" spans="1:11" x14ac:dyDescent="0.25">
      <c r="A1145" s="256"/>
      <c r="B1145" s="261"/>
      <c r="C1145" s="262"/>
      <c r="D1145" s="262"/>
      <c r="E1145" s="262"/>
      <c r="F1145" s="262"/>
      <c r="G1145" s="262"/>
      <c r="H1145" s="262"/>
      <c r="I1145" s="262"/>
      <c r="J1145" s="262"/>
      <c r="K1145" s="263"/>
    </row>
    <row r="1146" spans="1:11" ht="15.75" thickBot="1" x14ac:dyDescent="0.3">
      <c r="A1146" s="257"/>
      <c r="B1146" s="264"/>
      <c r="C1146" s="265"/>
      <c r="D1146" s="265"/>
      <c r="E1146" s="265"/>
      <c r="F1146" s="265"/>
      <c r="G1146" s="265"/>
      <c r="H1146" s="265"/>
      <c r="I1146" s="265"/>
      <c r="J1146" s="265"/>
      <c r="K1146" s="266"/>
    </row>
    <row r="1147" spans="1:11" x14ac:dyDescent="0.25">
      <c r="A1147" s="267" t="s">
        <v>98</v>
      </c>
      <c r="B1147" s="270" t="s">
        <v>99</v>
      </c>
      <c r="C1147" s="270"/>
      <c r="D1147" s="270"/>
      <c r="E1147" s="270"/>
      <c r="F1147" s="270" t="s">
        <v>100</v>
      </c>
      <c r="G1147" s="270"/>
      <c r="H1147" s="270"/>
      <c r="I1147" s="270"/>
      <c r="J1147" s="270"/>
      <c r="K1147" s="273"/>
    </row>
    <row r="1148" spans="1:11" x14ac:dyDescent="0.25">
      <c r="A1148" s="268"/>
      <c r="B1148" s="271"/>
      <c r="C1148" s="271"/>
      <c r="D1148" s="271"/>
      <c r="E1148" s="271"/>
      <c r="F1148" s="271"/>
      <c r="G1148" s="271"/>
      <c r="H1148" s="271"/>
      <c r="I1148" s="271"/>
      <c r="J1148" s="271"/>
      <c r="K1148" s="274"/>
    </row>
    <row r="1149" spans="1:11" x14ac:dyDescent="0.25">
      <c r="A1149" s="268"/>
      <c r="B1149" s="271"/>
      <c r="C1149" s="271"/>
      <c r="D1149" s="271"/>
      <c r="E1149" s="271"/>
      <c r="F1149" s="271"/>
      <c r="G1149" s="271"/>
      <c r="H1149" s="271"/>
      <c r="I1149" s="271"/>
      <c r="J1149" s="271"/>
      <c r="K1149" s="274"/>
    </row>
    <row r="1150" spans="1:11" ht="15.75" thickBot="1" x14ac:dyDescent="0.3">
      <c r="A1150" s="269"/>
      <c r="B1150" s="272"/>
      <c r="C1150" s="272"/>
      <c r="D1150" s="272"/>
      <c r="E1150" s="272"/>
      <c r="F1150" s="272"/>
      <c r="G1150" s="272"/>
      <c r="H1150" s="272"/>
      <c r="I1150" s="272"/>
      <c r="J1150" s="272"/>
      <c r="K1150" s="275"/>
    </row>
    <row r="1151" spans="1:11" x14ac:dyDescent="0.25">
      <c r="A1151" s="322" t="s">
        <v>64</v>
      </c>
      <c r="B1151" s="323"/>
      <c r="C1151" s="323"/>
      <c r="D1151" s="323"/>
      <c r="E1151" s="323"/>
      <c r="F1151" s="323"/>
      <c r="G1151" s="323"/>
      <c r="H1151" s="326">
        <f>H1101+1</f>
        <v>44895</v>
      </c>
      <c r="I1151" s="327"/>
      <c r="J1151" s="327"/>
      <c r="K1151" s="328"/>
    </row>
    <row r="1152" spans="1:11" x14ac:dyDescent="0.25">
      <c r="A1152" s="324"/>
      <c r="B1152" s="325"/>
      <c r="C1152" s="325"/>
      <c r="D1152" s="325"/>
      <c r="E1152" s="325"/>
      <c r="F1152" s="325"/>
      <c r="G1152" s="325"/>
      <c r="H1152" s="329"/>
      <c r="I1152" s="329"/>
      <c r="J1152" s="329"/>
      <c r="K1152" s="330"/>
    </row>
    <row r="1153" spans="1:11" x14ac:dyDescent="0.25">
      <c r="A1153" s="331" t="str">
        <f>$A$53</f>
        <v>DRENAGEM E PAVIMENTAÇÃO DAS RUAS “A”, “B”, “C” E “D” DO LOTEAMENTO PORTELINHA, BAIRRO ROMUALDO PRADO, NESTE MUNICÍPIO DE SÃO CRISTÓVÃO/SE.</v>
      </c>
      <c r="B1153" s="332"/>
      <c r="C1153" s="332"/>
      <c r="D1153" s="332"/>
      <c r="E1153" s="332"/>
      <c r="F1153" s="332"/>
      <c r="G1153" s="332"/>
      <c r="H1153" s="332"/>
      <c r="I1153" s="332"/>
      <c r="J1153" s="332"/>
      <c r="K1153" s="333"/>
    </row>
    <row r="1154" spans="1:11" x14ac:dyDescent="0.25">
      <c r="A1154" s="331"/>
      <c r="B1154" s="332"/>
      <c r="C1154" s="332"/>
      <c r="D1154" s="332"/>
      <c r="E1154" s="332"/>
      <c r="F1154" s="332"/>
      <c r="G1154" s="332"/>
      <c r="H1154" s="332"/>
      <c r="I1154" s="332"/>
      <c r="J1154" s="332"/>
      <c r="K1154" s="333"/>
    </row>
    <row r="1155" spans="1:11" x14ac:dyDescent="0.25">
      <c r="A1155" s="334" t="s">
        <v>70</v>
      </c>
      <c r="B1155" s="335"/>
      <c r="C1155" s="335"/>
      <c r="D1155" s="335"/>
      <c r="E1155" s="335"/>
      <c r="F1155" s="335"/>
      <c r="G1155" s="335"/>
      <c r="H1155" s="335"/>
      <c r="I1155" s="335"/>
      <c r="J1155" s="335"/>
      <c r="K1155" s="336"/>
    </row>
    <row r="1156" spans="1:11" x14ac:dyDescent="0.25">
      <c r="A1156" s="334"/>
      <c r="B1156" s="335"/>
      <c r="C1156" s="335"/>
      <c r="D1156" s="335"/>
      <c r="E1156" s="335"/>
      <c r="F1156" s="335"/>
      <c r="G1156" s="335"/>
      <c r="H1156" s="335"/>
      <c r="I1156" s="335"/>
      <c r="J1156" s="335"/>
      <c r="K1156" s="336"/>
    </row>
    <row r="1157" spans="1:11" ht="15.75" x14ac:dyDescent="0.25">
      <c r="A1157" s="337" t="str">
        <f>A1107</f>
        <v>PREFEITURA MUNICIPAL DE SÃO CRISTOVÃO/SE</v>
      </c>
      <c r="B1157" s="338"/>
      <c r="C1157" s="338"/>
      <c r="D1157" s="338"/>
      <c r="E1157" s="338"/>
      <c r="F1157" s="338"/>
      <c r="G1157" s="338"/>
      <c r="H1157" s="338"/>
      <c r="I1157" s="338"/>
      <c r="J1157" s="338"/>
      <c r="K1157" s="339"/>
    </row>
    <row r="1158" spans="1:11" x14ac:dyDescent="0.25">
      <c r="A1158" s="340" t="s">
        <v>71</v>
      </c>
      <c r="B1158" s="341"/>
      <c r="C1158" s="341"/>
      <c r="D1158" s="341"/>
      <c r="E1158" s="341"/>
      <c r="F1158" s="341"/>
      <c r="G1158" s="341"/>
      <c r="H1158" s="341"/>
      <c r="I1158" s="341"/>
      <c r="J1158" s="341"/>
      <c r="K1158" s="342"/>
    </row>
    <row r="1159" spans="1:11" x14ac:dyDescent="0.25">
      <c r="A1159" s="343"/>
      <c r="B1159" s="344"/>
      <c r="C1159" s="344"/>
      <c r="D1159" s="344"/>
      <c r="E1159" s="344"/>
      <c r="F1159" s="344"/>
      <c r="G1159" s="344"/>
      <c r="H1159" s="344"/>
      <c r="I1159" s="344"/>
      <c r="J1159" s="344"/>
      <c r="K1159" s="345"/>
    </row>
    <row r="1160" spans="1:11" ht="15.75" x14ac:dyDescent="0.25">
      <c r="A1160" s="315" t="s">
        <v>72</v>
      </c>
      <c r="B1160" s="316"/>
      <c r="C1160" s="316"/>
      <c r="D1160" s="316"/>
      <c r="E1160" s="317" t="str">
        <f>$E$60</f>
        <v>07:00 às 12:00 / 13:00 às 17:00</v>
      </c>
      <c r="F1160" s="317"/>
      <c r="G1160" s="317"/>
      <c r="H1160" s="318" t="s">
        <v>74</v>
      </c>
      <c r="I1160" s="318"/>
      <c r="J1160" s="31">
        <f>J1110+1</f>
        <v>23</v>
      </c>
      <c r="K1160" s="32" t="s">
        <v>75</v>
      </c>
    </row>
    <row r="1161" spans="1:11" ht="15.75" x14ac:dyDescent="0.25">
      <c r="A1161" s="319" t="s">
        <v>76</v>
      </c>
      <c r="B1161" s="316"/>
      <c r="C1161" s="316"/>
      <c r="D1161" s="316"/>
      <c r="E1161" s="320">
        <f>$E$61</f>
        <v>180</v>
      </c>
      <c r="F1161" s="321"/>
      <c r="G1161" s="33" t="s">
        <v>75</v>
      </c>
      <c r="H1161" s="318" t="s">
        <v>77</v>
      </c>
      <c r="I1161" s="318"/>
      <c r="J1161" s="31">
        <f>(E1161)-J1160</f>
        <v>157</v>
      </c>
      <c r="K1161" s="32" t="s">
        <v>75</v>
      </c>
    </row>
    <row r="1162" spans="1:11" ht="16.5" thickBot="1" x14ac:dyDescent="0.3">
      <c r="A1162" s="297" t="s">
        <v>78</v>
      </c>
      <c r="B1162" s="298"/>
      <c r="C1162" s="298"/>
      <c r="D1162" s="298"/>
      <c r="E1162" s="298"/>
      <c r="F1162" s="299"/>
      <c r="G1162" s="300" t="s">
        <v>79</v>
      </c>
      <c r="H1162" s="300"/>
      <c r="I1162" s="300"/>
      <c r="J1162" s="300"/>
      <c r="K1162" s="301"/>
    </row>
    <row r="1163" spans="1:11" x14ac:dyDescent="0.25">
      <c r="A1163" s="302" t="s">
        <v>80</v>
      </c>
      <c r="B1163" s="305"/>
      <c r="C1163" s="306"/>
      <c r="D1163" s="306"/>
      <c r="E1163" s="306"/>
      <c r="F1163" s="307"/>
      <c r="G1163" s="308"/>
      <c r="H1163" s="306"/>
      <c r="I1163" s="306"/>
      <c r="J1163" s="306"/>
      <c r="K1163" s="309"/>
    </row>
    <row r="1164" spans="1:11" x14ac:dyDescent="0.25">
      <c r="A1164" s="303"/>
      <c r="B1164" s="305"/>
      <c r="C1164" s="306"/>
      <c r="D1164" s="306"/>
      <c r="E1164" s="306"/>
      <c r="F1164" s="307"/>
      <c r="G1164" s="308"/>
      <c r="H1164" s="306"/>
      <c r="I1164" s="306"/>
      <c r="J1164" s="306"/>
      <c r="K1164" s="309"/>
    </row>
    <row r="1165" spans="1:11" ht="15.75" thickBot="1" x14ac:dyDescent="0.3">
      <c r="A1165" s="304"/>
      <c r="B1165" s="310"/>
      <c r="C1165" s="311"/>
      <c r="D1165" s="311"/>
      <c r="E1165" s="311"/>
      <c r="F1165" s="312"/>
      <c r="G1165" s="313"/>
      <c r="H1165" s="311"/>
      <c r="I1165" s="311"/>
      <c r="J1165" s="311"/>
      <c r="K1165" s="314"/>
    </row>
    <row r="1166" spans="1:11" ht="15" customHeight="1" x14ac:dyDescent="0.25">
      <c r="A1166" s="255" t="s">
        <v>81</v>
      </c>
      <c r="B1166" s="293" t="s">
        <v>82</v>
      </c>
      <c r="C1166" s="294"/>
      <c r="D1166" s="294"/>
      <c r="E1166" s="295"/>
      <c r="F1166" s="34" t="s">
        <v>83</v>
      </c>
      <c r="G1166" s="296" t="s">
        <v>82</v>
      </c>
      <c r="H1166" s="294"/>
      <c r="I1166" s="294"/>
      <c r="J1166" s="295"/>
      <c r="K1166" s="35" t="s">
        <v>83</v>
      </c>
    </row>
    <row r="1167" spans="1:11" x14ac:dyDescent="0.25">
      <c r="A1167" s="256"/>
      <c r="B1167" s="279" t="s">
        <v>84</v>
      </c>
      <c r="C1167" s="277"/>
      <c r="D1167" s="277"/>
      <c r="E1167" s="278"/>
      <c r="F1167" s="36">
        <v>1</v>
      </c>
      <c r="G1167" s="276" t="s">
        <v>85</v>
      </c>
      <c r="H1167" s="277"/>
      <c r="I1167" s="277"/>
      <c r="J1167" s="278"/>
      <c r="K1167" s="37">
        <v>1</v>
      </c>
    </row>
    <row r="1168" spans="1:11" x14ac:dyDescent="0.25">
      <c r="A1168" s="256"/>
      <c r="B1168" s="279" t="s">
        <v>86</v>
      </c>
      <c r="C1168" s="277"/>
      <c r="D1168" s="277"/>
      <c r="E1168" s="278"/>
      <c r="F1168" s="36">
        <v>1</v>
      </c>
      <c r="G1168" s="276" t="s">
        <v>87</v>
      </c>
      <c r="H1168" s="277"/>
      <c r="I1168" s="277"/>
      <c r="J1168" s="278"/>
      <c r="K1168" s="37" t="s">
        <v>63</v>
      </c>
    </row>
    <row r="1169" spans="1:11" x14ac:dyDescent="0.25">
      <c r="A1169" s="256"/>
      <c r="B1169" s="279" t="s">
        <v>88</v>
      </c>
      <c r="C1169" s="277"/>
      <c r="D1169" s="277"/>
      <c r="E1169" s="278"/>
      <c r="F1169" s="36" t="s">
        <v>63</v>
      </c>
      <c r="G1169" s="276" t="s">
        <v>89</v>
      </c>
      <c r="H1169" s="277"/>
      <c r="I1169" s="277"/>
      <c r="J1169" s="278"/>
      <c r="K1169" s="37" t="s">
        <v>63</v>
      </c>
    </row>
    <row r="1170" spans="1:11" x14ac:dyDescent="0.25">
      <c r="A1170" s="256"/>
      <c r="B1170" s="279" t="s">
        <v>90</v>
      </c>
      <c r="C1170" s="277"/>
      <c r="D1170" s="277"/>
      <c r="E1170" s="278"/>
      <c r="F1170" s="36" t="s">
        <v>63</v>
      </c>
      <c r="G1170" s="276" t="s">
        <v>91</v>
      </c>
      <c r="H1170" s="277"/>
      <c r="I1170" s="277"/>
      <c r="J1170" s="278"/>
      <c r="K1170" s="37" t="s">
        <v>63</v>
      </c>
    </row>
    <row r="1171" spans="1:11" x14ac:dyDescent="0.25">
      <c r="A1171" s="256"/>
      <c r="B1171" s="279" t="s">
        <v>92</v>
      </c>
      <c r="C1171" s="277"/>
      <c r="D1171" s="277"/>
      <c r="E1171" s="278"/>
      <c r="F1171" s="36" t="s">
        <v>63</v>
      </c>
      <c r="G1171" s="276" t="s">
        <v>93</v>
      </c>
      <c r="H1171" s="277"/>
      <c r="I1171" s="277"/>
      <c r="J1171" s="278"/>
      <c r="K1171" s="37" t="s">
        <v>63</v>
      </c>
    </row>
    <row r="1172" spans="1:11" ht="15.75" thickBot="1" x14ac:dyDescent="0.3">
      <c r="A1172" s="257"/>
      <c r="B1172" s="280" t="s">
        <v>94</v>
      </c>
      <c r="C1172" s="281"/>
      <c r="D1172" s="281"/>
      <c r="E1172" s="282"/>
      <c r="F1172" s="36">
        <v>2</v>
      </c>
      <c r="G1172" s="283" t="s">
        <v>95</v>
      </c>
      <c r="H1172" s="281"/>
      <c r="I1172" s="281"/>
      <c r="J1172" s="282"/>
      <c r="K1172" s="37" t="s">
        <v>63</v>
      </c>
    </row>
    <row r="1173" spans="1:11" ht="15" customHeight="1" x14ac:dyDescent="0.25">
      <c r="A1173" s="255" t="s">
        <v>96</v>
      </c>
      <c r="B1173" s="284" t="s">
        <v>295</v>
      </c>
      <c r="C1173" s="285"/>
      <c r="D1173" s="285"/>
      <c r="E1173" s="285"/>
      <c r="F1173" s="285"/>
      <c r="G1173" s="285"/>
      <c r="H1173" s="285"/>
      <c r="I1173" s="285"/>
      <c r="J1173" s="285"/>
      <c r="K1173" s="286"/>
    </row>
    <row r="1174" spans="1:11" x14ac:dyDescent="0.25">
      <c r="A1174" s="256"/>
      <c r="B1174" s="287"/>
      <c r="C1174" s="288"/>
      <c r="D1174" s="288"/>
      <c r="E1174" s="288"/>
      <c r="F1174" s="288"/>
      <c r="G1174" s="288"/>
      <c r="H1174" s="288"/>
      <c r="I1174" s="288"/>
      <c r="J1174" s="288"/>
      <c r="K1174" s="289"/>
    </row>
    <row r="1175" spans="1:11" x14ac:dyDescent="0.25">
      <c r="A1175" s="256"/>
      <c r="B1175" s="287"/>
      <c r="C1175" s="288"/>
      <c r="D1175" s="288"/>
      <c r="E1175" s="288"/>
      <c r="F1175" s="288"/>
      <c r="G1175" s="288"/>
      <c r="H1175" s="288"/>
      <c r="I1175" s="288"/>
      <c r="J1175" s="288"/>
      <c r="K1175" s="289"/>
    </row>
    <row r="1176" spans="1:11" x14ac:dyDescent="0.25">
      <c r="A1176" s="256"/>
      <c r="B1176" s="287"/>
      <c r="C1176" s="288"/>
      <c r="D1176" s="288"/>
      <c r="E1176" s="288"/>
      <c r="F1176" s="288"/>
      <c r="G1176" s="288"/>
      <c r="H1176" s="288"/>
      <c r="I1176" s="288"/>
      <c r="J1176" s="288"/>
      <c r="K1176" s="289"/>
    </row>
    <row r="1177" spans="1:11" x14ac:dyDescent="0.25">
      <c r="A1177" s="256"/>
      <c r="B1177" s="287"/>
      <c r="C1177" s="288"/>
      <c r="D1177" s="288"/>
      <c r="E1177" s="288"/>
      <c r="F1177" s="288"/>
      <c r="G1177" s="288"/>
      <c r="H1177" s="288"/>
      <c r="I1177" s="288"/>
      <c r="J1177" s="288"/>
      <c r="K1177" s="289"/>
    </row>
    <row r="1178" spans="1:11" x14ac:dyDescent="0.25">
      <c r="A1178" s="256"/>
      <c r="B1178" s="287"/>
      <c r="C1178" s="288"/>
      <c r="D1178" s="288"/>
      <c r="E1178" s="288"/>
      <c r="F1178" s="288"/>
      <c r="G1178" s="288"/>
      <c r="H1178" s="288"/>
      <c r="I1178" s="288"/>
      <c r="J1178" s="288"/>
      <c r="K1178" s="289"/>
    </row>
    <row r="1179" spans="1:11" x14ac:dyDescent="0.25">
      <c r="A1179" s="256"/>
      <c r="B1179" s="287"/>
      <c r="C1179" s="288"/>
      <c r="D1179" s="288"/>
      <c r="E1179" s="288"/>
      <c r="F1179" s="288"/>
      <c r="G1179" s="288"/>
      <c r="H1179" s="288"/>
      <c r="I1179" s="288"/>
      <c r="J1179" s="288"/>
      <c r="K1179" s="289"/>
    </row>
    <row r="1180" spans="1:11" x14ac:dyDescent="0.25">
      <c r="A1180" s="256"/>
      <c r="B1180" s="287"/>
      <c r="C1180" s="288"/>
      <c r="D1180" s="288"/>
      <c r="E1180" s="288"/>
      <c r="F1180" s="288"/>
      <c r="G1180" s="288"/>
      <c r="H1180" s="288"/>
      <c r="I1180" s="288"/>
      <c r="J1180" s="288"/>
      <c r="K1180" s="289"/>
    </row>
    <row r="1181" spans="1:11" x14ac:dyDescent="0.25">
      <c r="A1181" s="256"/>
      <c r="B1181" s="287"/>
      <c r="C1181" s="288"/>
      <c r="D1181" s="288"/>
      <c r="E1181" s="288"/>
      <c r="F1181" s="288"/>
      <c r="G1181" s="288"/>
      <c r="H1181" s="288"/>
      <c r="I1181" s="288"/>
      <c r="J1181" s="288"/>
      <c r="K1181" s="289"/>
    </row>
    <row r="1182" spans="1:11" x14ac:dyDescent="0.25">
      <c r="A1182" s="256"/>
      <c r="B1182" s="287"/>
      <c r="C1182" s="288"/>
      <c r="D1182" s="288"/>
      <c r="E1182" s="288"/>
      <c r="F1182" s="288"/>
      <c r="G1182" s="288"/>
      <c r="H1182" s="288"/>
      <c r="I1182" s="288"/>
      <c r="J1182" s="288"/>
      <c r="K1182" s="289"/>
    </row>
    <row r="1183" spans="1:11" x14ac:dyDescent="0.25">
      <c r="A1183" s="256"/>
      <c r="B1183" s="287"/>
      <c r="C1183" s="288"/>
      <c r="D1183" s="288"/>
      <c r="E1183" s="288"/>
      <c r="F1183" s="288"/>
      <c r="G1183" s="288"/>
      <c r="H1183" s="288"/>
      <c r="I1183" s="288"/>
      <c r="J1183" s="288"/>
      <c r="K1183" s="289"/>
    </row>
    <row r="1184" spans="1:11" ht="15.75" thickBot="1" x14ac:dyDescent="0.3">
      <c r="A1184" s="257"/>
      <c r="B1184" s="290"/>
      <c r="C1184" s="291"/>
      <c r="D1184" s="291"/>
      <c r="E1184" s="291"/>
      <c r="F1184" s="291"/>
      <c r="G1184" s="291"/>
      <c r="H1184" s="291"/>
      <c r="I1184" s="291"/>
      <c r="J1184" s="291"/>
      <c r="K1184" s="292"/>
    </row>
    <row r="1185" spans="1:11" x14ac:dyDescent="0.25">
      <c r="A1185" s="255" t="s">
        <v>97</v>
      </c>
      <c r="B1185" s="258"/>
      <c r="C1185" s="259"/>
      <c r="D1185" s="259"/>
      <c r="E1185" s="259"/>
      <c r="F1185" s="259"/>
      <c r="G1185" s="259"/>
      <c r="H1185" s="259"/>
      <c r="I1185" s="259"/>
      <c r="J1185" s="259"/>
      <c r="K1185" s="260"/>
    </row>
    <row r="1186" spans="1:11" x14ac:dyDescent="0.25">
      <c r="A1186" s="256"/>
      <c r="B1186" s="261"/>
      <c r="C1186" s="262"/>
      <c r="D1186" s="262"/>
      <c r="E1186" s="262"/>
      <c r="F1186" s="262"/>
      <c r="G1186" s="262"/>
      <c r="H1186" s="262"/>
      <c r="I1186" s="262"/>
      <c r="J1186" s="262"/>
      <c r="K1186" s="263"/>
    </row>
    <row r="1187" spans="1:11" x14ac:dyDescent="0.25">
      <c r="A1187" s="256"/>
      <c r="B1187" s="261"/>
      <c r="C1187" s="262"/>
      <c r="D1187" s="262"/>
      <c r="E1187" s="262"/>
      <c r="F1187" s="262"/>
      <c r="G1187" s="262"/>
      <c r="H1187" s="262"/>
      <c r="I1187" s="262"/>
      <c r="J1187" s="262"/>
      <c r="K1187" s="263"/>
    </row>
    <row r="1188" spans="1:11" x14ac:dyDescent="0.25">
      <c r="A1188" s="256"/>
      <c r="B1188" s="261"/>
      <c r="C1188" s="262"/>
      <c r="D1188" s="262"/>
      <c r="E1188" s="262"/>
      <c r="F1188" s="262"/>
      <c r="G1188" s="262"/>
      <c r="H1188" s="262"/>
      <c r="I1188" s="262"/>
      <c r="J1188" s="262"/>
      <c r="K1188" s="263"/>
    </row>
    <row r="1189" spans="1:11" x14ac:dyDescent="0.25">
      <c r="A1189" s="256"/>
      <c r="B1189" s="261"/>
      <c r="C1189" s="262"/>
      <c r="D1189" s="262"/>
      <c r="E1189" s="262"/>
      <c r="F1189" s="262"/>
      <c r="G1189" s="262"/>
      <c r="H1189" s="262"/>
      <c r="I1189" s="262"/>
      <c r="J1189" s="262"/>
      <c r="K1189" s="263"/>
    </row>
    <row r="1190" spans="1:11" x14ac:dyDescent="0.25">
      <c r="A1190" s="256"/>
      <c r="B1190" s="261"/>
      <c r="C1190" s="262"/>
      <c r="D1190" s="262"/>
      <c r="E1190" s="262"/>
      <c r="F1190" s="262"/>
      <c r="G1190" s="262"/>
      <c r="H1190" s="262"/>
      <c r="I1190" s="262"/>
      <c r="J1190" s="262"/>
      <c r="K1190" s="263"/>
    </row>
    <row r="1191" spans="1:11" x14ac:dyDescent="0.25">
      <c r="A1191" s="256"/>
      <c r="B1191" s="261"/>
      <c r="C1191" s="262"/>
      <c r="D1191" s="262"/>
      <c r="E1191" s="262"/>
      <c r="F1191" s="262"/>
      <c r="G1191" s="262"/>
      <c r="H1191" s="262"/>
      <c r="I1191" s="262"/>
      <c r="J1191" s="262"/>
      <c r="K1191" s="263"/>
    </row>
    <row r="1192" spans="1:11" x14ac:dyDescent="0.25">
      <c r="A1192" s="256"/>
      <c r="B1192" s="261"/>
      <c r="C1192" s="262"/>
      <c r="D1192" s="262"/>
      <c r="E1192" s="262"/>
      <c r="F1192" s="262"/>
      <c r="G1192" s="262"/>
      <c r="H1192" s="262"/>
      <c r="I1192" s="262"/>
      <c r="J1192" s="262"/>
      <c r="K1192" s="263"/>
    </row>
    <row r="1193" spans="1:11" x14ac:dyDescent="0.25">
      <c r="A1193" s="256"/>
      <c r="B1193" s="261"/>
      <c r="C1193" s="262"/>
      <c r="D1193" s="262"/>
      <c r="E1193" s="262"/>
      <c r="F1193" s="262"/>
      <c r="G1193" s="262"/>
      <c r="H1193" s="262"/>
      <c r="I1193" s="262"/>
      <c r="J1193" s="262"/>
      <c r="K1193" s="263"/>
    </row>
    <row r="1194" spans="1:11" x14ac:dyDescent="0.25">
      <c r="A1194" s="256"/>
      <c r="B1194" s="261"/>
      <c r="C1194" s="262"/>
      <c r="D1194" s="262"/>
      <c r="E1194" s="262"/>
      <c r="F1194" s="262"/>
      <c r="G1194" s="262"/>
      <c r="H1194" s="262"/>
      <c r="I1194" s="262"/>
      <c r="J1194" s="262"/>
      <c r="K1194" s="263"/>
    </row>
    <row r="1195" spans="1:11" x14ac:dyDescent="0.25">
      <c r="A1195" s="256"/>
      <c r="B1195" s="261"/>
      <c r="C1195" s="262"/>
      <c r="D1195" s="262"/>
      <c r="E1195" s="262"/>
      <c r="F1195" s="262"/>
      <c r="G1195" s="262"/>
      <c r="H1195" s="262"/>
      <c r="I1195" s="262"/>
      <c r="J1195" s="262"/>
      <c r="K1195" s="263"/>
    </row>
    <row r="1196" spans="1:11" ht="15.75" thickBot="1" x14ac:dyDescent="0.3">
      <c r="A1196" s="257"/>
      <c r="B1196" s="264"/>
      <c r="C1196" s="265"/>
      <c r="D1196" s="265"/>
      <c r="E1196" s="265"/>
      <c r="F1196" s="265"/>
      <c r="G1196" s="265"/>
      <c r="H1196" s="265"/>
      <c r="I1196" s="265"/>
      <c r="J1196" s="265"/>
      <c r="K1196" s="266"/>
    </row>
    <row r="1197" spans="1:11" x14ac:dyDescent="0.25">
      <c r="A1197" s="267" t="s">
        <v>98</v>
      </c>
      <c r="B1197" s="270" t="s">
        <v>99</v>
      </c>
      <c r="C1197" s="270"/>
      <c r="D1197" s="270"/>
      <c r="E1197" s="270"/>
      <c r="F1197" s="270" t="s">
        <v>100</v>
      </c>
      <c r="G1197" s="270"/>
      <c r="H1197" s="270"/>
      <c r="I1197" s="270"/>
      <c r="J1197" s="270"/>
      <c r="K1197" s="273"/>
    </row>
    <row r="1198" spans="1:11" x14ac:dyDescent="0.25">
      <c r="A1198" s="268"/>
      <c r="B1198" s="271"/>
      <c r="C1198" s="271"/>
      <c r="D1198" s="271"/>
      <c r="E1198" s="271"/>
      <c r="F1198" s="271"/>
      <c r="G1198" s="271"/>
      <c r="H1198" s="271"/>
      <c r="I1198" s="271"/>
      <c r="J1198" s="271"/>
      <c r="K1198" s="274"/>
    </row>
    <row r="1199" spans="1:11" x14ac:dyDescent="0.25">
      <c r="A1199" s="268"/>
      <c r="B1199" s="271"/>
      <c r="C1199" s="271"/>
      <c r="D1199" s="271"/>
      <c r="E1199" s="271"/>
      <c r="F1199" s="271"/>
      <c r="G1199" s="271"/>
      <c r="H1199" s="271"/>
      <c r="I1199" s="271"/>
      <c r="J1199" s="271"/>
      <c r="K1199" s="274"/>
    </row>
    <row r="1200" spans="1:11" ht="15.75" thickBot="1" x14ac:dyDescent="0.3">
      <c r="A1200" s="269"/>
      <c r="B1200" s="272"/>
      <c r="C1200" s="272"/>
      <c r="D1200" s="272"/>
      <c r="E1200" s="272"/>
      <c r="F1200" s="272"/>
      <c r="G1200" s="272"/>
      <c r="H1200" s="272"/>
      <c r="I1200" s="272"/>
      <c r="J1200" s="272"/>
      <c r="K1200" s="275"/>
    </row>
  </sheetData>
  <mergeCells count="1004">
    <mergeCell ref="A61:D61"/>
    <mergeCell ref="E61:F61"/>
    <mergeCell ref="H61:I61"/>
    <mergeCell ref="H60:I60"/>
    <mergeCell ref="A51:G52"/>
    <mergeCell ref="H51:K52"/>
    <mergeCell ref="A53:K54"/>
    <mergeCell ref="A62:F62"/>
    <mergeCell ref="G62:K62"/>
    <mergeCell ref="A55:K56"/>
    <mergeCell ref="A57:K57"/>
    <mergeCell ref="A58:K59"/>
    <mergeCell ref="A60:D60"/>
    <mergeCell ref="E60:G60"/>
    <mergeCell ref="A47:K49"/>
    <mergeCell ref="A25:E27"/>
    <mergeCell ref="F25:K27"/>
    <mergeCell ref="A28:K33"/>
    <mergeCell ref="A34:K35"/>
    <mergeCell ref="A36:K37"/>
    <mergeCell ref="A38:F39"/>
    <mergeCell ref="G38:J39"/>
    <mergeCell ref="A1:K6"/>
    <mergeCell ref="A7:K11"/>
    <mergeCell ref="A12:E19"/>
    <mergeCell ref="F12:K19"/>
    <mergeCell ref="A20:K21"/>
    <mergeCell ref="A22:E24"/>
    <mergeCell ref="F22:K24"/>
    <mergeCell ref="A73:A84"/>
    <mergeCell ref="B73:K84"/>
    <mergeCell ref="A85:A96"/>
    <mergeCell ref="B85:K96"/>
    <mergeCell ref="A97:A100"/>
    <mergeCell ref="B97:E100"/>
    <mergeCell ref="F97:K100"/>
    <mergeCell ref="G69:J69"/>
    <mergeCell ref="B70:E70"/>
    <mergeCell ref="G70:J70"/>
    <mergeCell ref="B71:E71"/>
    <mergeCell ref="G71:J71"/>
    <mergeCell ref="B72:E72"/>
    <mergeCell ref="G72:J72"/>
    <mergeCell ref="B65:F65"/>
    <mergeCell ref="G65:K65"/>
    <mergeCell ref="A66:A72"/>
    <mergeCell ref="B66:E66"/>
    <mergeCell ref="G66:J66"/>
    <mergeCell ref="B67:E67"/>
    <mergeCell ref="G67:J67"/>
    <mergeCell ref="B68:E68"/>
    <mergeCell ref="G68:J68"/>
    <mergeCell ref="B69:E69"/>
    <mergeCell ref="A63:A65"/>
    <mergeCell ref="B63:F63"/>
    <mergeCell ref="G63:K63"/>
    <mergeCell ref="B64:F64"/>
    <mergeCell ref="G64:K64"/>
    <mergeCell ref="G122:J122"/>
    <mergeCell ref="B123:K134"/>
    <mergeCell ref="B117:E117"/>
    <mergeCell ref="G117:J117"/>
    <mergeCell ref="B118:E118"/>
    <mergeCell ref="G118:J118"/>
    <mergeCell ref="B119:E119"/>
    <mergeCell ref="G119:J119"/>
    <mergeCell ref="B120:E120"/>
    <mergeCell ref="B173:K184"/>
    <mergeCell ref="G169:J169"/>
    <mergeCell ref="B170:E170"/>
    <mergeCell ref="G170:J170"/>
    <mergeCell ref="B171:E171"/>
    <mergeCell ref="G171:J171"/>
    <mergeCell ref="B172:E172"/>
    <mergeCell ref="G172:J172"/>
    <mergeCell ref="B167:E167"/>
    <mergeCell ref="G167:J167"/>
    <mergeCell ref="B168:E168"/>
    <mergeCell ref="G168:J168"/>
    <mergeCell ref="B169:E169"/>
    <mergeCell ref="A112:F112"/>
    <mergeCell ref="G112:K112"/>
    <mergeCell ref="A113:A115"/>
    <mergeCell ref="B113:F113"/>
    <mergeCell ref="G113:K113"/>
    <mergeCell ref="B114:F114"/>
    <mergeCell ref="G114:K114"/>
    <mergeCell ref="B115:F115"/>
    <mergeCell ref="G115:K115"/>
    <mergeCell ref="A110:D110"/>
    <mergeCell ref="E110:G110"/>
    <mergeCell ref="H110:I110"/>
    <mergeCell ref="A111:D111"/>
    <mergeCell ref="E111:F111"/>
    <mergeCell ref="H111:I111"/>
    <mergeCell ref="A101:G102"/>
    <mergeCell ref="H101:K102"/>
    <mergeCell ref="A103:K104"/>
    <mergeCell ref="A105:K106"/>
    <mergeCell ref="A107:K107"/>
    <mergeCell ref="A108:K109"/>
    <mergeCell ref="A135:A146"/>
    <mergeCell ref="B135:K146"/>
    <mergeCell ref="A147:A150"/>
    <mergeCell ref="B147:E150"/>
    <mergeCell ref="F147:K150"/>
    <mergeCell ref="A151:G152"/>
    <mergeCell ref="H151:K152"/>
    <mergeCell ref="A123:A134"/>
    <mergeCell ref="A116:A122"/>
    <mergeCell ref="B116:E116"/>
    <mergeCell ref="G116:J116"/>
    <mergeCell ref="A161:D161"/>
    <mergeCell ref="E161:F161"/>
    <mergeCell ref="H161:I161"/>
    <mergeCell ref="A162:F162"/>
    <mergeCell ref="G162:K162"/>
    <mergeCell ref="A163:A165"/>
    <mergeCell ref="B163:F163"/>
    <mergeCell ref="G163:K163"/>
    <mergeCell ref="B164:F164"/>
    <mergeCell ref="G164:K164"/>
    <mergeCell ref="A153:K154"/>
    <mergeCell ref="A155:K156"/>
    <mergeCell ref="A157:K157"/>
    <mergeCell ref="A158:K159"/>
    <mergeCell ref="A160:D160"/>
    <mergeCell ref="E160:G160"/>
    <mergeCell ref="H160:I160"/>
    <mergeCell ref="G120:J120"/>
    <mergeCell ref="B121:E121"/>
    <mergeCell ref="G121:J121"/>
    <mergeCell ref="B122:E122"/>
    <mergeCell ref="A173:A184"/>
    <mergeCell ref="A185:A196"/>
    <mergeCell ref="B185:K196"/>
    <mergeCell ref="A197:A200"/>
    <mergeCell ref="B197:E200"/>
    <mergeCell ref="F197:K200"/>
    <mergeCell ref="B165:F165"/>
    <mergeCell ref="G165:K165"/>
    <mergeCell ref="A166:A172"/>
    <mergeCell ref="B166:E166"/>
    <mergeCell ref="G166:J166"/>
    <mergeCell ref="A212:F212"/>
    <mergeCell ref="G212:K212"/>
    <mergeCell ref="A213:A215"/>
    <mergeCell ref="B213:F213"/>
    <mergeCell ref="G213:K213"/>
    <mergeCell ref="B214:F214"/>
    <mergeCell ref="G214:K214"/>
    <mergeCell ref="B215:F215"/>
    <mergeCell ref="G215:K215"/>
    <mergeCell ref="A210:D210"/>
    <mergeCell ref="E210:G210"/>
    <mergeCell ref="H210:I210"/>
    <mergeCell ref="A211:D211"/>
    <mergeCell ref="E211:F211"/>
    <mergeCell ref="H211:I211"/>
    <mergeCell ref="A201:G202"/>
    <mergeCell ref="H201:K202"/>
    <mergeCell ref="A203:K204"/>
    <mergeCell ref="A205:K206"/>
    <mergeCell ref="A207:K207"/>
    <mergeCell ref="A208:K209"/>
    <mergeCell ref="A235:A246"/>
    <mergeCell ref="B235:K246"/>
    <mergeCell ref="A247:A250"/>
    <mergeCell ref="B247:E250"/>
    <mergeCell ref="F247:K250"/>
    <mergeCell ref="A251:G252"/>
    <mergeCell ref="H251:K252"/>
    <mergeCell ref="G220:J220"/>
    <mergeCell ref="B221:E221"/>
    <mergeCell ref="G221:J221"/>
    <mergeCell ref="B222:E222"/>
    <mergeCell ref="G222:J222"/>
    <mergeCell ref="A223:A234"/>
    <mergeCell ref="B223:K234"/>
    <mergeCell ref="A216:A222"/>
    <mergeCell ref="B216:E216"/>
    <mergeCell ref="G216:J216"/>
    <mergeCell ref="B217:E217"/>
    <mergeCell ref="G217:J217"/>
    <mergeCell ref="B218:E218"/>
    <mergeCell ref="G218:J218"/>
    <mergeCell ref="B219:E219"/>
    <mergeCell ref="G219:J219"/>
    <mergeCell ref="B220:E220"/>
    <mergeCell ref="A261:D261"/>
    <mergeCell ref="E261:F261"/>
    <mergeCell ref="H261:I261"/>
    <mergeCell ref="A262:F262"/>
    <mergeCell ref="G262:K262"/>
    <mergeCell ref="A263:A265"/>
    <mergeCell ref="B263:F263"/>
    <mergeCell ref="G263:K263"/>
    <mergeCell ref="B264:F264"/>
    <mergeCell ref="G264:K264"/>
    <mergeCell ref="A253:K254"/>
    <mergeCell ref="A255:K256"/>
    <mergeCell ref="A257:K257"/>
    <mergeCell ref="A258:K259"/>
    <mergeCell ref="A260:D260"/>
    <mergeCell ref="E260:G260"/>
    <mergeCell ref="H260:I260"/>
    <mergeCell ref="A273:A284"/>
    <mergeCell ref="B273:K284"/>
    <mergeCell ref="A285:A296"/>
    <mergeCell ref="B285:K296"/>
    <mergeCell ref="A297:A300"/>
    <mergeCell ref="B297:E300"/>
    <mergeCell ref="F297:K300"/>
    <mergeCell ref="G269:J269"/>
    <mergeCell ref="B270:E270"/>
    <mergeCell ref="G270:J270"/>
    <mergeCell ref="B271:E271"/>
    <mergeCell ref="G271:J271"/>
    <mergeCell ref="B272:E272"/>
    <mergeCell ref="G272:J272"/>
    <mergeCell ref="B265:F265"/>
    <mergeCell ref="G265:K265"/>
    <mergeCell ref="A266:A272"/>
    <mergeCell ref="B266:E266"/>
    <mergeCell ref="G266:J266"/>
    <mergeCell ref="B267:E267"/>
    <mergeCell ref="G267:J267"/>
    <mergeCell ref="B268:E268"/>
    <mergeCell ref="G268:J268"/>
    <mergeCell ref="B269:E269"/>
    <mergeCell ref="A301:G302"/>
    <mergeCell ref="H301:K302"/>
    <mergeCell ref="A311:D311"/>
    <mergeCell ref="E311:F311"/>
    <mergeCell ref="H311:I311"/>
    <mergeCell ref="A312:F312"/>
    <mergeCell ref="G312:K312"/>
    <mergeCell ref="A313:A315"/>
    <mergeCell ref="B313:F313"/>
    <mergeCell ref="G313:K313"/>
    <mergeCell ref="B314:F314"/>
    <mergeCell ref="G314:K314"/>
    <mergeCell ref="A303:K304"/>
    <mergeCell ref="A305:K306"/>
    <mergeCell ref="A307:K307"/>
    <mergeCell ref="A308:K309"/>
    <mergeCell ref="A310:D310"/>
    <mergeCell ref="E310:G310"/>
    <mergeCell ref="H310:I310"/>
    <mergeCell ref="A323:A334"/>
    <mergeCell ref="B323:K334"/>
    <mergeCell ref="A335:A346"/>
    <mergeCell ref="B335:K346"/>
    <mergeCell ref="A347:A350"/>
    <mergeCell ref="B347:E350"/>
    <mergeCell ref="F347:K350"/>
    <mergeCell ref="G319:J319"/>
    <mergeCell ref="B320:E320"/>
    <mergeCell ref="G320:J320"/>
    <mergeCell ref="B321:E321"/>
    <mergeCell ref="G321:J321"/>
    <mergeCell ref="B322:E322"/>
    <mergeCell ref="G322:J322"/>
    <mergeCell ref="B315:F315"/>
    <mergeCell ref="G315:K315"/>
    <mergeCell ref="A316:A322"/>
    <mergeCell ref="B316:E316"/>
    <mergeCell ref="G316:J316"/>
    <mergeCell ref="B317:E317"/>
    <mergeCell ref="G317:J317"/>
    <mergeCell ref="B318:E318"/>
    <mergeCell ref="G318:J318"/>
    <mergeCell ref="B319:E319"/>
    <mergeCell ref="A362:F362"/>
    <mergeCell ref="G362:K362"/>
    <mergeCell ref="A363:A365"/>
    <mergeCell ref="B363:F363"/>
    <mergeCell ref="G363:K363"/>
    <mergeCell ref="B364:F364"/>
    <mergeCell ref="G364:K364"/>
    <mergeCell ref="B365:F365"/>
    <mergeCell ref="G365:K365"/>
    <mergeCell ref="A360:D360"/>
    <mergeCell ref="E360:G360"/>
    <mergeCell ref="H360:I360"/>
    <mergeCell ref="A361:D361"/>
    <mergeCell ref="E361:F361"/>
    <mergeCell ref="H361:I361"/>
    <mergeCell ref="A351:G352"/>
    <mergeCell ref="H351:K352"/>
    <mergeCell ref="A353:K354"/>
    <mergeCell ref="A355:K356"/>
    <mergeCell ref="A357:K357"/>
    <mergeCell ref="A358:K359"/>
    <mergeCell ref="A385:A396"/>
    <mergeCell ref="B385:K396"/>
    <mergeCell ref="A397:A400"/>
    <mergeCell ref="B397:E400"/>
    <mergeCell ref="F397:K400"/>
    <mergeCell ref="A401:G402"/>
    <mergeCell ref="H401:K402"/>
    <mergeCell ref="G370:J370"/>
    <mergeCell ref="B371:E371"/>
    <mergeCell ref="G371:J371"/>
    <mergeCell ref="B372:E372"/>
    <mergeCell ref="G372:J372"/>
    <mergeCell ref="A373:A384"/>
    <mergeCell ref="B373:K384"/>
    <mergeCell ref="A366:A372"/>
    <mergeCell ref="B366:E366"/>
    <mergeCell ref="G366:J366"/>
    <mergeCell ref="B367:E367"/>
    <mergeCell ref="G367:J367"/>
    <mergeCell ref="B368:E368"/>
    <mergeCell ref="G368:J368"/>
    <mergeCell ref="B369:E369"/>
    <mergeCell ref="G369:J369"/>
    <mergeCell ref="B370:E370"/>
    <mergeCell ref="A411:D411"/>
    <mergeCell ref="E411:F411"/>
    <mergeCell ref="H411:I411"/>
    <mergeCell ref="A412:F412"/>
    <mergeCell ref="G412:K412"/>
    <mergeCell ref="A413:A415"/>
    <mergeCell ref="B413:F413"/>
    <mergeCell ref="G413:K413"/>
    <mergeCell ref="B414:F414"/>
    <mergeCell ref="G414:K414"/>
    <mergeCell ref="A403:K404"/>
    <mergeCell ref="A405:K406"/>
    <mergeCell ref="A407:K407"/>
    <mergeCell ref="A408:K409"/>
    <mergeCell ref="A410:D410"/>
    <mergeCell ref="E410:G410"/>
    <mergeCell ref="H410:I410"/>
    <mergeCell ref="A423:A434"/>
    <mergeCell ref="B423:K434"/>
    <mergeCell ref="A435:A446"/>
    <mergeCell ref="B435:K446"/>
    <mergeCell ref="A447:A450"/>
    <mergeCell ref="B447:E450"/>
    <mergeCell ref="F447:K450"/>
    <mergeCell ref="G419:J419"/>
    <mergeCell ref="B420:E420"/>
    <mergeCell ref="G420:J420"/>
    <mergeCell ref="B421:E421"/>
    <mergeCell ref="G421:J421"/>
    <mergeCell ref="B422:E422"/>
    <mergeCell ref="G422:J422"/>
    <mergeCell ref="B415:F415"/>
    <mergeCell ref="G415:K415"/>
    <mergeCell ref="A416:A422"/>
    <mergeCell ref="B416:E416"/>
    <mergeCell ref="G416:J416"/>
    <mergeCell ref="B417:E417"/>
    <mergeCell ref="G417:J417"/>
    <mergeCell ref="B418:E418"/>
    <mergeCell ref="G418:J418"/>
    <mergeCell ref="B419:E419"/>
    <mergeCell ref="A462:F462"/>
    <mergeCell ref="G462:K462"/>
    <mergeCell ref="A463:A465"/>
    <mergeCell ref="B463:F463"/>
    <mergeCell ref="G463:K463"/>
    <mergeCell ref="B464:F464"/>
    <mergeCell ref="G464:K464"/>
    <mergeCell ref="B465:F465"/>
    <mergeCell ref="G465:K465"/>
    <mergeCell ref="A460:D460"/>
    <mergeCell ref="E460:G460"/>
    <mergeCell ref="H460:I460"/>
    <mergeCell ref="A461:D461"/>
    <mergeCell ref="E461:F461"/>
    <mergeCell ref="H461:I461"/>
    <mergeCell ref="A451:G452"/>
    <mergeCell ref="H451:K452"/>
    <mergeCell ref="A453:K454"/>
    <mergeCell ref="A455:K456"/>
    <mergeCell ref="A457:K457"/>
    <mergeCell ref="A458:K459"/>
    <mergeCell ref="A485:A496"/>
    <mergeCell ref="B485:K496"/>
    <mergeCell ref="A497:A500"/>
    <mergeCell ref="B497:E500"/>
    <mergeCell ref="F497:K500"/>
    <mergeCell ref="A501:G502"/>
    <mergeCell ref="H501:K502"/>
    <mergeCell ref="G470:J470"/>
    <mergeCell ref="B471:E471"/>
    <mergeCell ref="G471:J471"/>
    <mergeCell ref="B472:E472"/>
    <mergeCell ref="G472:J472"/>
    <mergeCell ref="A473:A484"/>
    <mergeCell ref="B473:K484"/>
    <mergeCell ref="A466:A472"/>
    <mergeCell ref="B466:E466"/>
    <mergeCell ref="G466:J466"/>
    <mergeCell ref="B467:E467"/>
    <mergeCell ref="G467:J467"/>
    <mergeCell ref="B468:E468"/>
    <mergeCell ref="G468:J468"/>
    <mergeCell ref="B469:E469"/>
    <mergeCell ref="G469:J469"/>
    <mergeCell ref="B470:E470"/>
    <mergeCell ref="A511:D511"/>
    <mergeCell ref="E511:F511"/>
    <mergeCell ref="H511:I511"/>
    <mergeCell ref="A512:F512"/>
    <mergeCell ref="G512:K512"/>
    <mergeCell ref="A513:A515"/>
    <mergeCell ref="B513:F513"/>
    <mergeCell ref="G513:K513"/>
    <mergeCell ref="B514:F514"/>
    <mergeCell ref="G514:K514"/>
    <mergeCell ref="A503:K504"/>
    <mergeCell ref="A505:K506"/>
    <mergeCell ref="A507:K507"/>
    <mergeCell ref="A508:K509"/>
    <mergeCell ref="A510:D510"/>
    <mergeCell ref="E510:G510"/>
    <mergeCell ref="H510:I510"/>
    <mergeCell ref="A523:A534"/>
    <mergeCell ref="B523:K534"/>
    <mergeCell ref="A535:A546"/>
    <mergeCell ref="B535:K546"/>
    <mergeCell ref="A547:A550"/>
    <mergeCell ref="B547:E550"/>
    <mergeCell ref="F547:K550"/>
    <mergeCell ref="G519:J519"/>
    <mergeCell ref="B520:E520"/>
    <mergeCell ref="G520:J520"/>
    <mergeCell ref="B521:E521"/>
    <mergeCell ref="G521:J521"/>
    <mergeCell ref="B522:E522"/>
    <mergeCell ref="G522:J522"/>
    <mergeCell ref="B515:F515"/>
    <mergeCell ref="G515:K515"/>
    <mergeCell ref="A516:A522"/>
    <mergeCell ref="B516:E516"/>
    <mergeCell ref="G516:J516"/>
    <mergeCell ref="B517:E517"/>
    <mergeCell ref="G517:J517"/>
    <mergeCell ref="B518:E518"/>
    <mergeCell ref="G518:J518"/>
    <mergeCell ref="B519:E519"/>
    <mergeCell ref="A562:F562"/>
    <mergeCell ref="G562:K562"/>
    <mergeCell ref="A563:A565"/>
    <mergeCell ref="B563:F563"/>
    <mergeCell ref="G563:K563"/>
    <mergeCell ref="B564:F564"/>
    <mergeCell ref="G564:K564"/>
    <mergeCell ref="B565:F565"/>
    <mergeCell ref="G565:K565"/>
    <mergeCell ref="A560:D560"/>
    <mergeCell ref="E560:G560"/>
    <mergeCell ref="H560:I560"/>
    <mergeCell ref="A561:D561"/>
    <mergeCell ref="E561:F561"/>
    <mergeCell ref="H561:I561"/>
    <mergeCell ref="A551:G552"/>
    <mergeCell ref="H551:K552"/>
    <mergeCell ref="A553:K554"/>
    <mergeCell ref="A555:K556"/>
    <mergeCell ref="A557:K557"/>
    <mergeCell ref="A558:K559"/>
    <mergeCell ref="A585:A596"/>
    <mergeCell ref="B585:K596"/>
    <mergeCell ref="A597:A600"/>
    <mergeCell ref="B597:E600"/>
    <mergeCell ref="F597:K600"/>
    <mergeCell ref="A601:G602"/>
    <mergeCell ref="H601:K602"/>
    <mergeCell ref="G570:J570"/>
    <mergeCell ref="B571:E571"/>
    <mergeCell ref="G571:J571"/>
    <mergeCell ref="B572:E572"/>
    <mergeCell ref="G572:J572"/>
    <mergeCell ref="A573:A584"/>
    <mergeCell ref="B573:K584"/>
    <mergeCell ref="A566:A572"/>
    <mergeCell ref="B566:E566"/>
    <mergeCell ref="G566:J566"/>
    <mergeCell ref="B567:E567"/>
    <mergeCell ref="G567:J567"/>
    <mergeCell ref="B568:E568"/>
    <mergeCell ref="G568:J568"/>
    <mergeCell ref="B569:E569"/>
    <mergeCell ref="G569:J569"/>
    <mergeCell ref="B570:E570"/>
    <mergeCell ref="A611:D611"/>
    <mergeCell ref="E611:F611"/>
    <mergeCell ref="H611:I611"/>
    <mergeCell ref="A612:F612"/>
    <mergeCell ref="G612:K612"/>
    <mergeCell ref="A613:A615"/>
    <mergeCell ref="B613:F613"/>
    <mergeCell ref="G613:K613"/>
    <mergeCell ref="B614:F614"/>
    <mergeCell ref="G614:K614"/>
    <mergeCell ref="A603:K604"/>
    <mergeCell ref="A605:K606"/>
    <mergeCell ref="A607:K607"/>
    <mergeCell ref="A608:K609"/>
    <mergeCell ref="A610:D610"/>
    <mergeCell ref="E610:G610"/>
    <mergeCell ref="H610:I610"/>
    <mergeCell ref="A623:A634"/>
    <mergeCell ref="B623:K634"/>
    <mergeCell ref="A635:A646"/>
    <mergeCell ref="B635:K646"/>
    <mergeCell ref="A647:A650"/>
    <mergeCell ref="B647:E650"/>
    <mergeCell ref="F647:K650"/>
    <mergeCell ref="G619:J619"/>
    <mergeCell ref="B620:E620"/>
    <mergeCell ref="G620:J620"/>
    <mergeCell ref="B621:E621"/>
    <mergeCell ref="G621:J621"/>
    <mergeCell ref="B622:E622"/>
    <mergeCell ref="G622:J622"/>
    <mergeCell ref="B615:F615"/>
    <mergeCell ref="G615:K615"/>
    <mergeCell ref="A616:A622"/>
    <mergeCell ref="B616:E616"/>
    <mergeCell ref="G616:J616"/>
    <mergeCell ref="B617:E617"/>
    <mergeCell ref="G617:J617"/>
    <mergeCell ref="B618:E618"/>
    <mergeCell ref="G618:J618"/>
    <mergeCell ref="B619:E619"/>
    <mergeCell ref="A662:F662"/>
    <mergeCell ref="G662:K662"/>
    <mergeCell ref="A663:A665"/>
    <mergeCell ref="B663:F663"/>
    <mergeCell ref="G663:K663"/>
    <mergeCell ref="B664:F664"/>
    <mergeCell ref="G664:K664"/>
    <mergeCell ref="B665:F665"/>
    <mergeCell ref="G665:K665"/>
    <mergeCell ref="A660:D660"/>
    <mergeCell ref="E660:G660"/>
    <mergeCell ref="H660:I660"/>
    <mergeCell ref="A661:D661"/>
    <mergeCell ref="E661:F661"/>
    <mergeCell ref="H661:I661"/>
    <mergeCell ref="A651:G652"/>
    <mergeCell ref="H651:K652"/>
    <mergeCell ref="A653:K654"/>
    <mergeCell ref="A655:K656"/>
    <mergeCell ref="A657:K657"/>
    <mergeCell ref="A658:K659"/>
    <mergeCell ref="A685:A696"/>
    <mergeCell ref="B685:K696"/>
    <mergeCell ref="A697:A700"/>
    <mergeCell ref="B697:E700"/>
    <mergeCell ref="F697:K700"/>
    <mergeCell ref="A701:G702"/>
    <mergeCell ref="H701:K702"/>
    <mergeCell ref="G670:J670"/>
    <mergeCell ref="B671:E671"/>
    <mergeCell ref="G671:J671"/>
    <mergeCell ref="B672:E672"/>
    <mergeCell ref="G672:J672"/>
    <mergeCell ref="A673:A684"/>
    <mergeCell ref="B673:K684"/>
    <mergeCell ref="A666:A672"/>
    <mergeCell ref="B666:E666"/>
    <mergeCell ref="G666:J666"/>
    <mergeCell ref="B667:E667"/>
    <mergeCell ref="G667:J667"/>
    <mergeCell ref="B668:E668"/>
    <mergeCell ref="G668:J668"/>
    <mergeCell ref="B669:E669"/>
    <mergeCell ref="G669:J669"/>
    <mergeCell ref="B670:E670"/>
    <mergeCell ref="A711:D711"/>
    <mergeCell ref="E711:F711"/>
    <mergeCell ref="H711:I711"/>
    <mergeCell ref="A712:F712"/>
    <mergeCell ref="G712:K712"/>
    <mergeCell ref="A713:A715"/>
    <mergeCell ref="B713:F713"/>
    <mergeCell ref="G713:K713"/>
    <mergeCell ref="B714:F714"/>
    <mergeCell ref="G714:K714"/>
    <mergeCell ref="A703:K704"/>
    <mergeCell ref="A705:K706"/>
    <mergeCell ref="A707:K707"/>
    <mergeCell ref="A708:K709"/>
    <mergeCell ref="A710:D710"/>
    <mergeCell ref="E710:G710"/>
    <mergeCell ref="H710:I710"/>
    <mergeCell ref="A723:A734"/>
    <mergeCell ref="B723:K734"/>
    <mergeCell ref="A735:A746"/>
    <mergeCell ref="B735:K746"/>
    <mergeCell ref="A747:A750"/>
    <mergeCell ref="B747:E750"/>
    <mergeCell ref="F747:K750"/>
    <mergeCell ref="G719:J719"/>
    <mergeCell ref="B720:E720"/>
    <mergeCell ref="G720:J720"/>
    <mergeCell ref="B721:E721"/>
    <mergeCell ref="G721:J721"/>
    <mergeCell ref="B722:E722"/>
    <mergeCell ref="G722:J722"/>
    <mergeCell ref="B715:F715"/>
    <mergeCell ref="G715:K715"/>
    <mergeCell ref="A716:A722"/>
    <mergeCell ref="B716:E716"/>
    <mergeCell ref="G716:J716"/>
    <mergeCell ref="B717:E717"/>
    <mergeCell ref="G717:J717"/>
    <mergeCell ref="B718:E718"/>
    <mergeCell ref="G718:J718"/>
    <mergeCell ref="B719:E719"/>
    <mergeCell ref="A762:F762"/>
    <mergeCell ref="G762:K762"/>
    <mergeCell ref="A763:A765"/>
    <mergeCell ref="B763:F763"/>
    <mergeCell ref="G763:K763"/>
    <mergeCell ref="B764:F764"/>
    <mergeCell ref="G764:K764"/>
    <mergeCell ref="B765:F765"/>
    <mergeCell ref="G765:K765"/>
    <mergeCell ref="A760:D760"/>
    <mergeCell ref="E760:G760"/>
    <mergeCell ref="H760:I760"/>
    <mergeCell ref="A761:D761"/>
    <mergeCell ref="E761:F761"/>
    <mergeCell ref="H761:I761"/>
    <mergeCell ref="A751:G752"/>
    <mergeCell ref="H751:K752"/>
    <mergeCell ref="A753:K754"/>
    <mergeCell ref="A755:K756"/>
    <mergeCell ref="A757:K757"/>
    <mergeCell ref="A758:K759"/>
    <mergeCell ref="A785:A796"/>
    <mergeCell ref="B785:K796"/>
    <mergeCell ref="A797:A800"/>
    <mergeCell ref="B797:E800"/>
    <mergeCell ref="F797:K800"/>
    <mergeCell ref="A801:G802"/>
    <mergeCell ref="H801:K802"/>
    <mergeCell ref="G770:J770"/>
    <mergeCell ref="B771:E771"/>
    <mergeCell ref="G771:J771"/>
    <mergeCell ref="B772:E772"/>
    <mergeCell ref="G772:J772"/>
    <mergeCell ref="A773:A784"/>
    <mergeCell ref="B773:K784"/>
    <mergeCell ref="A766:A772"/>
    <mergeCell ref="B766:E766"/>
    <mergeCell ref="G766:J766"/>
    <mergeCell ref="B767:E767"/>
    <mergeCell ref="G767:J767"/>
    <mergeCell ref="B768:E768"/>
    <mergeCell ref="G768:J768"/>
    <mergeCell ref="B769:E769"/>
    <mergeCell ref="G769:J769"/>
    <mergeCell ref="B770:E770"/>
    <mergeCell ref="A811:D811"/>
    <mergeCell ref="E811:F811"/>
    <mergeCell ref="H811:I811"/>
    <mergeCell ref="A812:F812"/>
    <mergeCell ref="G812:K812"/>
    <mergeCell ref="A813:A815"/>
    <mergeCell ref="B813:F813"/>
    <mergeCell ref="G813:K813"/>
    <mergeCell ref="B814:F814"/>
    <mergeCell ref="G814:K814"/>
    <mergeCell ref="A803:K804"/>
    <mergeCell ref="A805:K806"/>
    <mergeCell ref="A807:K807"/>
    <mergeCell ref="A808:K809"/>
    <mergeCell ref="A810:D810"/>
    <mergeCell ref="E810:G810"/>
    <mergeCell ref="H810:I810"/>
    <mergeCell ref="A823:A834"/>
    <mergeCell ref="B823:K834"/>
    <mergeCell ref="A835:A846"/>
    <mergeCell ref="B835:K846"/>
    <mergeCell ref="A847:A850"/>
    <mergeCell ref="B847:E850"/>
    <mergeCell ref="F847:K850"/>
    <mergeCell ref="G819:J819"/>
    <mergeCell ref="B820:E820"/>
    <mergeCell ref="G820:J820"/>
    <mergeCell ref="B821:E821"/>
    <mergeCell ref="G821:J821"/>
    <mergeCell ref="B822:E822"/>
    <mergeCell ref="G822:J822"/>
    <mergeCell ref="B815:F815"/>
    <mergeCell ref="G815:K815"/>
    <mergeCell ref="A816:A822"/>
    <mergeCell ref="B816:E816"/>
    <mergeCell ref="G816:J816"/>
    <mergeCell ref="B817:E817"/>
    <mergeCell ref="G817:J817"/>
    <mergeCell ref="B818:E818"/>
    <mergeCell ref="G818:J818"/>
    <mergeCell ref="B819:E819"/>
    <mergeCell ref="A862:F862"/>
    <mergeCell ref="G862:K862"/>
    <mergeCell ref="A863:A865"/>
    <mergeCell ref="B863:F863"/>
    <mergeCell ref="G863:K863"/>
    <mergeCell ref="B864:F864"/>
    <mergeCell ref="G864:K864"/>
    <mergeCell ref="B865:F865"/>
    <mergeCell ref="G865:K865"/>
    <mergeCell ref="A860:D860"/>
    <mergeCell ref="E860:G860"/>
    <mergeCell ref="H860:I860"/>
    <mergeCell ref="A861:D861"/>
    <mergeCell ref="E861:F861"/>
    <mergeCell ref="H861:I861"/>
    <mergeCell ref="A851:G852"/>
    <mergeCell ref="H851:K852"/>
    <mergeCell ref="A853:K854"/>
    <mergeCell ref="A855:K856"/>
    <mergeCell ref="A857:K857"/>
    <mergeCell ref="A858:K859"/>
    <mergeCell ref="A885:A896"/>
    <mergeCell ref="B885:K896"/>
    <mergeCell ref="A897:A900"/>
    <mergeCell ref="B897:E900"/>
    <mergeCell ref="F897:K900"/>
    <mergeCell ref="A901:G902"/>
    <mergeCell ref="H901:K902"/>
    <mergeCell ref="G870:J870"/>
    <mergeCell ref="B871:E871"/>
    <mergeCell ref="G871:J871"/>
    <mergeCell ref="B872:E872"/>
    <mergeCell ref="G872:J872"/>
    <mergeCell ref="A873:A884"/>
    <mergeCell ref="B873:K884"/>
    <mergeCell ref="A866:A872"/>
    <mergeCell ref="B866:E866"/>
    <mergeCell ref="G866:J866"/>
    <mergeCell ref="B867:E867"/>
    <mergeCell ref="G867:J867"/>
    <mergeCell ref="B868:E868"/>
    <mergeCell ref="G868:J868"/>
    <mergeCell ref="B869:E869"/>
    <mergeCell ref="G869:J869"/>
    <mergeCell ref="B870:E870"/>
    <mergeCell ref="A911:D911"/>
    <mergeCell ref="E911:F911"/>
    <mergeCell ref="H911:I911"/>
    <mergeCell ref="A912:F912"/>
    <mergeCell ref="G912:K912"/>
    <mergeCell ref="A913:A915"/>
    <mergeCell ref="B913:F913"/>
    <mergeCell ref="G913:K913"/>
    <mergeCell ref="B914:F914"/>
    <mergeCell ref="G914:K914"/>
    <mergeCell ref="A903:K904"/>
    <mergeCell ref="A905:K906"/>
    <mergeCell ref="A907:K907"/>
    <mergeCell ref="A908:K909"/>
    <mergeCell ref="A910:D910"/>
    <mergeCell ref="E910:G910"/>
    <mergeCell ref="H910:I910"/>
    <mergeCell ref="A923:A934"/>
    <mergeCell ref="B923:K934"/>
    <mergeCell ref="A935:A946"/>
    <mergeCell ref="B935:K946"/>
    <mergeCell ref="A947:A950"/>
    <mergeCell ref="B947:E950"/>
    <mergeCell ref="F947:K950"/>
    <mergeCell ref="G919:J919"/>
    <mergeCell ref="B920:E920"/>
    <mergeCell ref="G920:J920"/>
    <mergeCell ref="B921:E921"/>
    <mergeCell ref="G921:J921"/>
    <mergeCell ref="B922:E922"/>
    <mergeCell ref="G922:J922"/>
    <mergeCell ref="B915:F915"/>
    <mergeCell ref="G915:K915"/>
    <mergeCell ref="A916:A922"/>
    <mergeCell ref="B916:E916"/>
    <mergeCell ref="G916:J916"/>
    <mergeCell ref="B917:E917"/>
    <mergeCell ref="G917:J917"/>
    <mergeCell ref="B918:E918"/>
    <mergeCell ref="G918:J918"/>
    <mergeCell ref="B919:E919"/>
    <mergeCell ref="A962:F962"/>
    <mergeCell ref="G962:K962"/>
    <mergeCell ref="A963:A965"/>
    <mergeCell ref="B963:F963"/>
    <mergeCell ref="G963:K963"/>
    <mergeCell ref="B964:F964"/>
    <mergeCell ref="G964:K964"/>
    <mergeCell ref="B965:F965"/>
    <mergeCell ref="G965:K965"/>
    <mergeCell ref="A960:D960"/>
    <mergeCell ref="E960:G960"/>
    <mergeCell ref="H960:I960"/>
    <mergeCell ref="A961:D961"/>
    <mergeCell ref="E961:F961"/>
    <mergeCell ref="H961:I961"/>
    <mergeCell ref="A951:G952"/>
    <mergeCell ref="H951:K952"/>
    <mergeCell ref="A953:K954"/>
    <mergeCell ref="A955:K956"/>
    <mergeCell ref="A957:K957"/>
    <mergeCell ref="A958:K959"/>
    <mergeCell ref="A985:A996"/>
    <mergeCell ref="B985:K996"/>
    <mergeCell ref="A997:A1000"/>
    <mergeCell ref="B997:E1000"/>
    <mergeCell ref="F997:K1000"/>
    <mergeCell ref="A1001:G1002"/>
    <mergeCell ref="H1001:K1002"/>
    <mergeCell ref="G970:J970"/>
    <mergeCell ref="B971:E971"/>
    <mergeCell ref="G971:J971"/>
    <mergeCell ref="B972:E972"/>
    <mergeCell ref="G972:J972"/>
    <mergeCell ref="A973:A984"/>
    <mergeCell ref="B973:K984"/>
    <mergeCell ref="A966:A972"/>
    <mergeCell ref="B966:E966"/>
    <mergeCell ref="G966:J966"/>
    <mergeCell ref="B967:E967"/>
    <mergeCell ref="G967:J967"/>
    <mergeCell ref="B968:E968"/>
    <mergeCell ref="G968:J968"/>
    <mergeCell ref="B969:E969"/>
    <mergeCell ref="G969:J969"/>
    <mergeCell ref="B970:E970"/>
    <mergeCell ref="A1011:D1011"/>
    <mergeCell ref="E1011:F1011"/>
    <mergeCell ref="H1011:I1011"/>
    <mergeCell ref="A1012:F1012"/>
    <mergeCell ref="G1012:K1012"/>
    <mergeCell ref="A1013:A1015"/>
    <mergeCell ref="B1013:F1013"/>
    <mergeCell ref="G1013:K1013"/>
    <mergeCell ref="B1014:F1014"/>
    <mergeCell ref="G1014:K1014"/>
    <mergeCell ref="A1003:K1004"/>
    <mergeCell ref="A1005:K1006"/>
    <mergeCell ref="A1007:K1007"/>
    <mergeCell ref="A1008:K1009"/>
    <mergeCell ref="A1010:D1010"/>
    <mergeCell ref="E1010:G1010"/>
    <mergeCell ref="H1010:I1010"/>
    <mergeCell ref="A1023:A1034"/>
    <mergeCell ref="B1023:K1034"/>
    <mergeCell ref="A1035:A1046"/>
    <mergeCell ref="B1035:K1046"/>
    <mergeCell ref="A1047:A1050"/>
    <mergeCell ref="B1047:E1050"/>
    <mergeCell ref="F1047:K1050"/>
    <mergeCell ref="G1019:J1019"/>
    <mergeCell ref="B1020:E1020"/>
    <mergeCell ref="G1020:J1020"/>
    <mergeCell ref="B1021:E1021"/>
    <mergeCell ref="G1021:J1021"/>
    <mergeCell ref="B1022:E1022"/>
    <mergeCell ref="G1022:J1022"/>
    <mergeCell ref="B1015:F1015"/>
    <mergeCell ref="G1015:K1015"/>
    <mergeCell ref="A1016:A1022"/>
    <mergeCell ref="B1016:E1016"/>
    <mergeCell ref="G1016:J1016"/>
    <mergeCell ref="B1017:E1017"/>
    <mergeCell ref="G1017:J1017"/>
    <mergeCell ref="B1018:E1018"/>
    <mergeCell ref="G1018:J1018"/>
    <mergeCell ref="B1019:E1019"/>
    <mergeCell ref="A1062:F1062"/>
    <mergeCell ref="G1062:K1062"/>
    <mergeCell ref="A1063:A1065"/>
    <mergeCell ref="B1063:F1063"/>
    <mergeCell ref="G1063:K1063"/>
    <mergeCell ref="B1064:F1064"/>
    <mergeCell ref="G1064:K1064"/>
    <mergeCell ref="B1065:F1065"/>
    <mergeCell ref="G1065:K1065"/>
    <mergeCell ref="A1060:D1060"/>
    <mergeCell ref="E1060:G1060"/>
    <mergeCell ref="H1060:I1060"/>
    <mergeCell ref="A1061:D1061"/>
    <mergeCell ref="E1061:F1061"/>
    <mergeCell ref="H1061:I1061"/>
    <mergeCell ref="A1051:G1052"/>
    <mergeCell ref="H1051:K1052"/>
    <mergeCell ref="A1053:K1054"/>
    <mergeCell ref="A1055:K1056"/>
    <mergeCell ref="A1057:K1057"/>
    <mergeCell ref="A1058:K1059"/>
    <mergeCell ref="A1085:A1096"/>
    <mergeCell ref="B1085:K1096"/>
    <mergeCell ref="A1097:A1100"/>
    <mergeCell ref="B1097:E1100"/>
    <mergeCell ref="F1097:K1100"/>
    <mergeCell ref="A1101:G1102"/>
    <mergeCell ref="H1101:K1102"/>
    <mergeCell ref="G1070:J1070"/>
    <mergeCell ref="B1071:E1071"/>
    <mergeCell ref="G1071:J1071"/>
    <mergeCell ref="B1072:E1072"/>
    <mergeCell ref="G1072:J1072"/>
    <mergeCell ref="A1073:A1084"/>
    <mergeCell ref="B1073:K1084"/>
    <mergeCell ref="A1066:A1072"/>
    <mergeCell ref="B1066:E1066"/>
    <mergeCell ref="G1066:J1066"/>
    <mergeCell ref="B1067:E1067"/>
    <mergeCell ref="G1067:J1067"/>
    <mergeCell ref="B1068:E1068"/>
    <mergeCell ref="G1068:J1068"/>
    <mergeCell ref="B1069:E1069"/>
    <mergeCell ref="G1069:J1069"/>
    <mergeCell ref="B1070:E1070"/>
    <mergeCell ref="A1111:D1111"/>
    <mergeCell ref="E1111:F1111"/>
    <mergeCell ref="H1111:I1111"/>
    <mergeCell ref="A1112:F1112"/>
    <mergeCell ref="G1112:K1112"/>
    <mergeCell ref="A1113:A1115"/>
    <mergeCell ref="B1113:F1113"/>
    <mergeCell ref="G1113:K1113"/>
    <mergeCell ref="B1114:F1114"/>
    <mergeCell ref="G1114:K1114"/>
    <mergeCell ref="A1103:K1104"/>
    <mergeCell ref="A1105:K1106"/>
    <mergeCell ref="A1107:K1107"/>
    <mergeCell ref="A1108:K1109"/>
    <mergeCell ref="A1110:D1110"/>
    <mergeCell ref="E1110:G1110"/>
    <mergeCell ref="H1110:I1110"/>
    <mergeCell ref="A1123:A1134"/>
    <mergeCell ref="B1123:K1134"/>
    <mergeCell ref="A1135:A1146"/>
    <mergeCell ref="B1135:K1146"/>
    <mergeCell ref="A1147:A1150"/>
    <mergeCell ref="B1147:E1150"/>
    <mergeCell ref="F1147:K1150"/>
    <mergeCell ref="G1119:J1119"/>
    <mergeCell ref="B1120:E1120"/>
    <mergeCell ref="G1120:J1120"/>
    <mergeCell ref="B1121:E1121"/>
    <mergeCell ref="G1121:J1121"/>
    <mergeCell ref="B1122:E1122"/>
    <mergeCell ref="G1122:J1122"/>
    <mergeCell ref="B1115:F1115"/>
    <mergeCell ref="G1115:K1115"/>
    <mergeCell ref="A1116:A1122"/>
    <mergeCell ref="B1116:E1116"/>
    <mergeCell ref="G1116:J1116"/>
    <mergeCell ref="B1117:E1117"/>
    <mergeCell ref="G1117:J1117"/>
    <mergeCell ref="B1118:E1118"/>
    <mergeCell ref="G1118:J1118"/>
    <mergeCell ref="B1119:E1119"/>
    <mergeCell ref="A1162:F1162"/>
    <mergeCell ref="G1162:K1162"/>
    <mergeCell ref="A1163:A1165"/>
    <mergeCell ref="B1163:F1163"/>
    <mergeCell ref="G1163:K1163"/>
    <mergeCell ref="B1164:F1164"/>
    <mergeCell ref="G1164:K1164"/>
    <mergeCell ref="B1165:F1165"/>
    <mergeCell ref="G1165:K1165"/>
    <mergeCell ref="A1160:D1160"/>
    <mergeCell ref="E1160:G1160"/>
    <mergeCell ref="H1160:I1160"/>
    <mergeCell ref="A1161:D1161"/>
    <mergeCell ref="E1161:F1161"/>
    <mergeCell ref="H1161:I1161"/>
    <mergeCell ref="A1151:G1152"/>
    <mergeCell ref="H1151:K1152"/>
    <mergeCell ref="A1153:K1154"/>
    <mergeCell ref="A1155:K1156"/>
    <mergeCell ref="A1157:K1157"/>
    <mergeCell ref="A1158:K1159"/>
    <mergeCell ref="A1185:A1196"/>
    <mergeCell ref="B1185:K1196"/>
    <mergeCell ref="A1197:A1200"/>
    <mergeCell ref="B1197:E1200"/>
    <mergeCell ref="F1197:K1200"/>
    <mergeCell ref="G1170:J1170"/>
    <mergeCell ref="B1171:E1171"/>
    <mergeCell ref="G1171:J1171"/>
    <mergeCell ref="B1172:E1172"/>
    <mergeCell ref="G1172:J1172"/>
    <mergeCell ref="A1173:A1184"/>
    <mergeCell ref="B1173:K1184"/>
    <mergeCell ref="A1166:A1172"/>
    <mergeCell ref="B1166:E1166"/>
    <mergeCell ref="G1166:J1166"/>
    <mergeCell ref="B1167:E1167"/>
    <mergeCell ref="G1167:J1167"/>
    <mergeCell ref="B1168:E1168"/>
    <mergeCell ref="G1168:J1168"/>
    <mergeCell ref="B1169:E1169"/>
    <mergeCell ref="G1169:J1169"/>
    <mergeCell ref="B1170:E1170"/>
  </mergeCells>
  <pageMargins left="0.51181102362204722" right="0.51181102362204722" top="0.78740157480314965" bottom="0.78740157480314965" header="0.31496062992125984" footer="0.31496062992125984"/>
  <pageSetup paperSize="9" scale="91" fitToHeight="0" orientation="portrait" r:id="rId1"/>
  <headerFooter>
    <oddHeader>&amp;C&amp;G</oddHeader>
  </headerFooter>
  <rowBreaks count="23" manualBreakCount="23">
    <brk id="50" max="16383" man="1"/>
    <brk id="100" max="16383" man="1"/>
    <brk id="150" max="16383" man="1"/>
    <brk id="200" max="16383" man="1"/>
    <brk id="250" max="16383" man="1"/>
    <brk id="300" max="16383" man="1"/>
    <brk id="350" max="16383" man="1"/>
    <brk id="400" max="16383" man="1"/>
    <brk id="450" max="16383" man="1"/>
    <brk id="500" max="16383" man="1"/>
    <brk id="550" max="16383" man="1"/>
    <brk id="600" max="16383" man="1"/>
    <brk id="650" max="16383" man="1"/>
    <brk id="700" max="16383" man="1"/>
    <brk id="750" max="16383" man="1"/>
    <brk id="800" max="16383" man="1"/>
    <brk id="850" max="16383" man="1"/>
    <brk id="900" max="16383" man="1"/>
    <brk id="950" max="16383" man="1"/>
    <brk id="1000" max="16383" man="1"/>
    <brk id="1050" max="16383" man="1"/>
    <brk id="1100" max="16383" man="1"/>
    <brk id="1150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62F59-5929-4D70-9D89-3B8E361C9969}">
  <sheetPr>
    <pageSetUpPr fitToPage="1"/>
  </sheetPr>
  <dimension ref="A1:C246"/>
  <sheetViews>
    <sheetView view="pageBreakPreview" zoomScaleNormal="100" zoomScaleSheetLayoutView="100" workbookViewId="0">
      <selection sqref="A1:XFD1048576"/>
    </sheetView>
  </sheetViews>
  <sheetFormatPr defaultRowHeight="12.75" x14ac:dyDescent="0.2"/>
  <cols>
    <col min="1" max="1" width="12.5703125" style="1" customWidth="1"/>
    <col min="2" max="2" width="38" style="3" customWidth="1"/>
    <col min="3" max="3" width="52.140625" style="3" customWidth="1"/>
    <col min="4" max="16384" width="9.140625" style="1"/>
  </cols>
  <sheetData>
    <row r="1" spans="1:3" s="17" customFormat="1" ht="41.25" customHeight="1" x14ac:dyDescent="0.2">
      <c r="A1" s="61"/>
      <c r="B1" s="395" t="s">
        <v>154</v>
      </c>
      <c r="C1" s="396"/>
    </row>
    <row r="2" spans="1:3" s="17" customFormat="1" ht="20.25" customHeight="1" x14ac:dyDescent="0.25">
      <c r="A2" s="62"/>
      <c r="B2" s="397" t="s">
        <v>102</v>
      </c>
      <c r="C2" s="398"/>
    </row>
    <row r="3" spans="1:3" ht="24" customHeight="1" x14ac:dyDescent="0.2">
      <c r="A3" s="399" t="str">
        <f>'MC 01'!B3</f>
        <v>DRENAGEM E PAVIMENTAÇÃO DAS RUAS “A”, “B”, “C” E “D” DO LOTEAMENTO PORTELINHA, BAIRRO ROMUALDO PRADO, NESTE MUNICÍPIO DE SÃO CRISTÓVÃO/SE.</v>
      </c>
      <c r="B3" s="400"/>
      <c r="C3" s="401"/>
    </row>
    <row r="4" spans="1:3" x14ac:dyDescent="0.2">
      <c r="A4" s="118" t="s">
        <v>2</v>
      </c>
      <c r="B4" s="402" t="s">
        <v>3</v>
      </c>
      <c r="C4" s="403"/>
    </row>
    <row r="5" spans="1:3" x14ac:dyDescent="0.2">
      <c r="A5" s="119" t="s">
        <v>9</v>
      </c>
      <c r="B5" s="381" t="s">
        <v>156</v>
      </c>
      <c r="C5" s="382"/>
    </row>
    <row r="6" spans="1:3" ht="12.75" customHeight="1" x14ac:dyDescent="0.2">
      <c r="A6" s="119" t="s">
        <v>10</v>
      </c>
      <c r="B6" s="381" t="s">
        <v>157</v>
      </c>
      <c r="C6" s="382"/>
    </row>
    <row r="7" spans="1:3" x14ac:dyDescent="0.2">
      <c r="A7" s="120" t="s">
        <v>158</v>
      </c>
      <c r="B7" s="379" t="s">
        <v>159</v>
      </c>
      <c r="C7" s="380"/>
    </row>
    <row r="8" spans="1:3" ht="12.75" customHeight="1" x14ac:dyDescent="0.2">
      <c r="A8" s="119" t="s">
        <v>13</v>
      </c>
      <c r="B8" s="381" t="s">
        <v>11</v>
      </c>
      <c r="C8" s="382"/>
    </row>
    <row r="9" spans="1:3" ht="12.75" customHeight="1" x14ac:dyDescent="0.2">
      <c r="A9" s="120" t="s">
        <v>14</v>
      </c>
      <c r="B9" s="379" t="s">
        <v>105</v>
      </c>
      <c r="C9" s="380"/>
    </row>
    <row r="10" spans="1:3" x14ac:dyDescent="0.2">
      <c r="A10" s="377"/>
      <c r="B10" s="378"/>
      <c r="C10" s="376"/>
    </row>
    <row r="11" spans="1:3" x14ac:dyDescent="0.2">
      <c r="A11" s="377"/>
      <c r="B11" s="378"/>
      <c r="C11" s="376"/>
    </row>
    <row r="12" spans="1:3" x14ac:dyDescent="0.2">
      <c r="A12" s="377"/>
      <c r="B12" s="378"/>
      <c r="C12" s="376"/>
    </row>
    <row r="13" spans="1:3" x14ac:dyDescent="0.2">
      <c r="A13" s="377"/>
      <c r="B13" s="378"/>
      <c r="C13" s="376"/>
    </row>
    <row r="14" spans="1:3" x14ac:dyDescent="0.2">
      <c r="A14" s="377"/>
      <c r="B14" s="378"/>
      <c r="C14" s="376"/>
    </row>
    <row r="15" spans="1:3" x14ac:dyDescent="0.2">
      <c r="A15" s="377"/>
      <c r="B15" s="378"/>
      <c r="C15" s="376"/>
    </row>
    <row r="16" spans="1:3" x14ac:dyDescent="0.2">
      <c r="A16" s="377"/>
      <c r="B16" s="378"/>
      <c r="C16" s="376"/>
    </row>
    <row r="17" spans="1:3" x14ac:dyDescent="0.2">
      <c r="A17" s="377"/>
      <c r="B17" s="378"/>
      <c r="C17" s="376"/>
    </row>
    <row r="18" spans="1:3" x14ac:dyDescent="0.2">
      <c r="A18" s="377"/>
      <c r="B18" s="378"/>
      <c r="C18" s="376"/>
    </row>
    <row r="19" spans="1:3" x14ac:dyDescent="0.2">
      <c r="A19" s="377"/>
      <c r="B19" s="378"/>
      <c r="C19" s="376"/>
    </row>
    <row r="20" spans="1:3" x14ac:dyDescent="0.2">
      <c r="A20" s="377"/>
      <c r="B20" s="378"/>
      <c r="C20" s="376"/>
    </row>
    <row r="21" spans="1:3" x14ac:dyDescent="0.2">
      <c r="A21" s="377"/>
      <c r="B21" s="378"/>
      <c r="C21" s="376"/>
    </row>
    <row r="22" spans="1:3" x14ac:dyDescent="0.2">
      <c r="A22" s="377"/>
      <c r="B22" s="378"/>
      <c r="C22" s="376"/>
    </row>
    <row r="23" spans="1:3" x14ac:dyDescent="0.2">
      <c r="A23" s="377"/>
      <c r="B23" s="378"/>
      <c r="C23" s="376"/>
    </row>
    <row r="24" spans="1:3" x14ac:dyDescent="0.2">
      <c r="A24" s="120" t="s">
        <v>160</v>
      </c>
      <c r="B24" s="379" t="s">
        <v>161</v>
      </c>
      <c r="C24" s="380"/>
    </row>
    <row r="25" spans="1:3" x14ac:dyDescent="0.2">
      <c r="A25" s="120" t="s">
        <v>162</v>
      </c>
      <c r="B25" s="379" t="s">
        <v>163</v>
      </c>
      <c r="C25" s="380"/>
    </row>
    <row r="26" spans="1:3" x14ac:dyDescent="0.2">
      <c r="A26" s="120" t="s">
        <v>164</v>
      </c>
      <c r="B26" s="379" t="s">
        <v>165</v>
      </c>
      <c r="C26" s="380"/>
    </row>
    <row r="27" spans="1:3" x14ac:dyDescent="0.2">
      <c r="A27" s="120" t="s">
        <v>167</v>
      </c>
      <c r="B27" s="379" t="s">
        <v>168</v>
      </c>
      <c r="C27" s="380"/>
    </row>
    <row r="28" spans="1:3" x14ac:dyDescent="0.2">
      <c r="A28" s="119" t="s">
        <v>19</v>
      </c>
      <c r="B28" s="381" t="s">
        <v>169</v>
      </c>
      <c r="C28" s="382"/>
    </row>
    <row r="29" spans="1:3" x14ac:dyDescent="0.2">
      <c r="A29" s="120" t="s">
        <v>20</v>
      </c>
      <c r="B29" s="379" t="s">
        <v>170</v>
      </c>
      <c r="C29" s="380"/>
    </row>
    <row r="30" spans="1:3" x14ac:dyDescent="0.2">
      <c r="A30" s="119" t="s">
        <v>172</v>
      </c>
      <c r="B30" s="381" t="s">
        <v>173</v>
      </c>
      <c r="C30" s="382"/>
    </row>
    <row r="31" spans="1:3" x14ac:dyDescent="0.2">
      <c r="A31" s="119" t="s">
        <v>174</v>
      </c>
      <c r="B31" s="381" t="s">
        <v>175</v>
      </c>
      <c r="C31" s="382"/>
    </row>
    <row r="32" spans="1:3" x14ac:dyDescent="0.2">
      <c r="A32" s="120" t="s">
        <v>176</v>
      </c>
      <c r="B32" s="379" t="s">
        <v>177</v>
      </c>
      <c r="C32" s="380"/>
    </row>
    <row r="33" spans="1:3" x14ac:dyDescent="0.2">
      <c r="A33" s="119" t="s">
        <v>179</v>
      </c>
      <c r="B33" s="381" t="s">
        <v>180</v>
      </c>
      <c r="C33" s="382"/>
    </row>
    <row r="34" spans="1:3" x14ac:dyDescent="0.2">
      <c r="A34" s="120" t="s">
        <v>181</v>
      </c>
      <c r="B34" s="379" t="s">
        <v>177</v>
      </c>
      <c r="C34" s="380"/>
    </row>
    <row r="35" spans="1:3" x14ac:dyDescent="0.2">
      <c r="A35" s="119" t="s">
        <v>182</v>
      </c>
      <c r="B35" s="381" t="s">
        <v>183</v>
      </c>
      <c r="C35" s="382"/>
    </row>
    <row r="36" spans="1:3" x14ac:dyDescent="0.2">
      <c r="A36" s="120" t="s">
        <v>184</v>
      </c>
      <c r="B36" s="379" t="s">
        <v>185</v>
      </c>
      <c r="C36" s="380"/>
    </row>
    <row r="37" spans="1:3" x14ac:dyDescent="0.2">
      <c r="A37" s="377"/>
      <c r="B37" s="378"/>
      <c r="C37" s="376"/>
    </row>
    <row r="38" spans="1:3" x14ac:dyDescent="0.2">
      <c r="A38" s="377"/>
      <c r="B38" s="378"/>
      <c r="C38" s="376"/>
    </row>
    <row r="39" spans="1:3" x14ac:dyDescent="0.2">
      <c r="A39" s="377"/>
      <c r="B39" s="378"/>
      <c r="C39" s="376"/>
    </row>
    <row r="40" spans="1:3" x14ac:dyDescent="0.2">
      <c r="A40" s="377"/>
      <c r="B40" s="378"/>
      <c r="C40" s="376"/>
    </row>
    <row r="41" spans="1:3" x14ac:dyDescent="0.2">
      <c r="A41" s="377"/>
      <c r="B41" s="378"/>
      <c r="C41" s="376"/>
    </row>
    <row r="42" spans="1:3" x14ac:dyDescent="0.2">
      <c r="A42" s="377"/>
      <c r="B42" s="378"/>
      <c r="C42" s="376"/>
    </row>
    <row r="43" spans="1:3" x14ac:dyDescent="0.2">
      <c r="A43" s="377"/>
      <c r="B43" s="378"/>
      <c r="C43" s="376"/>
    </row>
    <row r="44" spans="1:3" x14ac:dyDescent="0.2">
      <c r="A44" s="377"/>
      <c r="B44" s="378"/>
      <c r="C44" s="376"/>
    </row>
    <row r="45" spans="1:3" x14ac:dyDescent="0.2">
      <c r="A45" s="377"/>
      <c r="B45" s="378"/>
      <c r="C45" s="376"/>
    </row>
    <row r="46" spans="1:3" x14ac:dyDescent="0.2">
      <c r="A46" s="377"/>
      <c r="B46" s="378"/>
      <c r="C46" s="376"/>
    </row>
    <row r="47" spans="1:3" x14ac:dyDescent="0.2">
      <c r="A47" s="377"/>
      <c r="B47" s="378"/>
      <c r="C47" s="376"/>
    </row>
    <row r="48" spans="1:3" x14ac:dyDescent="0.2">
      <c r="A48" s="377"/>
      <c r="B48" s="378"/>
      <c r="C48" s="376"/>
    </row>
    <row r="49" spans="1:3" x14ac:dyDescent="0.2">
      <c r="A49" s="377"/>
      <c r="B49" s="378"/>
      <c r="C49" s="376"/>
    </row>
    <row r="50" spans="1:3" x14ac:dyDescent="0.2">
      <c r="A50" s="377"/>
      <c r="B50" s="378"/>
      <c r="C50" s="376"/>
    </row>
    <row r="51" spans="1:3" ht="12.75" customHeight="1" x14ac:dyDescent="0.2">
      <c r="A51" s="120" t="s">
        <v>186</v>
      </c>
      <c r="B51" s="379" t="s">
        <v>187</v>
      </c>
      <c r="C51" s="380"/>
    </row>
    <row r="52" spans="1:3" x14ac:dyDescent="0.2">
      <c r="A52" s="120" t="s">
        <v>189</v>
      </c>
      <c r="B52" s="379" t="s">
        <v>190</v>
      </c>
      <c r="C52" s="380"/>
    </row>
    <row r="53" spans="1:3" x14ac:dyDescent="0.2">
      <c r="A53" s="120" t="s">
        <v>191</v>
      </c>
      <c r="B53" s="379" t="s">
        <v>192</v>
      </c>
      <c r="C53" s="380"/>
    </row>
    <row r="54" spans="1:3" ht="12.75" customHeight="1" x14ac:dyDescent="0.2">
      <c r="A54" s="120" t="s">
        <v>193</v>
      </c>
      <c r="B54" s="379" t="s">
        <v>194</v>
      </c>
      <c r="C54" s="380"/>
    </row>
    <row r="55" spans="1:3" ht="12.75" customHeight="1" x14ac:dyDescent="0.2">
      <c r="A55" s="120" t="s">
        <v>195</v>
      </c>
      <c r="B55" s="379" t="s">
        <v>196</v>
      </c>
      <c r="C55" s="380"/>
    </row>
    <row r="56" spans="1:3" ht="12.75" customHeight="1" x14ac:dyDescent="0.2">
      <c r="A56" s="120" t="s">
        <v>197</v>
      </c>
      <c r="B56" s="379" t="s">
        <v>198</v>
      </c>
      <c r="C56" s="380"/>
    </row>
    <row r="57" spans="1:3" x14ac:dyDescent="0.2">
      <c r="A57" s="377"/>
      <c r="B57" s="378"/>
      <c r="C57" s="376"/>
    </row>
    <row r="58" spans="1:3" x14ac:dyDescent="0.2">
      <c r="A58" s="377"/>
      <c r="B58" s="378"/>
      <c r="C58" s="376"/>
    </row>
    <row r="59" spans="1:3" x14ac:dyDescent="0.2">
      <c r="A59" s="377"/>
      <c r="B59" s="378"/>
      <c r="C59" s="376"/>
    </row>
    <row r="60" spans="1:3" x14ac:dyDescent="0.2">
      <c r="A60" s="377"/>
      <c r="B60" s="378"/>
      <c r="C60" s="376"/>
    </row>
    <row r="61" spans="1:3" x14ac:dyDescent="0.2">
      <c r="A61" s="377"/>
      <c r="B61" s="378"/>
      <c r="C61" s="376"/>
    </row>
    <row r="62" spans="1:3" x14ac:dyDescent="0.2">
      <c r="A62" s="377"/>
      <c r="B62" s="378"/>
      <c r="C62" s="376"/>
    </row>
    <row r="63" spans="1:3" x14ac:dyDescent="0.2">
      <c r="A63" s="377"/>
      <c r="B63" s="378"/>
      <c r="C63" s="376"/>
    </row>
    <row r="64" spans="1:3" x14ac:dyDescent="0.2">
      <c r="A64" s="377"/>
      <c r="B64" s="378"/>
      <c r="C64" s="376"/>
    </row>
    <row r="65" spans="1:3" x14ac:dyDescent="0.2">
      <c r="A65" s="377"/>
      <c r="B65" s="378"/>
      <c r="C65" s="376"/>
    </row>
    <row r="66" spans="1:3" x14ac:dyDescent="0.2">
      <c r="A66" s="377"/>
      <c r="B66" s="378"/>
      <c r="C66" s="376"/>
    </row>
    <row r="67" spans="1:3" x14ac:dyDescent="0.2">
      <c r="A67" s="377"/>
      <c r="B67" s="378"/>
      <c r="C67" s="376"/>
    </row>
    <row r="68" spans="1:3" x14ac:dyDescent="0.2">
      <c r="A68" s="377"/>
      <c r="B68" s="378"/>
      <c r="C68" s="376"/>
    </row>
    <row r="69" spans="1:3" x14ac:dyDescent="0.2">
      <c r="A69" s="377"/>
      <c r="B69" s="378"/>
      <c r="C69" s="376"/>
    </row>
    <row r="70" spans="1:3" x14ac:dyDescent="0.2">
      <c r="A70" s="377"/>
      <c r="B70" s="378"/>
      <c r="C70" s="376"/>
    </row>
    <row r="71" spans="1:3" x14ac:dyDescent="0.2">
      <c r="A71" s="120" t="s">
        <v>199</v>
      </c>
      <c r="B71" s="379" t="s">
        <v>200</v>
      </c>
      <c r="C71" s="380"/>
    </row>
    <row r="72" spans="1:3" x14ac:dyDescent="0.2">
      <c r="A72" s="120" t="s">
        <v>201</v>
      </c>
      <c r="B72" s="379" t="s">
        <v>202</v>
      </c>
      <c r="C72" s="380"/>
    </row>
    <row r="73" spans="1:3" x14ac:dyDescent="0.2">
      <c r="A73" s="120" t="s">
        <v>203</v>
      </c>
      <c r="B73" s="379" t="s">
        <v>177</v>
      </c>
      <c r="C73" s="380"/>
    </row>
    <row r="74" spans="1:3" x14ac:dyDescent="0.2">
      <c r="A74" s="120" t="s">
        <v>204</v>
      </c>
      <c r="B74" s="379" t="s">
        <v>205</v>
      </c>
      <c r="C74" s="380"/>
    </row>
    <row r="75" spans="1:3" x14ac:dyDescent="0.2">
      <c r="A75" s="120" t="s">
        <v>207</v>
      </c>
      <c r="B75" s="379" t="s">
        <v>208</v>
      </c>
      <c r="C75" s="380"/>
    </row>
    <row r="76" spans="1:3" x14ac:dyDescent="0.2">
      <c r="A76" s="120" t="s">
        <v>209</v>
      </c>
      <c r="B76" s="379" t="s">
        <v>210</v>
      </c>
      <c r="C76" s="380"/>
    </row>
    <row r="77" spans="1:3" x14ac:dyDescent="0.2">
      <c r="A77" s="377"/>
      <c r="B77" s="378"/>
      <c r="C77" s="376"/>
    </row>
    <row r="78" spans="1:3" x14ac:dyDescent="0.2">
      <c r="A78" s="377"/>
      <c r="B78" s="378"/>
      <c r="C78" s="376"/>
    </row>
    <row r="79" spans="1:3" x14ac:dyDescent="0.2">
      <c r="A79" s="377"/>
      <c r="B79" s="378"/>
      <c r="C79" s="376"/>
    </row>
    <row r="80" spans="1:3" x14ac:dyDescent="0.2">
      <c r="A80" s="377"/>
      <c r="B80" s="378"/>
      <c r="C80" s="376"/>
    </row>
    <row r="81" spans="1:3" x14ac:dyDescent="0.2">
      <c r="A81" s="377"/>
      <c r="B81" s="378"/>
      <c r="C81" s="376"/>
    </row>
    <row r="82" spans="1:3" x14ac:dyDescent="0.2">
      <c r="A82" s="377"/>
      <c r="B82" s="378"/>
      <c r="C82" s="376"/>
    </row>
    <row r="83" spans="1:3" x14ac:dyDescent="0.2">
      <c r="A83" s="377"/>
      <c r="B83" s="378"/>
      <c r="C83" s="376"/>
    </row>
    <row r="84" spans="1:3" x14ac:dyDescent="0.2">
      <c r="A84" s="377"/>
      <c r="B84" s="378"/>
      <c r="C84" s="376"/>
    </row>
    <row r="85" spans="1:3" x14ac:dyDescent="0.2">
      <c r="A85" s="377"/>
      <c r="B85" s="378"/>
      <c r="C85" s="376"/>
    </row>
    <row r="86" spans="1:3" x14ac:dyDescent="0.2">
      <c r="A86" s="377"/>
      <c r="B86" s="378"/>
      <c r="C86" s="376"/>
    </row>
    <row r="87" spans="1:3" x14ac:dyDescent="0.2">
      <c r="A87" s="377"/>
      <c r="B87" s="378"/>
      <c r="C87" s="376"/>
    </row>
    <row r="88" spans="1:3" x14ac:dyDescent="0.2">
      <c r="A88" s="377"/>
      <c r="B88" s="378"/>
      <c r="C88" s="376"/>
    </row>
    <row r="89" spans="1:3" x14ac:dyDescent="0.2">
      <c r="A89" s="377"/>
      <c r="B89" s="378"/>
      <c r="C89" s="376"/>
    </row>
    <row r="90" spans="1:3" x14ac:dyDescent="0.2">
      <c r="A90" s="377"/>
      <c r="B90" s="378"/>
      <c r="C90" s="376"/>
    </row>
    <row r="91" spans="1:3" x14ac:dyDescent="0.2">
      <c r="A91" s="377"/>
      <c r="B91" s="378"/>
      <c r="C91" s="376"/>
    </row>
    <row r="92" spans="1:3" x14ac:dyDescent="0.2">
      <c r="A92" s="377"/>
      <c r="B92" s="378"/>
      <c r="C92" s="376"/>
    </row>
    <row r="93" spans="1:3" x14ac:dyDescent="0.2">
      <c r="A93" s="377"/>
      <c r="B93" s="378"/>
      <c r="C93" s="376"/>
    </row>
    <row r="94" spans="1:3" x14ac:dyDescent="0.2">
      <c r="A94" s="377"/>
      <c r="B94" s="378"/>
      <c r="C94" s="376"/>
    </row>
    <row r="95" spans="1:3" x14ac:dyDescent="0.2">
      <c r="A95" s="377"/>
      <c r="B95" s="378"/>
      <c r="C95" s="376"/>
    </row>
    <row r="96" spans="1:3" x14ac:dyDescent="0.2">
      <c r="A96" s="377"/>
      <c r="B96" s="378"/>
      <c r="C96" s="376"/>
    </row>
    <row r="97" spans="1:3" x14ac:dyDescent="0.2">
      <c r="A97" s="377"/>
      <c r="B97" s="378"/>
      <c r="C97" s="376"/>
    </row>
    <row r="98" spans="1:3" x14ac:dyDescent="0.2">
      <c r="A98" s="377"/>
      <c r="B98" s="378"/>
      <c r="C98" s="376"/>
    </row>
    <row r="99" spans="1:3" x14ac:dyDescent="0.2">
      <c r="A99" s="377"/>
      <c r="B99" s="378"/>
      <c r="C99" s="376"/>
    </row>
    <row r="100" spans="1:3" x14ac:dyDescent="0.2">
      <c r="A100" s="377"/>
      <c r="B100" s="378"/>
      <c r="C100" s="376"/>
    </row>
    <row r="101" spans="1:3" x14ac:dyDescent="0.2">
      <c r="A101" s="377"/>
      <c r="B101" s="378"/>
      <c r="C101" s="376"/>
    </row>
    <row r="102" spans="1:3" x14ac:dyDescent="0.2">
      <c r="A102" s="377"/>
      <c r="B102" s="378"/>
      <c r="C102" s="376"/>
    </row>
    <row r="103" spans="1:3" x14ac:dyDescent="0.2">
      <c r="A103" s="377"/>
      <c r="B103" s="378"/>
      <c r="C103" s="376"/>
    </row>
    <row r="104" spans="1:3" x14ac:dyDescent="0.2">
      <c r="A104" s="377"/>
      <c r="B104" s="378"/>
      <c r="C104" s="376"/>
    </row>
    <row r="105" spans="1:3" x14ac:dyDescent="0.2">
      <c r="A105" s="120" t="s">
        <v>211</v>
      </c>
      <c r="B105" s="379" t="s">
        <v>212</v>
      </c>
      <c r="C105" s="380"/>
    </row>
    <row r="106" spans="1:3" x14ac:dyDescent="0.2">
      <c r="A106" s="120" t="s">
        <v>213</v>
      </c>
      <c r="B106" s="379" t="s">
        <v>214</v>
      </c>
      <c r="C106" s="380"/>
    </row>
    <row r="107" spans="1:3" x14ac:dyDescent="0.2">
      <c r="A107" s="377"/>
      <c r="B107" s="378"/>
      <c r="C107" s="376"/>
    </row>
    <row r="108" spans="1:3" x14ac:dyDescent="0.2">
      <c r="A108" s="377"/>
      <c r="B108" s="378"/>
      <c r="C108" s="376"/>
    </row>
    <row r="109" spans="1:3" x14ac:dyDescent="0.2">
      <c r="A109" s="377"/>
      <c r="B109" s="378"/>
      <c r="C109" s="376"/>
    </row>
    <row r="110" spans="1:3" x14ac:dyDescent="0.2">
      <c r="A110" s="377"/>
      <c r="B110" s="378"/>
      <c r="C110" s="376"/>
    </row>
    <row r="111" spans="1:3" x14ac:dyDescent="0.2">
      <c r="A111" s="377"/>
      <c r="B111" s="378"/>
      <c r="C111" s="376"/>
    </row>
    <row r="112" spans="1:3" x14ac:dyDescent="0.2">
      <c r="A112" s="377"/>
      <c r="B112" s="378"/>
      <c r="C112" s="376"/>
    </row>
    <row r="113" spans="1:3" x14ac:dyDescent="0.2">
      <c r="A113" s="377"/>
      <c r="B113" s="378"/>
      <c r="C113" s="376"/>
    </row>
    <row r="114" spans="1:3" x14ac:dyDescent="0.2">
      <c r="A114" s="377"/>
      <c r="B114" s="378"/>
      <c r="C114" s="376"/>
    </row>
    <row r="115" spans="1:3" x14ac:dyDescent="0.2">
      <c r="A115" s="377"/>
      <c r="B115" s="378"/>
      <c r="C115" s="376"/>
    </row>
    <row r="116" spans="1:3" x14ac:dyDescent="0.2">
      <c r="A116" s="377"/>
      <c r="B116" s="378"/>
      <c r="C116" s="376"/>
    </row>
    <row r="117" spans="1:3" x14ac:dyDescent="0.2">
      <c r="A117" s="377"/>
      <c r="B117" s="378"/>
      <c r="C117" s="376"/>
    </row>
    <row r="118" spans="1:3" x14ac:dyDescent="0.2">
      <c r="A118" s="377"/>
      <c r="B118" s="378"/>
      <c r="C118" s="376"/>
    </row>
    <row r="119" spans="1:3" x14ac:dyDescent="0.2">
      <c r="A119" s="377"/>
      <c r="B119" s="378"/>
      <c r="C119" s="376"/>
    </row>
    <row r="120" spans="1:3" x14ac:dyDescent="0.2">
      <c r="A120" s="377"/>
      <c r="B120" s="378"/>
      <c r="C120" s="376"/>
    </row>
    <row r="121" spans="1:3" x14ac:dyDescent="0.2">
      <c r="A121" s="120" t="s">
        <v>215</v>
      </c>
      <c r="B121" s="379" t="s">
        <v>216</v>
      </c>
      <c r="C121" s="380"/>
    </row>
    <row r="122" spans="1:3" x14ac:dyDescent="0.2">
      <c r="A122" s="120" t="s">
        <v>217</v>
      </c>
      <c r="B122" s="379" t="s">
        <v>218</v>
      </c>
      <c r="C122" s="380"/>
    </row>
    <row r="123" spans="1:3" x14ac:dyDescent="0.2">
      <c r="A123" s="120" t="s">
        <v>219</v>
      </c>
      <c r="B123" s="379" t="s">
        <v>220</v>
      </c>
      <c r="C123" s="380"/>
    </row>
    <row r="124" spans="1:3" x14ac:dyDescent="0.2">
      <c r="A124" s="120" t="s">
        <v>221</v>
      </c>
      <c r="B124" s="379" t="s">
        <v>222</v>
      </c>
      <c r="C124" s="380"/>
    </row>
    <row r="125" spans="1:3" x14ac:dyDescent="0.2">
      <c r="A125" s="120" t="s">
        <v>223</v>
      </c>
      <c r="B125" s="379" t="s">
        <v>224</v>
      </c>
      <c r="C125" s="380"/>
    </row>
    <row r="126" spans="1:3" x14ac:dyDescent="0.2">
      <c r="A126" s="119" t="s">
        <v>225</v>
      </c>
      <c r="B126" s="381" t="s">
        <v>15</v>
      </c>
      <c r="C126" s="382"/>
    </row>
    <row r="127" spans="1:3" ht="12.75" customHeight="1" x14ac:dyDescent="0.2">
      <c r="A127" s="119" t="s">
        <v>226</v>
      </c>
      <c r="B127" s="381" t="s">
        <v>227</v>
      </c>
      <c r="C127" s="382"/>
    </row>
    <row r="128" spans="1:3" x14ac:dyDescent="0.2">
      <c r="A128" s="120" t="s">
        <v>228</v>
      </c>
      <c r="B128" s="379" t="s">
        <v>229</v>
      </c>
      <c r="C128" s="380"/>
    </row>
    <row r="129" spans="1:3" x14ac:dyDescent="0.2">
      <c r="A129" s="377"/>
      <c r="B129" s="378"/>
      <c r="C129" s="376"/>
    </row>
    <row r="130" spans="1:3" x14ac:dyDescent="0.2">
      <c r="A130" s="377"/>
      <c r="B130" s="378"/>
      <c r="C130" s="376"/>
    </row>
    <row r="131" spans="1:3" x14ac:dyDescent="0.2">
      <c r="A131" s="377"/>
      <c r="B131" s="378"/>
      <c r="C131" s="376"/>
    </row>
    <row r="132" spans="1:3" x14ac:dyDescent="0.2">
      <c r="A132" s="377"/>
      <c r="B132" s="378"/>
      <c r="C132" s="376"/>
    </row>
    <row r="133" spans="1:3" x14ac:dyDescent="0.2">
      <c r="A133" s="377"/>
      <c r="B133" s="378"/>
      <c r="C133" s="376"/>
    </row>
    <row r="134" spans="1:3" x14ac:dyDescent="0.2">
      <c r="A134" s="377"/>
      <c r="B134" s="378"/>
      <c r="C134" s="376"/>
    </row>
    <row r="135" spans="1:3" x14ac:dyDescent="0.2">
      <c r="A135" s="377"/>
      <c r="B135" s="378"/>
      <c r="C135" s="376"/>
    </row>
    <row r="136" spans="1:3" x14ac:dyDescent="0.2">
      <c r="A136" s="377"/>
      <c r="B136" s="378"/>
      <c r="C136" s="376"/>
    </row>
    <row r="137" spans="1:3" x14ac:dyDescent="0.2">
      <c r="A137" s="377"/>
      <c r="B137" s="378"/>
      <c r="C137" s="376"/>
    </row>
    <row r="138" spans="1:3" x14ac:dyDescent="0.2">
      <c r="A138" s="377"/>
      <c r="B138" s="378"/>
      <c r="C138" s="376"/>
    </row>
    <row r="139" spans="1:3" x14ac:dyDescent="0.2">
      <c r="A139" s="377"/>
      <c r="B139" s="378"/>
      <c r="C139" s="376"/>
    </row>
    <row r="140" spans="1:3" x14ac:dyDescent="0.2">
      <c r="A140" s="377"/>
      <c r="B140" s="378"/>
      <c r="C140" s="376"/>
    </row>
    <row r="141" spans="1:3" x14ac:dyDescent="0.2">
      <c r="A141" s="377"/>
      <c r="B141" s="378"/>
      <c r="C141" s="376"/>
    </row>
    <row r="142" spans="1:3" x14ac:dyDescent="0.2">
      <c r="A142" s="377"/>
      <c r="B142" s="378"/>
      <c r="C142" s="376"/>
    </row>
    <row r="143" spans="1:3" x14ac:dyDescent="0.2">
      <c r="A143" s="120" t="s">
        <v>230</v>
      </c>
      <c r="B143" s="379" t="s">
        <v>231</v>
      </c>
      <c r="C143" s="380"/>
    </row>
    <row r="144" spans="1:3" x14ac:dyDescent="0.2">
      <c r="A144" s="120" t="s">
        <v>232</v>
      </c>
      <c r="B144" s="379" t="s">
        <v>202</v>
      </c>
      <c r="C144" s="380"/>
    </row>
    <row r="145" spans="1:3" ht="12.75" customHeight="1" x14ac:dyDescent="0.2">
      <c r="A145" s="120" t="s">
        <v>233</v>
      </c>
      <c r="B145" s="379" t="s">
        <v>177</v>
      </c>
      <c r="C145" s="380"/>
    </row>
    <row r="146" spans="1:3" ht="12.75" customHeight="1" x14ac:dyDescent="0.2">
      <c r="A146" s="120" t="s">
        <v>234</v>
      </c>
      <c r="B146" s="379" t="s">
        <v>205</v>
      </c>
      <c r="C146" s="380"/>
    </row>
    <row r="147" spans="1:3" x14ac:dyDescent="0.2">
      <c r="A147" s="377"/>
      <c r="B147" s="378"/>
      <c r="C147" s="376"/>
    </row>
    <row r="148" spans="1:3" x14ac:dyDescent="0.2">
      <c r="A148" s="377"/>
      <c r="B148" s="378"/>
      <c r="C148" s="376"/>
    </row>
    <row r="149" spans="1:3" x14ac:dyDescent="0.2">
      <c r="A149" s="377"/>
      <c r="B149" s="378"/>
      <c r="C149" s="376"/>
    </row>
    <row r="150" spans="1:3" x14ac:dyDescent="0.2">
      <c r="A150" s="377"/>
      <c r="B150" s="378"/>
      <c r="C150" s="376"/>
    </row>
    <row r="151" spans="1:3" x14ac:dyDescent="0.2">
      <c r="A151" s="377"/>
      <c r="B151" s="378"/>
      <c r="C151" s="376"/>
    </row>
    <row r="152" spans="1:3" x14ac:dyDescent="0.2">
      <c r="A152" s="377"/>
      <c r="B152" s="378"/>
      <c r="C152" s="376"/>
    </row>
    <row r="153" spans="1:3" x14ac:dyDescent="0.2">
      <c r="A153" s="377"/>
      <c r="B153" s="378"/>
      <c r="C153" s="376"/>
    </row>
    <row r="154" spans="1:3" x14ac:dyDescent="0.2">
      <c r="A154" s="377"/>
      <c r="B154" s="378"/>
      <c r="C154" s="376"/>
    </row>
    <row r="155" spans="1:3" x14ac:dyDescent="0.2">
      <c r="A155" s="377"/>
      <c r="B155" s="378"/>
      <c r="C155" s="376"/>
    </row>
    <row r="156" spans="1:3" x14ac:dyDescent="0.2">
      <c r="A156" s="377"/>
      <c r="B156" s="378"/>
      <c r="C156" s="376"/>
    </row>
    <row r="157" spans="1:3" x14ac:dyDescent="0.2">
      <c r="A157" s="377"/>
      <c r="B157" s="378"/>
      <c r="C157" s="376"/>
    </row>
    <row r="158" spans="1:3" x14ac:dyDescent="0.2">
      <c r="A158" s="377"/>
      <c r="B158" s="378"/>
      <c r="C158" s="376"/>
    </row>
    <row r="159" spans="1:3" x14ac:dyDescent="0.2">
      <c r="A159" s="377"/>
      <c r="B159" s="378"/>
      <c r="C159" s="376"/>
    </row>
    <row r="160" spans="1:3" x14ac:dyDescent="0.2">
      <c r="A160" s="377"/>
      <c r="B160" s="378"/>
      <c r="C160" s="376"/>
    </row>
    <row r="161" spans="1:3" x14ac:dyDescent="0.2">
      <c r="A161" s="377"/>
      <c r="B161" s="378"/>
      <c r="C161" s="376"/>
    </row>
    <row r="162" spans="1:3" x14ac:dyDescent="0.2">
      <c r="A162" s="377"/>
      <c r="B162" s="378"/>
      <c r="C162" s="376"/>
    </row>
    <row r="163" spans="1:3" x14ac:dyDescent="0.2">
      <c r="A163" s="377"/>
      <c r="B163" s="378"/>
      <c r="C163" s="376"/>
    </row>
    <row r="164" spans="1:3" x14ac:dyDescent="0.2">
      <c r="A164" s="377"/>
      <c r="B164" s="378"/>
      <c r="C164" s="376"/>
    </row>
    <row r="165" spans="1:3" x14ac:dyDescent="0.2">
      <c r="A165" s="377"/>
      <c r="B165" s="378"/>
      <c r="C165" s="376"/>
    </row>
    <row r="166" spans="1:3" x14ac:dyDescent="0.2">
      <c r="A166" s="377"/>
      <c r="B166" s="378"/>
      <c r="C166" s="376"/>
    </row>
    <row r="167" spans="1:3" x14ac:dyDescent="0.2">
      <c r="A167" s="377"/>
      <c r="B167" s="378"/>
      <c r="C167" s="376"/>
    </row>
    <row r="168" spans="1:3" x14ac:dyDescent="0.2">
      <c r="A168" s="377"/>
      <c r="B168" s="378"/>
      <c r="C168" s="376"/>
    </row>
    <row r="169" spans="1:3" x14ac:dyDescent="0.2">
      <c r="A169" s="377"/>
      <c r="B169" s="378"/>
      <c r="C169" s="376"/>
    </row>
    <row r="170" spans="1:3" x14ac:dyDescent="0.2">
      <c r="A170" s="377"/>
      <c r="B170" s="378"/>
      <c r="C170" s="376"/>
    </row>
    <row r="171" spans="1:3" x14ac:dyDescent="0.2">
      <c r="A171" s="377"/>
      <c r="B171" s="378"/>
      <c r="C171" s="376"/>
    </row>
    <row r="172" spans="1:3" x14ac:dyDescent="0.2">
      <c r="A172" s="377"/>
      <c r="B172" s="378"/>
      <c r="C172" s="376"/>
    </row>
    <row r="173" spans="1:3" x14ac:dyDescent="0.2">
      <c r="A173" s="377"/>
      <c r="B173" s="378"/>
      <c r="C173" s="376"/>
    </row>
    <row r="174" spans="1:3" x14ac:dyDescent="0.2">
      <c r="A174" s="377"/>
      <c r="B174" s="378"/>
      <c r="C174" s="376"/>
    </row>
    <row r="175" spans="1:3" ht="12.75" customHeight="1" x14ac:dyDescent="0.2">
      <c r="A175" s="120" t="s">
        <v>235</v>
      </c>
      <c r="B175" s="379" t="s">
        <v>236</v>
      </c>
      <c r="C175" s="380"/>
    </row>
    <row r="176" spans="1:3" x14ac:dyDescent="0.2">
      <c r="A176" s="120" t="s">
        <v>237</v>
      </c>
      <c r="B176" s="379" t="s">
        <v>238</v>
      </c>
      <c r="C176" s="380"/>
    </row>
    <row r="177" spans="1:3" x14ac:dyDescent="0.2">
      <c r="A177" s="120" t="s">
        <v>239</v>
      </c>
      <c r="B177" s="379" t="s">
        <v>240</v>
      </c>
      <c r="C177" s="380"/>
    </row>
    <row r="178" spans="1:3" ht="12.75" customHeight="1" x14ac:dyDescent="0.2">
      <c r="A178" s="120" t="s">
        <v>241</v>
      </c>
      <c r="B178" s="379" t="s">
        <v>242</v>
      </c>
      <c r="C178" s="380"/>
    </row>
    <row r="179" spans="1:3" ht="12.75" customHeight="1" x14ac:dyDescent="0.2">
      <c r="A179" s="120" t="s">
        <v>243</v>
      </c>
      <c r="B179" s="379" t="s">
        <v>177</v>
      </c>
      <c r="C179" s="380"/>
    </row>
    <row r="180" spans="1:3" x14ac:dyDescent="0.2">
      <c r="A180" s="120" t="s">
        <v>244</v>
      </c>
      <c r="B180" s="379" t="s">
        <v>245</v>
      </c>
      <c r="C180" s="380"/>
    </row>
    <row r="181" spans="1:3" x14ac:dyDescent="0.2">
      <c r="A181" s="119" t="s">
        <v>246</v>
      </c>
      <c r="B181" s="381" t="s">
        <v>15</v>
      </c>
      <c r="C181" s="382"/>
    </row>
    <row r="182" spans="1:3" x14ac:dyDescent="0.2">
      <c r="A182" s="120" t="s">
        <v>247</v>
      </c>
      <c r="B182" s="379" t="s">
        <v>248</v>
      </c>
      <c r="C182" s="380"/>
    </row>
    <row r="183" spans="1:3" x14ac:dyDescent="0.2">
      <c r="A183" s="120" t="s">
        <v>249</v>
      </c>
      <c r="B183" s="379" t="s">
        <v>107</v>
      </c>
      <c r="C183" s="380"/>
    </row>
    <row r="184" spans="1:3" x14ac:dyDescent="0.2">
      <c r="A184" s="120" t="s">
        <v>250</v>
      </c>
      <c r="B184" s="379" t="s">
        <v>251</v>
      </c>
      <c r="C184" s="380"/>
    </row>
    <row r="185" spans="1:3" x14ac:dyDescent="0.2">
      <c r="A185" s="119" t="s">
        <v>252</v>
      </c>
      <c r="B185" s="381" t="s">
        <v>253</v>
      </c>
      <c r="C185" s="382"/>
    </row>
    <row r="186" spans="1:3" x14ac:dyDescent="0.2">
      <c r="A186" s="120" t="s">
        <v>254</v>
      </c>
      <c r="B186" s="379" t="s">
        <v>255</v>
      </c>
      <c r="C186" s="380"/>
    </row>
    <row r="187" spans="1:3" x14ac:dyDescent="0.2">
      <c r="A187" s="120" t="s">
        <v>256</v>
      </c>
      <c r="B187" s="379" t="s">
        <v>257</v>
      </c>
      <c r="C187" s="380"/>
    </row>
    <row r="188" spans="1:3" x14ac:dyDescent="0.2">
      <c r="A188" s="120" t="s">
        <v>258</v>
      </c>
      <c r="B188" s="379" t="s">
        <v>259</v>
      </c>
      <c r="C188" s="380"/>
    </row>
    <row r="189" spans="1:3" x14ac:dyDescent="0.2">
      <c r="A189" s="120" t="s">
        <v>260</v>
      </c>
      <c r="B189" s="379" t="s">
        <v>261</v>
      </c>
      <c r="C189" s="380"/>
    </row>
    <row r="190" spans="1:3" x14ac:dyDescent="0.2">
      <c r="A190" s="120" t="s">
        <v>262</v>
      </c>
      <c r="B190" s="379" t="s">
        <v>263</v>
      </c>
      <c r="C190" s="380"/>
    </row>
    <row r="191" spans="1:3" x14ac:dyDescent="0.2">
      <c r="A191" s="119" t="s">
        <v>264</v>
      </c>
      <c r="B191" s="381" t="s">
        <v>265</v>
      </c>
      <c r="C191" s="382"/>
    </row>
    <row r="192" spans="1:3" x14ac:dyDescent="0.2">
      <c r="A192" s="120" t="s">
        <v>266</v>
      </c>
      <c r="B192" s="379" t="s">
        <v>267</v>
      </c>
      <c r="C192" s="380"/>
    </row>
    <row r="193" spans="1:3" x14ac:dyDescent="0.2">
      <c r="A193" s="120" t="s">
        <v>268</v>
      </c>
      <c r="B193" s="379" t="s">
        <v>269</v>
      </c>
      <c r="C193" s="380"/>
    </row>
    <row r="194" spans="1:3" x14ac:dyDescent="0.2">
      <c r="A194" s="119" t="s">
        <v>270</v>
      </c>
      <c r="B194" s="381" t="s">
        <v>271</v>
      </c>
      <c r="C194" s="382"/>
    </row>
    <row r="195" spans="1:3" x14ac:dyDescent="0.2">
      <c r="A195" s="120" t="s">
        <v>272</v>
      </c>
      <c r="B195" s="379" t="s">
        <v>273</v>
      </c>
      <c r="C195" s="380"/>
    </row>
    <row r="196" spans="1:3" x14ac:dyDescent="0.2">
      <c r="A196" s="120" t="s">
        <v>274</v>
      </c>
      <c r="B196" s="379" t="s">
        <v>275</v>
      </c>
      <c r="C196" s="380"/>
    </row>
    <row r="197" spans="1:3" x14ac:dyDescent="0.2">
      <c r="A197" s="119" t="s">
        <v>276</v>
      </c>
      <c r="B197" s="381" t="s">
        <v>277</v>
      </c>
      <c r="C197" s="382"/>
    </row>
    <row r="198" spans="1:3" x14ac:dyDescent="0.2">
      <c r="A198" s="120" t="s">
        <v>278</v>
      </c>
      <c r="B198" s="379" t="s">
        <v>149</v>
      </c>
      <c r="C198" s="380"/>
    </row>
    <row r="199" spans="1:3" x14ac:dyDescent="0.2">
      <c r="A199" s="120" t="s">
        <v>279</v>
      </c>
      <c r="B199" s="379" t="s">
        <v>280</v>
      </c>
      <c r="C199" s="380"/>
    </row>
    <row r="200" spans="1:3" x14ac:dyDescent="0.2">
      <c r="A200" s="119" t="s">
        <v>281</v>
      </c>
      <c r="B200" s="381" t="s">
        <v>282</v>
      </c>
      <c r="C200" s="382"/>
    </row>
    <row r="201" spans="1:3" x14ac:dyDescent="0.2">
      <c r="A201" s="120" t="s">
        <v>283</v>
      </c>
      <c r="B201" s="379" t="s">
        <v>284</v>
      </c>
      <c r="C201" s="380"/>
    </row>
    <row r="202" spans="1:3" ht="13.5" thickBot="1" x14ac:dyDescent="0.25">
      <c r="A202" s="120" t="s">
        <v>285</v>
      </c>
      <c r="B202" s="379" t="s">
        <v>286</v>
      </c>
      <c r="C202" s="380"/>
    </row>
    <row r="203" spans="1:3" hidden="1" x14ac:dyDescent="0.2">
      <c r="A203" s="121" t="s">
        <v>21</v>
      </c>
      <c r="B203" s="389" t="s">
        <v>114</v>
      </c>
      <c r="C203" s="390"/>
    </row>
    <row r="204" spans="1:3" hidden="1" x14ac:dyDescent="0.2">
      <c r="A204" s="121" t="s">
        <v>115</v>
      </c>
      <c r="B204" s="389" t="s">
        <v>15</v>
      </c>
      <c r="C204" s="390"/>
    </row>
    <row r="205" spans="1:3" hidden="1" x14ac:dyDescent="0.2">
      <c r="A205" s="122" t="s">
        <v>116</v>
      </c>
      <c r="B205" s="391" t="s">
        <v>106</v>
      </c>
      <c r="C205" s="392"/>
    </row>
    <row r="206" spans="1:3" hidden="1" x14ac:dyDescent="0.2">
      <c r="A206" s="122" t="s">
        <v>117</v>
      </c>
      <c r="B206" s="391" t="s">
        <v>107</v>
      </c>
      <c r="C206" s="392"/>
    </row>
    <row r="207" spans="1:3" hidden="1" x14ac:dyDescent="0.2">
      <c r="A207" s="121" t="s">
        <v>118</v>
      </c>
      <c r="B207" s="389" t="s">
        <v>108</v>
      </c>
      <c r="C207" s="390"/>
    </row>
    <row r="208" spans="1:3" hidden="1" x14ac:dyDescent="0.2">
      <c r="A208" s="122" t="s">
        <v>119</v>
      </c>
      <c r="B208" s="391" t="s">
        <v>106</v>
      </c>
      <c r="C208" s="392"/>
    </row>
    <row r="209" spans="1:3" hidden="1" x14ac:dyDescent="0.2">
      <c r="A209" s="121" t="s">
        <v>120</v>
      </c>
      <c r="B209" s="389" t="s">
        <v>109</v>
      </c>
      <c r="C209" s="390"/>
    </row>
    <row r="210" spans="1:3" hidden="1" x14ac:dyDescent="0.2">
      <c r="A210" s="122" t="s">
        <v>121</v>
      </c>
      <c r="B210" s="391" t="s">
        <v>16</v>
      </c>
      <c r="C210" s="392"/>
    </row>
    <row r="211" spans="1:3" hidden="1" x14ac:dyDescent="0.2">
      <c r="A211" s="121" t="s">
        <v>122</v>
      </c>
      <c r="B211" s="389" t="s">
        <v>110</v>
      </c>
      <c r="C211" s="390"/>
    </row>
    <row r="212" spans="1:3" hidden="1" x14ac:dyDescent="0.2">
      <c r="A212" s="122" t="s">
        <v>123</v>
      </c>
      <c r="B212" s="391" t="s">
        <v>111</v>
      </c>
      <c r="C212" s="392"/>
    </row>
    <row r="213" spans="1:3" hidden="1" x14ac:dyDescent="0.2">
      <c r="A213" s="122" t="s">
        <v>124</v>
      </c>
      <c r="B213" s="391" t="s">
        <v>112</v>
      </c>
      <c r="C213" s="392"/>
    </row>
    <row r="214" spans="1:3" hidden="1" x14ac:dyDescent="0.2">
      <c r="A214" s="122" t="s">
        <v>125</v>
      </c>
      <c r="B214" s="391" t="s">
        <v>113</v>
      </c>
      <c r="C214" s="392"/>
    </row>
    <row r="215" spans="1:3" hidden="1" x14ac:dyDescent="0.2">
      <c r="A215" s="121" t="s">
        <v>22</v>
      </c>
      <c r="B215" s="389" t="s">
        <v>126</v>
      </c>
      <c r="C215" s="390"/>
    </row>
    <row r="216" spans="1:3" hidden="1" x14ac:dyDescent="0.2">
      <c r="A216" s="121" t="s">
        <v>127</v>
      </c>
      <c r="B216" s="389" t="s">
        <v>15</v>
      </c>
      <c r="C216" s="390"/>
    </row>
    <row r="217" spans="1:3" hidden="1" x14ac:dyDescent="0.2">
      <c r="A217" s="122" t="s">
        <v>128</v>
      </c>
      <c r="B217" s="391" t="s">
        <v>106</v>
      </c>
      <c r="C217" s="392"/>
    </row>
    <row r="218" spans="1:3" hidden="1" x14ac:dyDescent="0.2">
      <c r="A218" s="122" t="s">
        <v>129</v>
      </c>
      <c r="B218" s="391" t="s">
        <v>107</v>
      </c>
      <c r="C218" s="392"/>
    </row>
    <row r="219" spans="1:3" hidden="1" x14ac:dyDescent="0.2">
      <c r="A219" s="121" t="s">
        <v>130</v>
      </c>
      <c r="B219" s="389" t="s">
        <v>108</v>
      </c>
      <c r="C219" s="390"/>
    </row>
    <row r="220" spans="1:3" hidden="1" x14ac:dyDescent="0.2">
      <c r="A220" s="122" t="s">
        <v>131</v>
      </c>
      <c r="B220" s="391" t="s">
        <v>106</v>
      </c>
      <c r="C220" s="392"/>
    </row>
    <row r="221" spans="1:3" hidden="1" x14ac:dyDescent="0.2">
      <c r="A221" s="121" t="s">
        <v>132</v>
      </c>
      <c r="B221" s="389" t="s">
        <v>109</v>
      </c>
      <c r="C221" s="390"/>
    </row>
    <row r="222" spans="1:3" hidden="1" x14ac:dyDescent="0.2">
      <c r="A222" s="122" t="s">
        <v>133</v>
      </c>
      <c r="B222" s="391" t="s">
        <v>16</v>
      </c>
      <c r="C222" s="392"/>
    </row>
    <row r="223" spans="1:3" hidden="1" x14ac:dyDescent="0.2">
      <c r="A223" s="121" t="s">
        <v>134</v>
      </c>
      <c r="B223" s="389" t="s">
        <v>110</v>
      </c>
      <c r="C223" s="390"/>
    </row>
    <row r="224" spans="1:3" hidden="1" x14ac:dyDescent="0.2">
      <c r="A224" s="122" t="s">
        <v>135</v>
      </c>
      <c r="B224" s="391" t="s">
        <v>111</v>
      </c>
      <c r="C224" s="392"/>
    </row>
    <row r="225" spans="1:3" hidden="1" x14ac:dyDescent="0.2">
      <c r="A225" s="122" t="s">
        <v>136</v>
      </c>
      <c r="B225" s="391" t="s">
        <v>112</v>
      </c>
      <c r="C225" s="392"/>
    </row>
    <row r="226" spans="1:3" hidden="1" x14ac:dyDescent="0.2">
      <c r="A226" s="122" t="s">
        <v>137</v>
      </c>
      <c r="B226" s="391" t="s">
        <v>113</v>
      </c>
      <c r="C226" s="392"/>
    </row>
    <row r="227" spans="1:3" hidden="1" x14ac:dyDescent="0.2">
      <c r="A227" s="121" t="s">
        <v>23</v>
      </c>
      <c r="B227" s="389" t="s">
        <v>138</v>
      </c>
      <c r="C227" s="390"/>
    </row>
    <row r="228" spans="1:3" hidden="1" x14ac:dyDescent="0.2">
      <c r="A228" s="121" t="s">
        <v>139</v>
      </c>
      <c r="B228" s="389" t="s">
        <v>15</v>
      </c>
      <c r="C228" s="390"/>
    </row>
    <row r="229" spans="1:3" hidden="1" x14ac:dyDescent="0.2">
      <c r="A229" s="122" t="s">
        <v>140</v>
      </c>
      <c r="B229" s="391" t="s">
        <v>106</v>
      </c>
      <c r="C229" s="392"/>
    </row>
    <row r="230" spans="1:3" hidden="1" x14ac:dyDescent="0.2">
      <c r="A230" s="122" t="s">
        <v>141</v>
      </c>
      <c r="B230" s="391" t="s">
        <v>107</v>
      </c>
      <c r="C230" s="392"/>
    </row>
    <row r="231" spans="1:3" hidden="1" x14ac:dyDescent="0.2">
      <c r="A231" s="121" t="s">
        <v>142</v>
      </c>
      <c r="B231" s="389" t="s">
        <v>108</v>
      </c>
      <c r="C231" s="390"/>
    </row>
    <row r="232" spans="1:3" hidden="1" x14ac:dyDescent="0.2">
      <c r="A232" s="122" t="s">
        <v>143</v>
      </c>
      <c r="B232" s="391" t="s">
        <v>106</v>
      </c>
      <c r="C232" s="392"/>
    </row>
    <row r="233" spans="1:3" hidden="1" x14ac:dyDescent="0.2">
      <c r="A233" s="121" t="s">
        <v>144</v>
      </c>
      <c r="B233" s="389" t="s">
        <v>109</v>
      </c>
      <c r="C233" s="390"/>
    </row>
    <row r="234" spans="1:3" hidden="1" x14ac:dyDescent="0.2">
      <c r="A234" s="122" t="s">
        <v>145</v>
      </c>
      <c r="B234" s="391" t="s">
        <v>16</v>
      </c>
      <c r="C234" s="392"/>
    </row>
    <row r="235" spans="1:3" hidden="1" x14ac:dyDescent="0.2">
      <c r="A235" s="121" t="s">
        <v>146</v>
      </c>
      <c r="B235" s="389" t="s">
        <v>110</v>
      </c>
      <c r="C235" s="390"/>
    </row>
    <row r="236" spans="1:3" hidden="1" x14ac:dyDescent="0.2">
      <c r="A236" s="122" t="s">
        <v>147</v>
      </c>
      <c r="B236" s="391" t="s">
        <v>111</v>
      </c>
      <c r="C236" s="392"/>
    </row>
    <row r="237" spans="1:3" hidden="1" x14ac:dyDescent="0.2">
      <c r="A237" s="122" t="s">
        <v>148</v>
      </c>
      <c r="B237" s="391" t="s">
        <v>149</v>
      </c>
      <c r="C237" s="392"/>
    </row>
    <row r="238" spans="1:3" hidden="1" x14ac:dyDescent="0.2">
      <c r="A238" s="122" t="s">
        <v>150</v>
      </c>
      <c r="B238" s="391" t="s">
        <v>112</v>
      </c>
      <c r="C238" s="392"/>
    </row>
    <row r="239" spans="1:3" ht="13.5" hidden="1" thickBot="1" x14ac:dyDescent="0.25">
      <c r="A239" s="122" t="s">
        <v>151</v>
      </c>
      <c r="B239" s="393" t="s">
        <v>113</v>
      </c>
      <c r="C239" s="394"/>
    </row>
    <row r="240" spans="1:3" x14ac:dyDescent="0.2">
      <c r="A240" s="383" t="s">
        <v>103</v>
      </c>
      <c r="B240" s="384"/>
      <c r="C240" s="384" t="s">
        <v>104</v>
      </c>
    </row>
    <row r="241" spans="1:3" x14ac:dyDescent="0.2">
      <c r="A241" s="385"/>
      <c r="B241" s="386"/>
      <c r="C241" s="386"/>
    </row>
    <row r="242" spans="1:3" x14ac:dyDescent="0.2">
      <c r="A242" s="385"/>
      <c r="B242" s="386"/>
      <c r="C242" s="386"/>
    </row>
    <row r="243" spans="1:3" x14ac:dyDescent="0.2">
      <c r="A243" s="385"/>
      <c r="B243" s="386"/>
      <c r="C243" s="386"/>
    </row>
    <row r="244" spans="1:3" x14ac:dyDescent="0.2">
      <c r="A244" s="385"/>
      <c r="B244" s="386"/>
      <c r="C244" s="386"/>
    </row>
    <row r="245" spans="1:3" x14ac:dyDescent="0.2">
      <c r="A245" s="385"/>
      <c r="B245" s="386"/>
      <c r="C245" s="386"/>
    </row>
    <row r="246" spans="1:3" ht="13.5" thickBot="1" x14ac:dyDescent="0.25">
      <c r="A246" s="387"/>
      <c r="B246" s="388"/>
      <c r="C246" s="388"/>
    </row>
  </sheetData>
  <mergeCells count="133">
    <mergeCell ref="C161:C174"/>
    <mergeCell ref="B187:C187"/>
    <mergeCell ref="B202:C202"/>
    <mergeCell ref="B188:C188"/>
    <mergeCell ref="B221:C221"/>
    <mergeCell ref="B220:C220"/>
    <mergeCell ref="B219:C219"/>
    <mergeCell ref="B218:C218"/>
    <mergeCell ref="B217:C217"/>
    <mergeCell ref="B216:C216"/>
    <mergeCell ref="B196:C196"/>
    <mergeCell ref="B195:C195"/>
    <mergeCell ref="B194:C194"/>
    <mergeCell ref="B75:C75"/>
    <mergeCell ref="B74:C74"/>
    <mergeCell ref="B73:C73"/>
    <mergeCell ref="B51:C51"/>
    <mergeCell ref="B215:C215"/>
    <mergeCell ref="B214:C214"/>
    <mergeCell ref="B213:C213"/>
    <mergeCell ref="B212:C212"/>
    <mergeCell ref="B211:C211"/>
    <mergeCell ref="B210:C210"/>
    <mergeCell ref="B209:C209"/>
    <mergeCell ref="B208:C208"/>
    <mergeCell ref="B207:C207"/>
    <mergeCell ref="B206:C206"/>
    <mergeCell ref="B205:C205"/>
    <mergeCell ref="B204:C204"/>
    <mergeCell ref="B203:C203"/>
    <mergeCell ref="B193:C193"/>
    <mergeCell ref="B192:C192"/>
    <mergeCell ref="B191:C191"/>
    <mergeCell ref="B190:C190"/>
    <mergeCell ref="A129:B142"/>
    <mergeCell ref="C129:C142"/>
    <mergeCell ref="B189:C189"/>
    <mergeCell ref="B1:C1"/>
    <mergeCell ref="B2:C2"/>
    <mergeCell ref="A3:C3"/>
    <mergeCell ref="B4:C4"/>
    <mergeCell ref="B226:C226"/>
    <mergeCell ref="B8:C8"/>
    <mergeCell ref="B7:C7"/>
    <mergeCell ref="B6:C6"/>
    <mergeCell ref="B5:C5"/>
    <mergeCell ref="B201:C201"/>
    <mergeCell ref="B200:C200"/>
    <mergeCell ref="B199:C199"/>
    <mergeCell ref="B198:C198"/>
    <mergeCell ref="B197:C197"/>
    <mergeCell ref="B145:C145"/>
    <mergeCell ref="B144:C144"/>
    <mergeCell ref="B143:C143"/>
    <mergeCell ref="B128:C128"/>
    <mergeCell ref="B127:C127"/>
    <mergeCell ref="B126:C126"/>
    <mergeCell ref="B55:C55"/>
    <mergeCell ref="B54:C54"/>
    <mergeCell ref="B53:C53"/>
    <mergeCell ref="B52:C52"/>
    <mergeCell ref="A240:B246"/>
    <mergeCell ref="C240:C246"/>
    <mergeCell ref="B179:C179"/>
    <mergeCell ref="B178:C178"/>
    <mergeCell ref="B177:C177"/>
    <mergeCell ref="B176:C176"/>
    <mergeCell ref="B175:C175"/>
    <mergeCell ref="B227:C227"/>
    <mergeCell ref="B228:C228"/>
    <mergeCell ref="B229:C229"/>
    <mergeCell ref="B239:C239"/>
    <mergeCell ref="B238:C238"/>
    <mergeCell ref="B237:C237"/>
    <mergeCell ref="B236:C236"/>
    <mergeCell ref="B235:C235"/>
    <mergeCell ref="B234:C234"/>
    <mergeCell ref="B233:C233"/>
    <mergeCell ref="B232:C232"/>
    <mergeCell ref="B231:C231"/>
    <mergeCell ref="B230:C230"/>
    <mergeCell ref="B225:C225"/>
    <mergeCell ref="B224:C224"/>
    <mergeCell ref="B223:C223"/>
    <mergeCell ref="B222:C222"/>
    <mergeCell ref="B9:C9"/>
    <mergeCell ref="B186:C186"/>
    <mergeCell ref="B185:C185"/>
    <mergeCell ref="B184:C184"/>
    <mergeCell ref="B183:C183"/>
    <mergeCell ref="B182:C182"/>
    <mergeCell ref="B181:C181"/>
    <mergeCell ref="B180:C180"/>
    <mergeCell ref="A77:B90"/>
    <mergeCell ref="C77:C90"/>
    <mergeCell ref="A91:B104"/>
    <mergeCell ref="C91:C104"/>
    <mergeCell ref="A161:B174"/>
    <mergeCell ref="B29:C29"/>
    <mergeCell ref="B28:C28"/>
    <mergeCell ref="B27:C27"/>
    <mergeCell ref="B26:C26"/>
    <mergeCell ref="B25:C25"/>
    <mergeCell ref="B34:C34"/>
    <mergeCell ref="B33:C33"/>
    <mergeCell ref="B32:C32"/>
    <mergeCell ref="B31:C31"/>
    <mergeCell ref="B30:C30"/>
    <mergeCell ref="B72:C72"/>
    <mergeCell ref="C10:C23"/>
    <mergeCell ref="A10:B23"/>
    <mergeCell ref="A37:B50"/>
    <mergeCell ref="C37:C50"/>
    <mergeCell ref="A57:B70"/>
    <mergeCell ref="C57:C70"/>
    <mergeCell ref="A107:B120"/>
    <mergeCell ref="C107:C120"/>
    <mergeCell ref="A147:B160"/>
    <mergeCell ref="C147:C160"/>
    <mergeCell ref="B24:C24"/>
    <mergeCell ref="B71:C71"/>
    <mergeCell ref="B56:C56"/>
    <mergeCell ref="B36:C36"/>
    <mergeCell ref="B35:C35"/>
    <mergeCell ref="B146:C146"/>
    <mergeCell ref="B125:C125"/>
    <mergeCell ref="B124:C124"/>
    <mergeCell ref="B123:C123"/>
    <mergeCell ref="B121:C121"/>
    <mergeCell ref="B122:C122"/>
    <mergeCell ref="B106:C106"/>
    <mergeCell ref="B105:C105"/>
    <mergeCell ref="B76:C76"/>
  </mergeCells>
  <pageMargins left="0.51181102362204722" right="0.51181102362204722" top="0.78740157480314965" bottom="0.78740157480314965" header="0.31496062992125984" footer="0.31496062992125984"/>
  <pageSetup paperSize="9" scale="89" fitToHeight="0" orientation="portrait" r:id="rId1"/>
  <headerFooter>
    <oddFooter>Página &amp;P de &amp;N</oddFooter>
  </headerFooter>
  <rowBreaks count="4" manualBreakCount="4">
    <brk id="56" max="16383" man="1"/>
    <brk id="106" max="16383" man="1"/>
    <brk id="146" max="16383" man="1"/>
    <brk id="187" max="16383" man="1"/>
  </rowBreaks>
  <colBreaks count="1" manualBreakCount="1">
    <brk id="1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C7D86-8CF3-4137-8C1D-81140B46B0EE}">
  <sheetPr>
    <pageSetUpPr fitToPage="1"/>
  </sheetPr>
  <dimension ref="A1:O87"/>
  <sheetViews>
    <sheetView view="pageBreakPreview" topLeftCell="A37" zoomScaleNormal="100" zoomScaleSheetLayoutView="100" workbookViewId="0">
      <selection activeCell="I59" sqref="I59"/>
    </sheetView>
  </sheetViews>
  <sheetFormatPr defaultRowHeight="15" x14ac:dyDescent="0.2"/>
  <cols>
    <col min="1" max="1" width="20.42578125" style="2" customWidth="1"/>
    <col min="2" max="2" width="54.28515625" style="3" bestFit="1" customWidth="1"/>
    <col min="3" max="3" width="10.42578125" style="25" customWidth="1"/>
    <col min="4" max="4" width="7.140625" style="26" customWidth="1"/>
    <col min="5" max="5" width="5.140625" style="25" customWidth="1"/>
    <col min="6" max="6" width="10.5703125" style="27" customWidth="1"/>
    <col min="7" max="7" width="6.5703125" style="28" bestFit="1" customWidth="1"/>
    <col min="8" max="8" width="5" style="27" customWidth="1"/>
    <col min="9" max="9" width="11.5703125" style="27" customWidth="1"/>
    <col min="10" max="10" width="6.5703125" style="28" bestFit="1" customWidth="1"/>
    <col min="11" max="11" width="4.140625" style="27" customWidth="1"/>
    <col min="12" max="12" width="10.5703125" style="27" bestFit="1" customWidth="1"/>
    <col min="13" max="13" width="9.42578125" style="29" customWidth="1"/>
    <col min="14" max="16384" width="9.140625" style="1"/>
  </cols>
  <sheetData>
    <row r="1" spans="1:13" s="17" customFormat="1" ht="43.5" customHeight="1" x14ac:dyDescent="0.2">
      <c r="A1" s="177"/>
      <c r="B1" s="179" t="s">
        <v>152</v>
      </c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s="17" customFormat="1" ht="18" x14ac:dyDescent="0.2">
      <c r="A2" s="178"/>
      <c r="B2" s="181" t="s">
        <v>316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3"/>
    </row>
    <row r="3" spans="1:13" s="17" customFormat="1" ht="29.25" customHeight="1" x14ac:dyDescent="0.2">
      <c r="A3" s="41" t="s">
        <v>26</v>
      </c>
      <c r="B3" s="184" t="s">
        <v>289</v>
      </c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5"/>
    </row>
    <row r="4" spans="1:13" s="17" customFormat="1" ht="11.25" x14ac:dyDescent="0.2">
      <c r="A4" s="41" t="s">
        <v>53</v>
      </c>
      <c r="B4" s="170">
        <v>44872</v>
      </c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9"/>
    </row>
    <row r="5" spans="1:13" s="17" customFormat="1" ht="11.25" x14ac:dyDescent="0.2">
      <c r="A5" s="41" t="s">
        <v>54</v>
      </c>
      <c r="B5" s="168" t="s">
        <v>288</v>
      </c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9"/>
    </row>
    <row r="6" spans="1:13" s="17" customFormat="1" ht="11.25" x14ac:dyDescent="0.2">
      <c r="A6" s="41" t="s">
        <v>55</v>
      </c>
      <c r="B6" s="168" t="s">
        <v>290</v>
      </c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9"/>
    </row>
    <row r="7" spans="1:13" s="17" customFormat="1" ht="11.25" x14ac:dyDescent="0.2">
      <c r="A7" s="41" t="s">
        <v>56</v>
      </c>
      <c r="B7" s="168" t="s">
        <v>320</v>
      </c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9"/>
    </row>
    <row r="8" spans="1:13" s="17" customFormat="1" ht="11.25" x14ac:dyDescent="0.2">
      <c r="A8" s="41" t="s">
        <v>58</v>
      </c>
      <c r="B8" s="170" t="s">
        <v>319</v>
      </c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9"/>
    </row>
    <row r="9" spans="1:13" s="17" customFormat="1" ht="11.25" x14ac:dyDescent="0.2">
      <c r="A9" s="70" t="s">
        <v>32</v>
      </c>
      <c r="B9" s="171">
        <v>44929</v>
      </c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3"/>
    </row>
    <row r="10" spans="1:13" ht="12.75" x14ac:dyDescent="0.2">
      <c r="A10" s="71" t="s">
        <v>2</v>
      </c>
      <c r="B10" s="42" t="s">
        <v>3</v>
      </c>
      <c r="C10" s="174" t="s">
        <v>59</v>
      </c>
      <c r="D10" s="175"/>
      <c r="E10" s="176"/>
      <c r="F10" s="174" t="s">
        <v>60</v>
      </c>
      <c r="G10" s="175"/>
      <c r="H10" s="176"/>
      <c r="I10" s="174" t="s">
        <v>61</v>
      </c>
      <c r="J10" s="175"/>
      <c r="K10" s="176"/>
      <c r="L10" s="46" t="s">
        <v>62</v>
      </c>
      <c r="M10" s="102" t="s">
        <v>4</v>
      </c>
    </row>
    <row r="11" spans="1:13" x14ac:dyDescent="0.2">
      <c r="A11" s="103" t="s">
        <v>9</v>
      </c>
      <c r="B11" s="81" t="s">
        <v>156</v>
      </c>
      <c r="C11" s="74"/>
      <c r="D11" s="75"/>
      <c r="E11" s="75"/>
      <c r="F11" s="76"/>
      <c r="G11" s="77"/>
      <c r="H11" s="78"/>
      <c r="I11" s="78"/>
      <c r="J11" s="78"/>
      <c r="K11" s="78"/>
      <c r="L11" s="75"/>
      <c r="M11" s="104"/>
    </row>
    <row r="12" spans="1:13" x14ac:dyDescent="0.2">
      <c r="A12" s="103" t="s">
        <v>10</v>
      </c>
      <c r="B12" s="81" t="s">
        <v>157</v>
      </c>
      <c r="C12" s="74"/>
      <c r="D12" s="75"/>
      <c r="E12" s="75"/>
      <c r="F12" s="76"/>
      <c r="G12" s="77"/>
      <c r="H12" s="78"/>
      <c r="I12" s="78"/>
      <c r="J12" s="78"/>
      <c r="K12" s="78"/>
      <c r="L12" s="75"/>
      <c r="M12" s="104"/>
    </row>
    <row r="13" spans="1:13" x14ac:dyDescent="0.25">
      <c r="A13" s="105" t="s">
        <v>158</v>
      </c>
      <c r="B13" s="10" t="s">
        <v>159</v>
      </c>
      <c r="C13" s="124"/>
      <c r="D13" s="123"/>
      <c r="E13" s="123"/>
      <c r="F13" s="123">
        <f>'BM 02'!L80</f>
        <v>87186.15</v>
      </c>
      <c r="G13" s="123"/>
      <c r="H13" s="72"/>
      <c r="I13" s="149">
        <f>Planilha2!F77</f>
        <v>587175.16</v>
      </c>
      <c r="J13" s="72"/>
      <c r="K13" s="72" t="s">
        <v>309</v>
      </c>
      <c r="L13" s="145">
        <f>82965.44/587175.16</f>
        <v>0.14129589541900919</v>
      </c>
      <c r="M13" s="106" t="s">
        <v>18</v>
      </c>
    </row>
    <row r="14" spans="1:13" x14ac:dyDescent="0.25">
      <c r="A14" s="103" t="s">
        <v>13</v>
      </c>
      <c r="B14" s="81" t="s">
        <v>11</v>
      </c>
      <c r="C14" s="126"/>
      <c r="D14" s="127"/>
      <c r="E14" s="127"/>
      <c r="F14" s="128"/>
      <c r="G14" s="127"/>
      <c r="H14" s="129"/>
      <c r="I14" s="129"/>
      <c r="J14" s="129"/>
      <c r="K14" s="129"/>
      <c r="L14" s="127"/>
      <c r="M14" s="104"/>
    </row>
    <row r="15" spans="1:13" ht="26.25" x14ac:dyDescent="0.25">
      <c r="A15" s="105" t="s">
        <v>14</v>
      </c>
      <c r="B15" s="10" t="s">
        <v>105</v>
      </c>
      <c r="C15" s="124"/>
      <c r="D15" s="130"/>
      <c r="E15" s="130"/>
      <c r="F15" s="130"/>
      <c r="G15" s="130"/>
      <c r="H15" s="125"/>
      <c r="I15" s="125"/>
      <c r="J15" s="125"/>
      <c r="K15" s="125"/>
      <c r="L15" s="130"/>
      <c r="M15" s="106" t="s">
        <v>12</v>
      </c>
    </row>
    <row r="16" spans="1:13" ht="26.25" x14ac:dyDescent="0.25">
      <c r="A16" s="105" t="s">
        <v>160</v>
      </c>
      <c r="B16" s="10" t="s">
        <v>161</v>
      </c>
      <c r="C16" s="124"/>
      <c r="D16" s="130"/>
      <c r="E16" s="130"/>
      <c r="F16" s="130"/>
      <c r="G16" s="130"/>
      <c r="H16" s="125"/>
      <c r="I16" s="125"/>
      <c r="J16" s="125"/>
      <c r="K16" s="125"/>
      <c r="L16" s="130"/>
      <c r="M16" s="106" t="s">
        <v>12</v>
      </c>
    </row>
    <row r="17" spans="1:13" ht="26.25" x14ac:dyDescent="0.25">
      <c r="A17" s="105" t="s">
        <v>162</v>
      </c>
      <c r="B17" s="10" t="s">
        <v>163</v>
      </c>
      <c r="C17" s="124"/>
      <c r="D17" s="130"/>
      <c r="E17" s="130"/>
      <c r="F17" s="130"/>
      <c r="G17" s="130"/>
      <c r="H17" s="125"/>
      <c r="I17" s="125"/>
      <c r="J17" s="125"/>
      <c r="K17" s="125"/>
      <c r="L17" s="130"/>
      <c r="M17" s="106" t="s">
        <v>17</v>
      </c>
    </row>
    <row r="18" spans="1:13" ht="39" x14ac:dyDescent="0.25">
      <c r="A18" s="105" t="s">
        <v>164</v>
      </c>
      <c r="B18" s="10" t="s">
        <v>165</v>
      </c>
      <c r="C18" s="124"/>
      <c r="D18" s="130"/>
      <c r="E18" s="130"/>
      <c r="F18" s="130"/>
      <c r="G18" s="130"/>
      <c r="H18" s="125"/>
      <c r="I18" s="125"/>
      <c r="J18" s="125"/>
      <c r="K18" s="125"/>
      <c r="L18" s="130"/>
      <c r="M18" s="106" t="s">
        <v>18</v>
      </c>
    </row>
    <row r="19" spans="1:13" ht="26.25" x14ac:dyDescent="0.25">
      <c r="A19" s="105" t="s">
        <v>167</v>
      </c>
      <c r="B19" s="10" t="s">
        <v>168</v>
      </c>
      <c r="C19" s="124"/>
      <c r="D19" s="130"/>
      <c r="E19" s="130"/>
      <c r="F19" s="130"/>
      <c r="G19" s="130"/>
      <c r="H19" s="125"/>
      <c r="I19" s="125"/>
      <c r="J19" s="125"/>
      <c r="K19" s="125"/>
      <c r="L19" s="130"/>
      <c r="M19" s="106" t="s">
        <v>18</v>
      </c>
    </row>
    <row r="20" spans="1:13" x14ac:dyDescent="0.25">
      <c r="A20" s="103" t="s">
        <v>19</v>
      </c>
      <c r="B20" s="81" t="s">
        <v>169</v>
      </c>
      <c r="C20" s="126"/>
      <c r="D20" s="136"/>
      <c r="E20" s="136"/>
      <c r="F20" s="137"/>
      <c r="G20" s="136"/>
      <c r="H20" s="138"/>
      <c r="I20" s="138"/>
      <c r="J20" s="138"/>
      <c r="K20" s="138"/>
      <c r="L20" s="136"/>
      <c r="M20" s="104"/>
    </row>
    <row r="21" spans="1:13" x14ac:dyDescent="0.25">
      <c r="A21" s="105" t="s">
        <v>20</v>
      </c>
      <c r="B21" s="10" t="s">
        <v>170</v>
      </c>
      <c r="C21" s="124"/>
      <c r="D21" s="130"/>
      <c r="E21" s="130"/>
      <c r="F21" s="130"/>
      <c r="G21" s="130"/>
      <c r="H21" s="125"/>
      <c r="I21" s="125"/>
      <c r="J21" s="125"/>
      <c r="K21" s="125"/>
      <c r="L21" s="130"/>
      <c r="M21" s="106"/>
    </row>
    <row r="22" spans="1:13" x14ac:dyDescent="0.25">
      <c r="A22" s="103" t="s">
        <v>172</v>
      </c>
      <c r="B22" s="81" t="s">
        <v>173</v>
      </c>
      <c r="C22" s="126"/>
      <c r="D22" s="136"/>
      <c r="E22" s="136"/>
      <c r="F22" s="137"/>
      <c r="G22" s="136"/>
      <c r="H22" s="138"/>
      <c r="I22" s="138"/>
      <c r="J22" s="138"/>
      <c r="K22" s="138"/>
      <c r="L22" s="136"/>
      <c r="M22" s="104"/>
    </row>
    <row r="23" spans="1:13" x14ac:dyDescent="0.25">
      <c r="A23" s="103" t="s">
        <v>174</v>
      </c>
      <c r="B23" s="81" t="s">
        <v>175</v>
      </c>
      <c r="C23" s="126"/>
      <c r="D23" s="136"/>
      <c r="E23" s="136"/>
      <c r="F23" s="137"/>
      <c r="G23" s="136"/>
      <c r="H23" s="138"/>
      <c r="I23" s="138"/>
      <c r="J23" s="138"/>
      <c r="K23" s="138"/>
      <c r="L23" s="136"/>
      <c r="M23" s="104"/>
    </row>
    <row r="24" spans="1:13" ht="26.25" x14ac:dyDescent="0.25">
      <c r="A24" s="105" t="s">
        <v>176</v>
      </c>
      <c r="B24" s="10" t="s">
        <v>177</v>
      </c>
      <c r="C24" s="124"/>
      <c r="D24" s="130"/>
      <c r="E24" s="130"/>
      <c r="F24" s="130">
        <v>1639.56</v>
      </c>
      <c r="G24" s="125" t="s">
        <v>178</v>
      </c>
      <c r="H24" s="125" t="s">
        <v>310</v>
      </c>
      <c r="I24" s="125">
        <v>6</v>
      </c>
      <c r="J24" s="125" t="s">
        <v>313</v>
      </c>
      <c r="K24" s="125" t="s">
        <v>309</v>
      </c>
      <c r="L24" s="130">
        <f>(1639.56/6)*1</f>
        <v>273.26</v>
      </c>
      <c r="M24" s="106" t="s">
        <v>178</v>
      </c>
    </row>
    <row r="25" spans="1:13" x14ac:dyDescent="0.25">
      <c r="A25" s="103" t="s">
        <v>179</v>
      </c>
      <c r="B25" s="81" t="s">
        <v>180</v>
      </c>
      <c r="C25" s="126"/>
      <c r="D25" s="136"/>
      <c r="E25" s="136"/>
      <c r="F25" s="137"/>
      <c r="G25" s="136"/>
      <c r="H25" s="138"/>
      <c r="I25" s="138"/>
      <c r="J25" s="138"/>
      <c r="K25" s="138"/>
      <c r="L25" s="136"/>
      <c r="M25" s="104"/>
    </row>
    <row r="26" spans="1:13" ht="26.25" x14ac:dyDescent="0.25">
      <c r="A26" s="105" t="s">
        <v>181</v>
      </c>
      <c r="B26" s="10" t="s">
        <v>177</v>
      </c>
      <c r="C26" s="131"/>
      <c r="D26" s="130"/>
      <c r="E26" s="130"/>
      <c r="F26" s="130">
        <v>5262.35</v>
      </c>
      <c r="G26" s="125" t="s">
        <v>178</v>
      </c>
      <c r="H26" s="125" t="s">
        <v>310</v>
      </c>
      <c r="I26" s="125">
        <v>6</v>
      </c>
      <c r="J26" s="125" t="s">
        <v>313</v>
      </c>
      <c r="K26" s="125" t="s">
        <v>309</v>
      </c>
      <c r="L26" s="130">
        <f>(5262.35/6)*1</f>
        <v>877.05833333333339</v>
      </c>
      <c r="M26" s="106" t="s">
        <v>178</v>
      </c>
    </row>
    <row r="27" spans="1:13" x14ac:dyDescent="0.25">
      <c r="A27" s="103" t="s">
        <v>182</v>
      </c>
      <c r="B27" s="81" t="s">
        <v>183</v>
      </c>
      <c r="C27" s="126"/>
      <c r="D27" s="136"/>
      <c r="E27" s="136"/>
      <c r="F27" s="137"/>
      <c r="G27" s="136"/>
      <c r="H27" s="138"/>
      <c r="I27" s="138"/>
      <c r="J27" s="138"/>
      <c r="K27" s="138"/>
      <c r="L27" s="136"/>
      <c r="M27" s="104"/>
    </row>
    <row r="28" spans="1:13" x14ac:dyDescent="0.25">
      <c r="A28" s="105" t="s">
        <v>184</v>
      </c>
      <c r="B28" s="10" t="s">
        <v>185</v>
      </c>
      <c r="C28" s="131"/>
      <c r="D28" s="130"/>
      <c r="E28" s="130"/>
      <c r="F28" s="130"/>
      <c r="G28" s="130"/>
      <c r="H28" s="125"/>
      <c r="I28" s="125"/>
      <c r="J28" s="125"/>
      <c r="K28" s="125"/>
      <c r="L28" s="130"/>
      <c r="M28" s="106" t="s">
        <v>17</v>
      </c>
    </row>
    <row r="29" spans="1:13" ht="26.25" x14ac:dyDescent="0.25">
      <c r="A29" s="105" t="s">
        <v>186</v>
      </c>
      <c r="B29" s="10" t="s">
        <v>187</v>
      </c>
      <c r="C29" s="131"/>
      <c r="D29" s="125"/>
      <c r="E29" s="130"/>
      <c r="F29" s="130"/>
      <c r="G29" s="130"/>
      <c r="H29" s="125"/>
      <c r="I29" s="125"/>
      <c r="J29" s="125"/>
      <c r="K29" s="125"/>
      <c r="L29" s="130"/>
      <c r="M29" s="106" t="s">
        <v>188</v>
      </c>
    </row>
    <row r="30" spans="1:13" x14ac:dyDescent="0.25">
      <c r="A30" s="105" t="s">
        <v>189</v>
      </c>
      <c r="B30" s="10" t="s">
        <v>190</v>
      </c>
      <c r="C30" s="131"/>
      <c r="D30" s="125"/>
      <c r="E30" s="130"/>
      <c r="F30" s="130"/>
      <c r="G30" s="130"/>
      <c r="H30" s="125"/>
      <c r="I30" s="125"/>
      <c r="J30" s="125"/>
      <c r="K30" s="125"/>
      <c r="L30" s="130"/>
      <c r="M30" s="106" t="s">
        <v>188</v>
      </c>
    </row>
    <row r="31" spans="1:13" x14ac:dyDescent="0.25">
      <c r="A31" s="105" t="s">
        <v>191</v>
      </c>
      <c r="B31" s="10" t="s">
        <v>192</v>
      </c>
      <c r="C31" s="131"/>
      <c r="D31" s="125"/>
      <c r="E31" s="130"/>
      <c r="F31" s="130"/>
      <c r="G31" s="130"/>
      <c r="H31" s="125"/>
      <c r="I31" s="125"/>
      <c r="J31" s="125"/>
      <c r="K31" s="125"/>
      <c r="L31" s="130"/>
      <c r="M31" s="106" t="s">
        <v>12</v>
      </c>
    </row>
    <row r="32" spans="1:13" ht="26.25" x14ac:dyDescent="0.25">
      <c r="A32" s="105" t="s">
        <v>193</v>
      </c>
      <c r="B32" s="10" t="s">
        <v>194</v>
      </c>
      <c r="C32" s="131"/>
      <c r="D32" s="130"/>
      <c r="E32" s="130"/>
      <c r="F32" s="130"/>
      <c r="G32" s="130"/>
      <c r="H32" s="125"/>
      <c r="I32" s="125"/>
      <c r="J32" s="125"/>
      <c r="K32" s="125"/>
      <c r="L32" s="130"/>
      <c r="M32" s="106" t="s">
        <v>17</v>
      </c>
    </row>
    <row r="33" spans="1:13" ht="26.25" x14ac:dyDescent="0.25">
      <c r="A33" s="105" t="s">
        <v>195</v>
      </c>
      <c r="B33" s="10" t="s">
        <v>196</v>
      </c>
      <c r="C33" s="131"/>
      <c r="D33" s="130"/>
      <c r="E33" s="130"/>
      <c r="F33" s="130"/>
      <c r="G33" s="130"/>
      <c r="H33" s="125"/>
      <c r="I33" s="125"/>
      <c r="J33" s="125"/>
      <c r="K33" s="125"/>
      <c r="L33" s="130"/>
      <c r="M33" s="106" t="s">
        <v>17</v>
      </c>
    </row>
    <row r="34" spans="1:13" ht="26.25" x14ac:dyDescent="0.25">
      <c r="A34" s="105" t="s">
        <v>197</v>
      </c>
      <c r="B34" s="10" t="s">
        <v>198</v>
      </c>
      <c r="C34" s="131"/>
      <c r="D34" s="130"/>
      <c r="E34" s="130"/>
      <c r="F34" s="130"/>
      <c r="G34" s="130"/>
      <c r="H34" s="125"/>
      <c r="I34" s="125"/>
      <c r="J34" s="125"/>
      <c r="K34" s="125"/>
      <c r="L34" s="130"/>
      <c r="M34" s="106" t="s">
        <v>17</v>
      </c>
    </row>
    <row r="35" spans="1:13" ht="26.25" x14ac:dyDescent="0.25">
      <c r="A35" s="105" t="s">
        <v>199</v>
      </c>
      <c r="B35" s="10" t="s">
        <v>200</v>
      </c>
      <c r="C35" s="131"/>
      <c r="D35" s="125"/>
      <c r="E35" s="130"/>
      <c r="F35" s="130"/>
      <c r="G35" s="130"/>
      <c r="H35" s="125"/>
      <c r="I35" s="125"/>
      <c r="J35" s="125"/>
      <c r="K35" s="125"/>
      <c r="L35" s="130"/>
      <c r="M35" s="106" t="s">
        <v>188</v>
      </c>
    </row>
    <row r="36" spans="1:13" x14ac:dyDescent="0.25">
      <c r="A36" s="105" t="s">
        <v>201</v>
      </c>
      <c r="B36" s="10" t="s">
        <v>202</v>
      </c>
      <c r="C36" s="131"/>
      <c r="D36" s="125"/>
      <c r="E36" s="130"/>
      <c r="F36" s="130"/>
      <c r="G36" s="130"/>
      <c r="H36" s="125"/>
      <c r="I36" s="125"/>
      <c r="J36" s="125"/>
      <c r="K36" s="125"/>
      <c r="L36" s="130"/>
      <c r="M36" s="106" t="s">
        <v>188</v>
      </c>
    </row>
    <row r="37" spans="1:13" ht="26.25" x14ac:dyDescent="0.25">
      <c r="A37" s="105" t="s">
        <v>203</v>
      </c>
      <c r="B37" s="10" t="s">
        <v>177</v>
      </c>
      <c r="C37" s="131"/>
      <c r="D37" s="125"/>
      <c r="E37" s="130"/>
      <c r="F37" s="130"/>
      <c r="G37" s="130"/>
      <c r="H37" s="125"/>
      <c r="I37" s="125"/>
      <c r="J37" s="125"/>
      <c r="K37" s="125"/>
      <c r="L37" s="130"/>
      <c r="M37" s="106" t="s">
        <v>178</v>
      </c>
    </row>
    <row r="38" spans="1:13" x14ac:dyDescent="0.25">
      <c r="A38" s="105" t="s">
        <v>204</v>
      </c>
      <c r="B38" s="10" t="s">
        <v>205</v>
      </c>
      <c r="C38" s="131"/>
      <c r="D38" s="125"/>
      <c r="E38" s="130"/>
      <c r="F38" s="130"/>
      <c r="G38" s="130"/>
      <c r="H38" s="125"/>
      <c r="I38" s="125"/>
      <c r="J38" s="125"/>
      <c r="K38" s="125"/>
      <c r="L38" s="130"/>
      <c r="M38" s="106" t="s">
        <v>206</v>
      </c>
    </row>
    <row r="39" spans="1:13" ht="26.25" x14ac:dyDescent="0.25">
      <c r="A39" s="105" t="s">
        <v>207</v>
      </c>
      <c r="B39" s="10" t="s">
        <v>208</v>
      </c>
      <c r="C39" s="131"/>
      <c r="D39" s="130"/>
      <c r="E39" s="130"/>
      <c r="F39" s="139"/>
      <c r="G39" s="139"/>
      <c r="H39" s="139"/>
      <c r="I39" s="139">
        <v>6</v>
      </c>
      <c r="J39" s="139" t="s">
        <v>18</v>
      </c>
      <c r="K39" s="139" t="s">
        <v>309</v>
      </c>
      <c r="L39" s="130">
        <v>6</v>
      </c>
      <c r="M39" s="106" t="s">
        <v>18</v>
      </c>
    </row>
    <row r="40" spans="1:13" ht="39" x14ac:dyDescent="0.25">
      <c r="A40" s="105" t="s">
        <v>209</v>
      </c>
      <c r="B40" s="10" t="s">
        <v>210</v>
      </c>
      <c r="C40" s="131"/>
      <c r="D40" s="130"/>
      <c r="E40" s="130"/>
      <c r="F40" s="130"/>
      <c r="G40" s="125"/>
      <c r="H40" s="125"/>
      <c r="I40" s="125">
        <v>1</v>
      </c>
      <c r="J40" s="125" t="s">
        <v>18</v>
      </c>
      <c r="K40" s="125" t="s">
        <v>309</v>
      </c>
      <c r="L40" s="130">
        <f>I40</f>
        <v>1</v>
      </c>
      <c r="M40" s="106" t="s">
        <v>18</v>
      </c>
    </row>
    <row r="41" spans="1:13" x14ac:dyDescent="0.25">
      <c r="A41" s="105" t="s">
        <v>211</v>
      </c>
      <c r="B41" s="10" t="s">
        <v>212</v>
      </c>
      <c r="C41" s="131"/>
      <c r="D41" s="130"/>
      <c r="E41" s="130"/>
      <c r="F41" s="130"/>
      <c r="G41" s="130"/>
      <c r="H41" s="125"/>
      <c r="I41" s="125"/>
      <c r="J41" s="125"/>
      <c r="K41" s="125"/>
      <c r="L41" s="130"/>
      <c r="M41" s="106" t="s">
        <v>17</v>
      </c>
    </row>
    <row r="42" spans="1:13" ht="26.25" x14ac:dyDescent="0.25">
      <c r="A42" s="105" t="s">
        <v>213</v>
      </c>
      <c r="B42" s="10" t="s">
        <v>214</v>
      </c>
      <c r="C42" s="131"/>
      <c r="D42" s="130"/>
      <c r="E42" s="130"/>
      <c r="F42" s="130"/>
      <c r="G42" s="125"/>
      <c r="H42" s="125"/>
      <c r="I42" s="125"/>
      <c r="J42" s="125"/>
      <c r="K42" s="125"/>
      <c r="L42" s="130"/>
      <c r="M42" s="106" t="s">
        <v>18</v>
      </c>
    </row>
    <row r="43" spans="1:13" x14ac:dyDescent="0.25">
      <c r="A43" s="105" t="s">
        <v>215</v>
      </c>
      <c r="B43" s="10" t="s">
        <v>216</v>
      </c>
      <c r="C43" s="132"/>
      <c r="D43" s="133"/>
      <c r="E43" s="133"/>
      <c r="F43" s="133"/>
      <c r="G43" s="133"/>
      <c r="H43" s="125"/>
      <c r="I43" s="125"/>
      <c r="J43" s="125"/>
      <c r="K43" s="125"/>
      <c r="L43" s="133"/>
      <c r="M43" s="106" t="s">
        <v>18</v>
      </c>
    </row>
    <row r="44" spans="1:13" ht="26.25" customHeight="1" x14ac:dyDescent="0.25">
      <c r="A44" s="105" t="s">
        <v>217</v>
      </c>
      <c r="B44" s="10" t="s">
        <v>218</v>
      </c>
      <c r="C44" s="132"/>
      <c r="D44" s="133"/>
      <c r="E44" s="133">
        <v>2</v>
      </c>
      <c r="F44" s="133" t="s">
        <v>315</v>
      </c>
      <c r="G44" s="133" t="s">
        <v>17</v>
      </c>
      <c r="H44" s="125" t="s">
        <v>311</v>
      </c>
      <c r="I44" s="125">
        <v>95</v>
      </c>
      <c r="J44" s="125" t="s">
        <v>17</v>
      </c>
      <c r="K44" s="125" t="s">
        <v>309</v>
      </c>
      <c r="L44" s="133">
        <f>I44*E44</f>
        <v>190</v>
      </c>
      <c r="M44" s="106" t="s">
        <v>17</v>
      </c>
    </row>
    <row r="45" spans="1:13" ht="39" x14ac:dyDescent="0.25">
      <c r="A45" s="105" t="s">
        <v>219</v>
      </c>
      <c r="B45" s="10" t="s">
        <v>220</v>
      </c>
      <c r="C45" s="132"/>
      <c r="D45" s="133"/>
      <c r="E45" s="133"/>
      <c r="F45" s="133">
        <v>1.2</v>
      </c>
      <c r="G45" s="133" t="s">
        <v>17</v>
      </c>
      <c r="H45" s="125" t="s">
        <v>311</v>
      </c>
      <c r="I45" s="125">
        <v>31</v>
      </c>
      <c r="J45" s="125" t="s">
        <v>18</v>
      </c>
      <c r="K45" s="125" t="s">
        <v>309</v>
      </c>
      <c r="L45" s="133">
        <f>I45*F45</f>
        <v>37.199999999999996</v>
      </c>
      <c r="M45" s="106" t="s">
        <v>17</v>
      </c>
    </row>
    <row r="46" spans="1:13" ht="15" customHeight="1" x14ac:dyDescent="0.25">
      <c r="A46" s="105" t="s">
        <v>221</v>
      </c>
      <c r="B46" s="10" t="s">
        <v>222</v>
      </c>
      <c r="C46" s="132"/>
      <c r="D46" s="133"/>
      <c r="E46" s="133"/>
      <c r="F46" s="133">
        <v>7</v>
      </c>
      <c r="G46" s="133" t="s">
        <v>18</v>
      </c>
      <c r="H46" s="125"/>
      <c r="I46" s="125">
        <v>24</v>
      </c>
      <c r="J46" s="125" t="s">
        <v>18</v>
      </c>
      <c r="K46" s="125" t="s">
        <v>309</v>
      </c>
      <c r="L46" s="133">
        <f>F46+I46</f>
        <v>31</v>
      </c>
      <c r="M46" s="106" t="s">
        <v>18</v>
      </c>
    </row>
    <row r="47" spans="1:13" x14ac:dyDescent="0.25">
      <c r="A47" s="105" t="s">
        <v>223</v>
      </c>
      <c r="B47" s="10" t="s">
        <v>224</v>
      </c>
      <c r="C47" s="132">
        <v>47.9</v>
      </c>
      <c r="D47" s="133" t="s">
        <v>17</v>
      </c>
      <c r="E47" s="133" t="s">
        <v>314</v>
      </c>
      <c r="F47" s="133">
        <v>78.69</v>
      </c>
      <c r="G47" s="133" t="s">
        <v>17</v>
      </c>
      <c r="H47" s="125" t="s">
        <v>314</v>
      </c>
      <c r="I47" s="125">
        <v>24</v>
      </c>
      <c r="J47" s="125" t="s">
        <v>17</v>
      </c>
      <c r="K47" s="125" t="s">
        <v>309</v>
      </c>
      <c r="L47" s="133">
        <f>I47+F47+C47</f>
        <v>150.59</v>
      </c>
      <c r="M47" s="106" t="s">
        <v>17</v>
      </c>
    </row>
    <row r="48" spans="1:13" x14ac:dyDescent="0.25">
      <c r="A48" s="103" t="s">
        <v>225</v>
      </c>
      <c r="B48" s="81" t="s">
        <v>15</v>
      </c>
      <c r="C48" s="126"/>
      <c r="D48" s="136"/>
      <c r="E48" s="136"/>
      <c r="F48" s="137"/>
      <c r="G48" s="136"/>
      <c r="H48" s="138"/>
      <c r="I48" s="138"/>
      <c r="J48" s="138"/>
      <c r="K48" s="138"/>
      <c r="L48" s="136"/>
      <c r="M48" s="104"/>
    </row>
    <row r="49" spans="1:15" x14ac:dyDescent="0.25">
      <c r="A49" s="103" t="s">
        <v>226</v>
      </c>
      <c r="B49" s="81" t="s">
        <v>227</v>
      </c>
      <c r="C49" s="126"/>
      <c r="D49" s="140"/>
      <c r="E49" s="140"/>
      <c r="F49" s="141"/>
      <c r="G49" s="136"/>
      <c r="H49" s="138"/>
      <c r="I49" s="138"/>
      <c r="J49" s="138"/>
      <c r="K49" s="138"/>
      <c r="L49" s="136"/>
      <c r="M49" s="104"/>
    </row>
    <row r="50" spans="1:15" ht="12.75" x14ac:dyDescent="0.2">
      <c r="A50" s="105" t="s">
        <v>228</v>
      </c>
      <c r="B50" s="10" t="s">
        <v>229</v>
      </c>
      <c r="C50" s="134"/>
      <c r="D50" s="125"/>
      <c r="E50" s="130"/>
      <c r="F50" s="130"/>
      <c r="G50" s="130"/>
      <c r="H50" s="125"/>
      <c r="I50" s="125"/>
      <c r="J50" s="125"/>
      <c r="K50" s="125"/>
      <c r="L50" s="130"/>
      <c r="M50" s="106" t="s">
        <v>12</v>
      </c>
    </row>
    <row r="51" spans="1:15" ht="25.5" x14ac:dyDescent="0.2">
      <c r="A51" s="105" t="s">
        <v>230</v>
      </c>
      <c r="B51" s="10" t="s">
        <v>231</v>
      </c>
      <c r="C51" s="134"/>
      <c r="D51" s="125"/>
      <c r="E51" s="130"/>
      <c r="F51" s="130"/>
      <c r="G51" s="125"/>
      <c r="H51" s="125"/>
      <c r="I51" s="125"/>
      <c r="J51" s="125"/>
      <c r="K51" s="125"/>
      <c r="L51" s="130"/>
      <c r="M51" s="106" t="s">
        <v>188</v>
      </c>
      <c r="O51" s="1">
        <f>810.63/2102.31</f>
        <v>0.38559013656406527</v>
      </c>
    </row>
    <row r="52" spans="1:15" x14ac:dyDescent="0.25">
      <c r="A52" s="105" t="s">
        <v>232</v>
      </c>
      <c r="B52" s="10" t="s">
        <v>202</v>
      </c>
      <c r="C52" s="124"/>
      <c r="D52" s="125"/>
      <c r="E52" s="130"/>
      <c r="F52" s="130"/>
      <c r="G52" s="125"/>
      <c r="H52" s="125"/>
      <c r="I52" s="125"/>
      <c r="J52" s="125"/>
      <c r="K52" s="125"/>
      <c r="L52" s="130"/>
      <c r="M52" s="106" t="s">
        <v>188</v>
      </c>
      <c r="O52" s="1">
        <f>909.17/2102.31</f>
        <v>0.4324623866128211</v>
      </c>
    </row>
    <row r="53" spans="1:15" ht="26.25" x14ac:dyDescent="0.25">
      <c r="A53" s="105" t="s">
        <v>233</v>
      </c>
      <c r="B53" s="10" t="s">
        <v>177</v>
      </c>
      <c r="C53" s="124"/>
      <c r="D53" s="125"/>
      <c r="E53" s="130"/>
      <c r="F53" s="130"/>
      <c r="G53" s="125"/>
      <c r="H53" s="125"/>
      <c r="I53" s="125"/>
      <c r="J53" s="125"/>
      <c r="K53" s="125"/>
      <c r="L53" s="130"/>
      <c r="M53" s="106" t="s">
        <v>178</v>
      </c>
    </row>
    <row r="54" spans="1:15" x14ac:dyDescent="0.25">
      <c r="A54" s="105" t="s">
        <v>234</v>
      </c>
      <c r="B54" s="10" t="s">
        <v>205</v>
      </c>
      <c r="C54" s="124"/>
      <c r="D54" s="130"/>
      <c r="E54" s="130"/>
      <c r="F54" s="130"/>
      <c r="G54" s="125"/>
      <c r="H54" s="125"/>
      <c r="I54" s="125"/>
      <c r="J54" s="125"/>
      <c r="K54" s="125"/>
      <c r="L54" s="130"/>
      <c r="M54" s="106" t="s">
        <v>206</v>
      </c>
    </row>
    <row r="55" spans="1:15" ht="25.5" x14ac:dyDescent="0.2">
      <c r="A55" s="105" t="s">
        <v>235</v>
      </c>
      <c r="B55" s="10" t="s">
        <v>236</v>
      </c>
      <c r="C55" s="134">
        <v>111.27</v>
      </c>
      <c r="D55" s="125" t="s">
        <v>188</v>
      </c>
      <c r="E55" s="130" t="s">
        <v>310</v>
      </c>
      <c r="F55" s="130">
        <v>85.59</v>
      </c>
      <c r="G55" s="125" t="s">
        <v>287</v>
      </c>
      <c r="H55" s="125" t="s">
        <v>311</v>
      </c>
      <c r="I55" s="125">
        <v>28.85</v>
      </c>
      <c r="J55" s="125" t="s">
        <v>17</v>
      </c>
      <c r="K55" s="142" t="s">
        <v>309</v>
      </c>
      <c r="L55" s="130">
        <f>(C55/F55)*I55</f>
        <v>37.50601121626358</v>
      </c>
      <c r="M55" s="106" t="s">
        <v>188</v>
      </c>
    </row>
    <row r="56" spans="1:15" ht="25.5" x14ac:dyDescent="0.2">
      <c r="A56" s="105" t="s">
        <v>237</v>
      </c>
      <c r="B56" s="10" t="s">
        <v>238</v>
      </c>
      <c r="C56" s="134">
        <v>111.27</v>
      </c>
      <c r="D56" s="125" t="s">
        <v>188</v>
      </c>
      <c r="E56" s="130" t="s">
        <v>310</v>
      </c>
      <c r="F56" s="130">
        <v>85.59</v>
      </c>
      <c r="G56" s="125" t="s">
        <v>287</v>
      </c>
      <c r="H56" s="125" t="s">
        <v>311</v>
      </c>
      <c r="I56" s="125">
        <v>28.85</v>
      </c>
      <c r="J56" s="125" t="s">
        <v>17</v>
      </c>
      <c r="K56" s="125" t="s">
        <v>309</v>
      </c>
      <c r="L56" s="130">
        <f t="shared" ref="L56" si="0">(C56/F56)*I56</f>
        <v>37.50601121626358</v>
      </c>
      <c r="M56" s="106" t="s">
        <v>188</v>
      </c>
    </row>
    <row r="57" spans="1:15" ht="12.75" x14ac:dyDescent="0.2">
      <c r="A57" s="105" t="s">
        <v>239</v>
      </c>
      <c r="B57" s="10" t="s">
        <v>240</v>
      </c>
      <c r="C57" s="134"/>
      <c r="D57" s="125"/>
      <c r="E57" s="133"/>
      <c r="F57" s="133"/>
      <c r="G57" s="125"/>
      <c r="H57" s="125"/>
      <c r="I57" s="125"/>
      <c r="J57" s="125"/>
      <c r="K57" s="125"/>
      <c r="L57" s="133"/>
      <c r="M57" s="106" t="s">
        <v>12</v>
      </c>
    </row>
    <row r="58" spans="1:15" ht="25.5" x14ac:dyDescent="0.2">
      <c r="A58" s="105" t="s">
        <v>241</v>
      </c>
      <c r="B58" s="10" t="s">
        <v>242</v>
      </c>
      <c r="C58" s="134">
        <v>546.53</v>
      </c>
      <c r="D58" s="125" t="s">
        <v>188</v>
      </c>
      <c r="E58" s="130" t="s">
        <v>310</v>
      </c>
      <c r="F58" s="130">
        <v>2102.31</v>
      </c>
      <c r="G58" s="125" t="s">
        <v>287</v>
      </c>
      <c r="H58" s="125" t="s">
        <v>311</v>
      </c>
      <c r="I58" s="125">
        <v>533.88</v>
      </c>
      <c r="J58" s="125" t="s">
        <v>17</v>
      </c>
      <c r="K58" s="125" t="s">
        <v>309</v>
      </c>
      <c r="L58" s="130">
        <f>(C58/F58)*I58</f>
        <v>138.79087118455413</v>
      </c>
      <c r="M58" s="106" t="s">
        <v>188</v>
      </c>
    </row>
    <row r="59" spans="1:15" ht="25.5" x14ac:dyDescent="0.2">
      <c r="A59" s="105" t="s">
        <v>243</v>
      </c>
      <c r="B59" s="10" t="s">
        <v>177</v>
      </c>
      <c r="C59" s="134">
        <v>6968.3</v>
      </c>
      <c r="D59" s="125" t="s">
        <v>178</v>
      </c>
      <c r="E59" s="130" t="s">
        <v>310</v>
      </c>
      <c r="F59" s="130">
        <v>2102.31</v>
      </c>
      <c r="G59" s="125" t="s">
        <v>287</v>
      </c>
      <c r="H59" s="125" t="s">
        <v>311</v>
      </c>
      <c r="I59" s="125">
        <v>533.88</v>
      </c>
      <c r="J59" s="125" t="s">
        <v>17</v>
      </c>
      <c r="K59" s="125" t="s">
        <v>309</v>
      </c>
      <c r="L59" s="130">
        <f>(C59/F59)*I59</f>
        <v>1769.5944004452247</v>
      </c>
      <c r="M59" s="106" t="s">
        <v>178</v>
      </c>
    </row>
    <row r="60" spans="1:15" ht="38.25" x14ac:dyDescent="0.2">
      <c r="A60" s="105" t="s">
        <v>244</v>
      </c>
      <c r="B60" s="10" t="s">
        <v>245</v>
      </c>
      <c r="C60" s="134">
        <v>546.53</v>
      </c>
      <c r="D60" s="125" t="s">
        <v>188</v>
      </c>
      <c r="E60" s="130" t="s">
        <v>310</v>
      </c>
      <c r="F60" s="130">
        <v>2102.31</v>
      </c>
      <c r="G60" s="125" t="s">
        <v>287</v>
      </c>
      <c r="H60" s="125" t="s">
        <v>311</v>
      </c>
      <c r="I60" s="125">
        <v>533.88</v>
      </c>
      <c r="J60" s="125" t="s">
        <v>17</v>
      </c>
      <c r="K60" s="125" t="s">
        <v>309</v>
      </c>
      <c r="L60" s="130">
        <f>(C60/F60)*I60</f>
        <v>138.79087118455413</v>
      </c>
      <c r="M60" s="106" t="s">
        <v>188</v>
      </c>
    </row>
    <row r="61" spans="1:15" x14ac:dyDescent="0.25">
      <c r="A61" s="103" t="s">
        <v>246</v>
      </c>
      <c r="B61" s="81" t="s">
        <v>15</v>
      </c>
      <c r="C61" s="126"/>
      <c r="D61" s="136"/>
      <c r="E61" s="136"/>
      <c r="F61" s="137"/>
      <c r="G61" s="136"/>
      <c r="H61" s="138"/>
      <c r="I61" s="138"/>
      <c r="J61" s="138"/>
      <c r="K61" s="138"/>
      <c r="L61" s="136"/>
      <c r="M61" s="104"/>
    </row>
    <row r="62" spans="1:15" ht="39" x14ac:dyDescent="0.25">
      <c r="A62" s="105" t="s">
        <v>247</v>
      </c>
      <c r="B62" s="10" t="s">
        <v>248</v>
      </c>
      <c r="C62" s="124"/>
      <c r="D62" s="130"/>
      <c r="E62" s="130"/>
      <c r="F62" s="130">
        <v>6</v>
      </c>
      <c r="G62" s="130" t="s">
        <v>17</v>
      </c>
      <c r="H62" s="125" t="s">
        <v>311</v>
      </c>
      <c r="I62" s="125">
        <v>85</v>
      </c>
      <c r="J62" s="125" t="s">
        <v>17</v>
      </c>
      <c r="K62" s="125" t="s">
        <v>309</v>
      </c>
      <c r="L62" s="130">
        <f>I62*F62</f>
        <v>510</v>
      </c>
      <c r="M62" s="106" t="s">
        <v>12</v>
      </c>
    </row>
    <row r="63" spans="1:15" ht="39" x14ac:dyDescent="0.25">
      <c r="A63" s="105" t="s">
        <v>249</v>
      </c>
      <c r="B63" s="10" t="s">
        <v>107</v>
      </c>
      <c r="C63" s="135"/>
      <c r="D63" s="130"/>
      <c r="E63" s="130"/>
      <c r="F63" s="131">
        <v>2</v>
      </c>
      <c r="G63" s="130" t="s">
        <v>315</v>
      </c>
      <c r="H63" s="125" t="s">
        <v>311</v>
      </c>
      <c r="I63" s="125">
        <f>85+63</f>
        <v>148</v>
      </c>
      <c r="J63" s="125" t="s">
        <v>17</v>
      </c>
      <c r="K63" s="125" t="s">
        <v>309</v>
      </c>
      <c r="L63" s="130">
        <f>I63*F63</f>
        <v>296</v>
      </c>
      <c r="M63" s="106" t="s">
        <v>17</v>
      </c>
    </row>
    <row r="64" spans="1:15" ht="26.25" x14ac:dyDescent="0.25">
      <c r="A64" s="105" t="s">
        <v>250</v>
      </c>
      <c r="B64" s="10" t="s">
        <v>251</v>
      </c>
      <c r="C64" s="124"/>
      <c r="D64" s="130"/>
      <c r="E64" s="130"/>
      <c r="F64" s="143"/>
      <c r="G64" s="143"/>
      <c r="H64" s="143"/>
      <c r="I64" s="143"/>
      <c r="J64" s="143"/>
      <c r="K64" s="143"/>
      <c r="L64" s="143"/>
      <c r="M64" s="106" t="s">
        <v>17</v>
      </c>
    </row>
    <row r="65" spans="1:13" x14ac:dyDescent="0.25">
      <c r="A65" s="103" t="s">
        <v>252</v>
      </c>
      <c r="B65" s="81" t="s">
        <v>253</v>
      </c>
      <c r="C65" s="126"/>
      <c r="D65" s="136"/>
      <c r="E65" s="136"/>
      <c r="F65" s="137"/>
      <c r="G65" s="136"/>
      <c r="H65" s="138"/>
      <c r="I65" s="138"/>
      <c r="J65" s="138"/>
      <c r="K65" s="138"/>
      <c r="L65" s="136"/>
      <c r="M65" s="104"/>
    </row>
    <row r="66" spans="1:13" ht="39" x14ac:dyDescent="0.25">
      <c r="A66" s="105" t="s">
        <v>254</v>
      </c>
      <c r="B66" s="10" t="s">
        <v>255</v>
      </c>
      <c r="C66" s="124">
        <v>1</v>
      </c>
      <c r="D66" s="130" t="s">
        <v>322</v>
      </c>
      <c r="E66" s="130" t="s">
        <v>311</v>
      </c>
      <c r="F66" s="130">
        <v>1.2</v>
      </c>
      <c r="G66" s="130" t="s">
        <v>17</v>
      </c>
      <c r="H66" s="125" t="s">
        <v>311</v>
      </c>
      <c r="I66" s="125">
        <v>72.45</v>
      </c>
      <c r="J66" s="125" t="s">
        <v>17</v>
      </c>
      <c r="K66" s="125" t="s">
        <v>309</v>
      </c>
      <c r="L66" s="130">
        <f>I66*C66</f>
        <v>72.45</v>
      </c>
      <c r="M66" s="106" t="s">
        <v>12</v>
      </c>
    </row>
    <row r="67" spans="1:13" ht="26.25" x14ac:dyDescent="0.25">
      <c r="A67" s="105" t="s">
        <v>256</v>
      </c>
      <c r="B67" s="10" t="s">
        <v>257</v>
      </c>
      <c r="C67" s="124">
        <v>1</v>
      </c>
      <c r="D67" s="130" t="s">
        <v>322</v>
      </c>
      <c r="E67" s="130" t="s">
        <v>311</v>
      </c>
      <c r="F67" s="143">
        <v>1.2</v>
      </c>
      <c r="G67" s="143" t="s">
        <v>17</v>
      </c>
      <c r="H67" s="125" t="s">
        <v>311</v>
      </c>
      <c r="I67" s="125">
        <v>72.45</v>
      </c>
      <c r="J67" s="125" t="s">
        <v>17</v>
      </c>
      <c r="K67" s="125" t="s">
        <v>309</v>
      </c>
      <c r="L67" s="130">
        <f>I67*C67</f>
        <v>72.45</v>
      </c>
      <c r="M67" s="106" t="s">
        <v>12</v>
      </c>
    </row>
    <row r="68" spans="1:13" ht="26.25" x14ac:dyDescent="0.25">
      <c r="A68" s="105" t="s">
        <v>258</v>
      </c>
      <c r="B68" s="10" t="s">
        <v>259</v>
      </c>
      <c r="C68" s="124"/>
      <c r="D68" s="130"/>
      <c r="E68" s="130"/>
      <c r="F68" s="130"/>
      <c r="G68" s="130"/>
      <c r="H68" s="125"/>
      <c r="I68" s="125"/>
      <c r="J68" s="125"/>
      <c r="K68" s="125"/>
      <c r="L68" s="130"/>
      <c r="M68" s="106" t="s">
        <v>188</v>
      </c>
    </row>
    <row r="69" spans="1:13" ht="39" x14ac:dyDescent="0.25">
      <c r="A69" s="105" t="s">
        <v>260</v>
      </c>
      <c r="B69" s="10" t="s">
        <v>261</v>
      </c>
      <c r="C69" s="124"/>
      <c r="D69" s="130"/>
      <c r="E69" s="130"/>
      <c r="F69" s="130"/>
      <c r="G69" s="130"/>
      <c r="H69" s="125"/>
      <c r="I69" s="125"/>
      <c r="J69" s="125"/>
      <c r="K69" s="125"/>
      <c r="L69" s="130"/>
      <c r="M69" s="106" t="s">
        <v>12</v>
      </c>
    </row>
    <row r="70" spans="1:13" x14ac:dyDescent="0.25">
      <c r="A70" s="105" t="s">
        <v>262</v>
      </c>
      <c r="B70" s="10" t="s">
        <v>263</v>
      </c>
      <c r="C70" s="124">
        <v>1</v>
      </c>
      <c r="D70" s="130" t="s">
        <v>315</v>
      </c>
      <c r="E70" s="130" t="s">
        <v>311</v>
      </c>
      <c r="F70" s="143">
        <v>1.2</v>
      </c>
      <c r="G70" s="143" t="s">
        <v>17</v>
      </c>
      <c r="H70" s="125" t="s">
        <v>311</v>
      </c>
      <c r="I70" s="125">
        <f>72.45*(43.69/869.78)</f>
        <v>3.6392426820575317</v>
      </c>
      <c r="J70" s="125" t="s">
        <v>17</v>
      </c>
      <c r="K70" s="125" t="s">
        <v>309</v>
      </c>
      <c r="L70" s="130">
        <f>I70*C70</f>
        <v>3.6392426820575317</v>
      </c>
      <c r="M70" s="106" t="s">
        <v>188</v>
      </c>
    </row>
    <row r="71" spans="1:13" x14ac:dyDescent="0.25">
      <c r="A71" s="103" t="s">
        <v>264</v>
      </c>
      <c r="B71" s="81" t="s">
        <v>265</v>
      </c>
      <c r="C71" s="126"/>
      <c r="D71" s="136"/>
      <c r="E71" s="136"/>
      <c r="F71" s="137"/>
      <c r="G71" s="136"/>
      <c r="H71" s="138"/>
      <c r="I71" s="138"/>
      <c r="J71" s="138"/>
      <c r="K71" s="138"/>
      <c r="L71" s="136"/>
      <c r="M71" s="104"/>
    </row>
    <row r="72" spans="1:13" ht="26.25" x14ac:dyDescent="0.25">
      <c r="A72" s="105" t="s">
        <v>266</v>
      </c>
      <c r="B72" s="10" t="s">
        <v>267</v>
      </c>
      <c r="C72" s="124"/>
      <c r="D72" s="130"/>
      <c r="E72" s="130"/>
      <c r="F72" s="130"/>
      <c r="G72" s="130"/>
      <c r="H72" s="125"/>
      <c r="I72" s="125"/>
      <c r="J72" s="125"/>
      <c r="K72" s="125"/>
      <c r="L72" s="130"/>
      <c r="M72" s="106" t="s">
        <v>17</v>
      </c>
    </row>
    <row r="73" spans="1:13" ht="39" x14ac:dyDescent="0.25">
      <c r="A73" s="105" t="s">
        <v>268</v>
      </c>
      <c r="B73" s="10" t="s">
        <v>269</v>
      </c>
      <c r="C73" s="124"/>
      <c r="D73" s="130"/>
      <c r="E73" s="130"/>
      <c r="F73" s="130"/>
      <c r="G73" s="130"/>
      <c r="H73" s="125"/>
      <c r="I73" s="125"/>
      <c r="J73" s="125"/>
      <c r="K73" s="125"/>
      <c r="L73" s="130"/>
      <c r="M73" s="106" t="s">
        <v>12</v>
      </c>
    </row>
    <row r="74" spans="1:13" x14ac:dyDescent="0.25">
      <c r="A74" s="103" t="s">
        <v>270</v>
      </c>
      <c r="B74" s="81" t="s">
        <v>271</v>
      </c>
      <c r="C74" s="126"/>
      <c r="D74" s="136"/>
      <c r="E74" s="136"/>
      <c r="F74" s="137"/>
      <c r="G74" s="136"/>
      <c r="H74" s="138"/>
      <c r="I74" s="138"/>
      <c r="J74" s="138"/>
      <c r="K74" s="138"/>
      <c r="L74" s="136"/>
      <c r="M74" s="104"/>
    </row>
    <row r="75" spans="1:13" ht="51.75" x14ac:dyDescent="0.25">
      <c r="A75" s="105" t="s">
        <v>272</v>
      </c>
      <c r="B75" s="10" t="s">
        <v>273</v>
      </c>
      <c r="C75" s="124"/>
      <c r="D75" s="130"/>
      <c r="E75" s="130"/>
      <c r="F75" s="130"/>
      <c r="G75" s="130"/>
      <c r="H75" s="125"/>
      <c r="I75" s="125"/>
      <c r="J75" s="125"/>
      <c r="K75" s="125"/>
      <c r="L75" s="130"/>
      <c r="M75" s="106" t="s">
        <v>12</v>
      </c>
    </row>
    <row r="76" spans="1:13" ht="26.25" x14ac:dyDescent="0.25">
      <c r="A76" s="105" t="s">
        <v>274</v>
      </c>
      <c r="B76" s="10" t="s">
        <v>275</v>
      </c>
      <c r="C76" s="124"/>
      <c r="D76" s="130"/>
      <c r="E76" s="130"/>
      <c r="F76" s="130"/>
      <c r="G76" s="130"/>
      <c r="H76" s="125"/>
      <c r="I76" s="125"/>
      <c r="J76" s="125"/>
      <c r="K76" s="125"/>
      <c r="L76" s="130"/>
      <c r="M76" s="106" t="s">
        <v>12</v>
      </c>
    </row>
    <row r="77" spans="1:13" x14ac:dyDescent="0.25">
      <c r="A77" s="103" t="s">
        <v>276</v>
      </c>
      <c r="B77" s="81" t="s">
        <v>277</v>
      </c>
      <c r="C77" s="126"/>
      <c r="D77" s="136"/>
      <c r="E77" s="136"/>
      <c r="F77" s="137"/>
      <c r="G77" s="136"/>
      <c r="H77" s="138"/>
      <c r="I77" s="138"/>
      <c r="J77" s="138"/>
      <c r="K77" s="138"/>
      <c r="L77" s="136"/>
      <c r="M77" s="104"/>
    </row>
    <row r="78" spans="1:13" ht="51.75" x14ac:dyDescent="0.25">
      <c r="A78" s="105" t="s">
        <v>278</v>
      </c>
      <c r="B78" s="10" t="s">
        <v>149</v>
      </c>
      <c r="C78" s="124"/>
      <c r="D78" s="130"/>
      <c r="E78" s="130"/>
      <c r="F78" s="130"/>
      <c r="G78" s="130"/>
      <c r="H78" s="125"/>
      <c r="I78" s="125"/>
      <c r="J78" s="125"/>
      <c r="K78" s="125"/>
      <c r="L78" s="130"/>
      <c r="M78" s="106" t="s">
        <v>18</v>
      </c>
    </row>
    <row r="79" spans="1:13" ht="39" x14ac:dyDescent="0.25">
      <c r="A79" s="105" t="s">
        <v>279</v>
      </c>
      <c r="B79" s="10" t="s">
        <v>280</v>
      </c>
      <c r="C79" s="124"/>
      <c r="D79" s="130"/>
      <c r="E79" s="130"/>
      <c r="F79" s="130"/>
      <c r="G79" s="130"/>
      <c r="H79" s="125"/>
      <c r="I79" s="125"/>
      <c r="J79" s="125"/>
      <c r="K79" s="125"/>
      <c r="L79" s="130"/>
      <c r="M79" s="106" t="s">
        <v>18</v>
      </c>
    </row>
    <row r="80" spans="1:13" x14ac:dyDescent="0.25">
      <c r="A80" s="103" t="s">
        <v>281</v>
      </c>
      <c r="B80" s="81" t="s">
        <v>282</v>
      </c>
      <c r="C80" s="126"/>
      <c r="D80" s="136"/>
      <c r="E80" s="136"/>
      <c r="F80" s="137"/>
      <c r="G80" s="136"/>
      <c r="H80" s="138"/>
      <c r="I80" s="138"/>
      <c r="J80" s="138"/>
      <c r="K80" s="138"/>
      <c r="L80" s="136"/>
      <c r="M80" s="104"/>
    </row>
    <row r="81" spans="1:13" x14ac:dyDescent="0.25">
      <c r="A81" s="105" t="s">
        <v>283</v>
      </c>
      <c r="B81" s="10" t="s">
        <v>284</v>
      </c>
      <c r="C81" s="124"/>
      <c r="D81" s="130"/>
      <c r="E81" s="130"/>
      <c r="F81" s="130"/>
      <c r="G81" s="130"/>
      <c r="H81" s="125"/>
      <c r="I81" s="125"/>
      <c r="J81" s="125"/>
      <c r="K81" s="125"/>
      <c r="L81" s="130"/>
      <c r="M81" s="106" t="s">
        <v>18</v>
      </c>
    </row>
    <row r="82" spans="1:13" ht="15.75" thickBot="1" x14ac:dyDescent="0.3">
      <c r="A82" s="105" t="s">
        <v>285</v>
      </c>
      <c r="B82" s="10" t="s">
        <v>286</v>
      </c>
      <c r="C82" s="124"/>
      <c r="D82" s="130"/>
      <c r="E82" s="130"/>
      <c r="F82" s="130"/>
      <c r="G82" s="130"/>
      <c r="H82" s="125"/>
      <c r="I82" s="125"/>
      <c r="J82" s="125"/>
      <c r="K82" s="125"/>
      <c r="L82" s="130"/>
      <c r="M82" s="106" t="s">
        <v>287</v>
      </c>
    </row>
    <row r="83" spans="1:13" ht="18.75" customHeight="1" x14ac:dyDescent="0.2">
      <c r="A83" s="153" t="s">
        <v>307</v>
      </c>
      <c r="B83" s="154"/>
      <c r="C83" s="159" t="s">
        <v>308</v>
      </c>
      <c r="D83" s="160"/>
      <c r="E83" s="160"/>
      <c r="F83" s="160"/>
      <c r="G83" s="160"/>
      <c r="H83" s="160"/>
      <c r="I83" s="160"/>
      <c r="J83" s="160"/>
      <c r="K83" s="160"/>
      <c r="L83" s="160"/>
      <c r="M83" s="161"/>
    </row>
    <row r="84" spans="1:13" ht="17.25" customHeight="1" x14ac:dyDescent="0.2">
      <c r="A84" s="155"/>
      <c r="B84" s="156"/>
      <c r="C84" s="162"/>
      <c r="D84" s="163"/>
      <c r="E84" s="163"/>
      <c r="F84" s="163"/>
      <c r="G84" s="163"/>
      <c r="H84" s="163"/>
      <c r="I84" s="163"/>
      <c r="J84" s="163"/>
      <c r="K84" s="163"/>
      <c r="L84" s="163"/>
      <c r="M84" s="164"/>
    </row>
    <row r="85" spans="1:13" ht="14.25" customHeight="1" x14ac:dyDescent="0.2">
      <c r="A85" s="155"/>
      <c r="B85" s="156"/>
      <c r="C85" s="162"/>
      <c r="D85" s="163"/>
      <c r="E85" s="163"/>
      <c r="F85" s="163"/>
      <c r="G85" s="163"/>
      <c r="H85" s="163"/>
      <c r="I85" s="163"/>
      <c r="J85" s="163"/>
      <c r="K85" s="163"/>
      <c r="L85" s="163"/>
      <c r="M85" s="164"/>
    </row>
    <row r="86" spans="1:13" ht="14.25" customHeight="1" x14ac:dyDescent="0.2">
      <c r="A86" s="155"/>
      <c r="B86" s="156"/>
      <c r="C86" s="162"/>
      <c r="D86" s="163"/>
      <c r="E86" s="163"/>
      <c r="F86" s="163"/>
      <c r="G86" s="163"/>
      <c r="H86" s="163"/>
      <c r="I86" s="163"/>
      <c r="J86" s="163"/>
      <c r="K86" s="163"/>
      <c r="L86" s="163"/>
      <c r="M86" s="164"/>
    </row>
    <row r="87" spans="1:13" ht="13.5" thickBot="1" x14ac:dyDescent="0.25">
      <c r="A87" s="157"/>
      <c r="B87" s="158"/>
      <c r="C87" s="165"/>
      <c r="D87" s="166"/>
      <c r="E87" s="166"/>
      <c r="F87" s="166"/>
      <c r="G87" s="166"/>
      <c r="H87" s="166"/>
      <c r="I87" s="166"/>
      <c r="J87" s="166"/>
      <c r="K87" s="166"/>
      <c r="L87" s="166"/>
      <c r="M87" s="167"/>
    </row>
  </sheetData>
  <mergeCells count="15">
    <mergeCell ref="A83:B87"/>
    <mergeCell ref="C83:M87"/>
    <mergeCell ref="B6:M6"/>
    <mergeCell ref="B7:M7"/>
    <mergeCell ref="B8:M8"/>
    <mergeCell ref="B9:M9"/>
    <mergeCell ref="C10:E10"/>
    <mergeCell ref="F10:H10"/>
    <mergeCell ref="I10:K10"/>
    <mergeCell ref="B5:M5"/>
    <mergeCell ref="A1:A2"/>
    <mergeCell ref="B1:M1"/>
    <mergeCell ref="B2:M2"/>
    <mergeCell ref="B3:M3"/>
    <mergeCell ref="B4:M4"/>
  </mergeCells>
  <phoneticPr fontId="36" type="noConversion"/>
  <pageMargins left="0.511811024" right="0.511811024" top="0.78740157499999996" bottom="0.78740157499999996" header="0.31496062000000002" footer="0.31496062000000002"/>
  <pageSetup paperSize="9" scale="57" fitToHeight="0" orientation="portrait" horizontalDpi="0" verticalDpi="0" r:id="rId1"/>
  <rowBreaks count="1" manualBreakCount="1">
    <brk id="60" max="12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ECE33-537A-4DD4-A4B8-6D0289C632F1}">
  <sheetPr>
    <pageSetUpPr fitToPage="1"/>
  </sheetPr>
  <dimension ref="A1:BSC87"/>
  <sheetViews>
    <sheetView view="pageBreakPreview" topLeftCell="A76" zoomScale="85" zoomScaleNormal="70" zoomScaleSheetLayoutView="85" workbookViewId="0">
      <selection activeCell="D14" sqref="D14"/>
    </sheetView>
  </sheetViews>
  <sheetFormatPr defaultRowHeight="11.25" x14ac:dyDescent="0.2"/>
  <cols>
    <col min="1" max="1" width="18" style="19" customWidth="1"/>
    <col min="2" max="2" width="64.28515625" style="20" customWidth="1"/>
    <col min="3" max="3" width="6.28515625" style="21" bestFit="1" customWidth="1"/>
    <col min="4" max="4" width="13.42578125" style="22" customWidth="1"/>
    <col min="5" max="5" width="10.7109375" style="22" customWidth="1"/>
    <col min="6" max="6" width="13.42578125" style="22" customWidth="1"/>
    <col min="7" max="7" width="11.7109375" style="23" bestFit="1" customWidth="1"/>
    <col min="8" max="8" width="10.5703125" style="24" customWidth="1"/>
    <col min="9" max="9" width="12.28515625" style="23" customWidth="1"/>
    <col min="10" max="10" width="11.5703125" style="23" customWidth="1"/>
    <col min="11" max="11" width="14.28515625" style="23" customWidth="1"/>
    <col min="12" max="12" width="16" style="24" customWidth="1"/>
    <col min="13" max="13" width="13.28515625" style="23" customWidth="1"/>
    <col min="14" max="14" width="14.5703125" style="23" customWidth="1"/>
    <col min="15" max="15" width="9.140625" style="23"/>
    <col min="16" max="16384" width="9.140625" style="17"/>
  </cols>
  <sheetData>
    <row r="1" spans="1:1849" ht="54" customHeight="1" x14ac:dyDescent="0.2">
      <c r="A1" s="232"/>
      <c r="B1" s="234" t="s">
        <v>153</v>
      </c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5"/>
    </row>
    <row r="2" spans="1:1849" ht="20.25" x14ac:dyDescent="0.2">
      <c r="A2" s="233"/>
      <c r="B2" s="236" t="s">
        <v>317</v>
      </c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8"/>
    </row>
    <row r="3" spans="1:1849" ht="11.25" customHeight="1" x14ac:dyDescent="0.2">
      <c r="A3" s="239" t="s">
        <v>26</v>
      </c>
      <c r="B3" s="242" t="str">
        <f>'MC 01'!B3</f>
        <v>DRENAGEM E PAVIMENTAÇÃO DAS RUAS “A”, “B”, “C” E “D” DO LOTEAMENTO PORTELINHA, BAIRRO ROMUALDO PRADO, NESTE MUNICÍPIO DE SÃO CRISTÓVÃO/SE.</v>
      </c>
      <c r="C3" s="245" t="s">
        <v>27</v>
      </c>
      <c r="D3" s="246"/>
      <c r="E3" s="247" t="s">
        <v>28</v>
      </c>
      <c r="F3" s="247"/>
      <c r="G3" s="247" t="s">
        <v>29</v>
      </c>
      <c r="H3" s="247"/>
      <c r="I3" s="248" t="s">
        <v>30</v>
      </c>
      <c r="J3" s="248"/>
      <c r="K3" s="209" t="s">
        <v>31</v>
      </c>
      <c r="L3" s="209"/>
      <c r="M3" s="247" t="s">
        <v>32</v>
      </c>
      <c r="N3" s="249">
        <f>'MC 01'!B9</f>
        <v>44895</v>
      </c>
      <c r="O3" s="250"/>
    </row>
    <row r="4" spans="1:1849" ht="12.75" customHeight="1" x14ac:dyDescent="0.2">
      <c r="A4" s="240"/>
      <c r="B4" s="243"/>
      <c r="C4" s="251">
        <f>'MC 01'!B4</f>
        <v>44872</v>
      </c>
      <c r="D4" s="252"/>
      <c r="E4" s="253" t="str">
        <f>'MC 01'!B5</f>
        <v>094/2022</v>
      </c>
      <c r="F4" s="253"/>
      <c r="G4" s="209" t="str">
        <f>'MC 01'!B6</f>
        <v>6 meses</v>
      </c>
      <c r="H4" s="209"/>
      <c r="I4" s="254" t="s">
        <v>318</v>
      </c>
      <c r="J4" s="254"/>
      <c r="K4" s="208" t="str">
        <f>'MC 02'!B8</f>
        <v>01/12/2022 a 03/01/2023</v>
      </c>
      <c r="L4" s="209"/>
      <c r="M4" s="247"/>
      <c r="N4" s="247"/>
      <c r="O4" s="250"/>
    </row>
    <row r="5" spans="1:1849" ht="15" customHeight="1" x14ac:dyDescent="0.2">
      <c r="A5" s="240"/>
      <c r="B5" s="243"/>
      <c r="C5" s="220" t="s">
        <v>28</v>
      </c>
      <c r="D5" s="221"/>
      <c r="E5" s="221"/>
      <c r="F5" s="221"/>
      <c r="G5" s="224" t="s">
        <v>34</v>
      </c>
      <c r="H5" s="225"/>
      <c r="I5" s="225"/>
      <c r="J5" s="225"/>
      <c r="K5" s="225"/>
      <c r="L5" s="225"/>
      <c r="M5" s="225"/>
      <c r="N5" s="226"/>
      <c r="O5" s="227" t="s">
        <v>35</v>
      </c>
    </row>
    <row r="6" spans="1:1849" ht="15" customHeight="1" x14ac:dyDescent="0.2">
      <c r="A6" s="241"/>
      <c r="B6" s="244"/>
      <c r="C6" s="222"/>
      <c r="D6" s="223"/>
      <c r="E6" s="223"/>
      <c r="F6" s="223"/>
      <c r="G6" s="229" t="s">
        <v>36</v>
      </c>
      <c r="H6" s="230"/>
      <c r="I6" s="230"/>
      <c r="J6" s="231"/>
      <c r="K6" s="229" t="s">
        <v>37</v>
      </c>
      <c r="L6" s="230"/>
      <c r="M6" s="230"/>
      <c r="N6" s="231"/>
      <c r="O6" s="227"/>
    </row>
    <row r="7" spans="1:1849" ht="36.75" customHeight="1" x14ac:dyDescent="0.2">
      <c r="A7" s="43" t="s">
        <v>2</v>
      </c>
      <c r="B7" s="44" t="s">
        <v>3</v>
      </c>
      <c r="C7" s="45" t="s">
        <v>4</v>
      </c>
      <c r="D7" s="46" t="s">
        <v>5</v>
      </c>
      <c r="E7" s="47" t="s">
        <v>38</v>
      </c>
      <c r="F7" s="47" t="s">
        <v>39</v>
      </c>
      <c r="G7" s="48" t="s">
        <v>40</v>
      </c>
      <c r="H7" s="47" t="s">
        <v>41</v>
      </c>
      <c r="I7" s="48" t="s">
        <v>42</v>
      </c>
      <c r="J7" s="48" t="s">
        <v>43</v>
      </c>
      <c r="K7" s="48" t="s">
        <v>44</v>
      </c>
      <c r="L7" s="47" t="s">
        <v>41</v>
      </c>
      <c r="M7" s="48" t="s">
        <v>42</v>
      </c>
      <c r="N7" s="48" t="s">
        <v>43</v>
      </c>
      <c r="O7" s="228"/>
    </row>
    <row r="8" spans="1:1849" s="18" customFormat="1" ht="12.75" x14ac:dyDescent="0.2">
      <c r="A8" s="81" t="s">
        <v>9</v>
      </c>
      <c r="B8" s="81" t="s">
        <v>156</v>
      </c>
      <c r="C8" s="63"/>
      <c r="D8" s="64"/>
      <c r="E8" s="64"/>
      <c r="F8" s="64">
        <f>F9</f>
        <v>29871.45</v>
      </c>
      <c r="G8" s="83"/>
      <c r="H8" s="84"/>
      <c r="I8" s="85"/>
      <c r="J8" s="85"/>
      <c r="K8" s="85">
        <f>SUM(K10)</f>
        <v>7814.63</v>
      </c>
      <c r="L8" s="85">
        <f>SUM(L10)</f>
        <v>4220.71</v>
      </c>
      <c r="M8" s="85">
        <f>L8+K8</f>
        <v>12035.34</v>
      </c>
      <c r="N8" s="85">
        <f>F8-M8</f>
        <v>17836.11</v>
      </c>
      <c r="O8" s="86">
        <f>M8/F8</f>
        <v>0.4029044455491782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D8" s="1"/>
      <c r="AME8" s="1"/>
      <c r="AMF8" s="1"/>
      <c r="AMG8" s="1"/>
      <c r="AMH8" s="1"/>
      <c r="AMI8" s="1"/>
      <c r="AMJ8" s="1"/>
      <c r="AMK8" s="1"/>
      <c r="AML8" s="1"/>
      <c r="AMM8" s="1"/>
      <c r="AMN8" s="1"/>
      <c r="AMO8" s="1"/>
      <c r="AMP8" s="1"/>
      <c r="AMQ8" s="1"/>
      <c r="AMR8" s="1"/>
      <c r="AMS8" s="1"/>
      <c r="AMT8" s="1"/>
      <c r="AMU8" s="1"/>
      <c r="AMV8" s="1"/>
      <c r="AMW8" s="1"/>
      <c r="AMX8" s="1"/>
      <c r="AMY8" s="1"/>
      <c r="AMZ8" s="1"/>
      <c r="ANA8" s="1"/>
      <c r="ANB8" s="1"/>
      <c r="ANC8" s="1"/>
      <c r="AND8" s="1"/>
      <c r="ANE8" s="1"/>
      <c r="ANF8" s="1"/>
      <c r="ANG8" s="1"/>
      <c r="ANH8" s="1"/>
      <c r="ANI8" s="1"/>
      <c r="ANJ8" s="1"/>
      <c r="ANK8" s="1"/>
      <c r="ANL8" s="1"/>
      <c r="ANM8" s="1"/>
      <c r="ANN8" s="1"/>
      <c r="ANO8" s="1"/>
      <c r="ANP8" s="1"/>
      <c r="ANQ8" s="1"/>
      <c r="ANR8" s="1"/>
      <c r="ANS8" s="1"/>
      <c r="ANT8" s="1"/>
      <c r="ANU8" s="1"/>
      <c r="ANV8" s="1"/>
      <c r="ANW8" s="1"/>
      <c r="ANX8" s="1"/>
      <c r="ANY8" s="1"/>
      <c r="ANZ8" s="1"/>
      <c r="AOA8" s="1"/>
      <c r="AOB8" s="1"/>
      <c r="AOC8" s="1"/>
      <c r="AOD8" s="1"/>
      <c r="AOE8" s="1"/>
      <c r="AOF8" s="1"/>
      <c r="AOG8" s="1"/>
      <c r="AOH8" s="1"/>
      <c r="AOI8" s="1"/>
      <c r="AOJ8" s="1"/>
      <c r="AOK8" s="1"/>
      <c r="AOL8" s="1"/>
      <c r="AOM8" s="1"/>
      <c r="AON8" s="1"/>
      <c r="AOO8" s="1"/>
      <c r="AOP8" s="1"/>
      <c r="AOQ8" s="1"/>
      <c r="AOR8" s="1"/>
      <c r="AOS8" s="1"/>
      <c r="AOT8" s="1"/>
      <c r="AOU8" s="1"/>
      <c r="AOV8" s="1"/>
      <c r="AOW8" s="1"/>
      <c r="AOX8" s="1"/>
      <c r="AOY8" s="1"/>
      <c r="AOZ8" s="1"/>
      <c r="APA8" s="1"/>
      <c r="APB8" s="1"/>
      <c r="APC8" s="1"/>
      <c r="APD8" s="1"/>
      <c r="APE8" s="1"/>
      <c r="APF8" s="1"/>
      <c r="APG8" s="1"/>
      <c r="APH8" s="1"/>
      <c r="API8" s="1"/>
      <c r="APJ8" s="1"/>
      <c r="APK8" s="1"/>
      <c r="APL8" s="1"/>
      <c r="APM8" s="1"/>
      <c r="APN8" s="1"/>
      <c r="APO8" s="1"/>
      <c r="APP8" s="1"/>
      <c r="APQ8" s="1"/>
      <c r="APR8" s="1"/>
      <c r="APS8" s="1"/>
      <c r="APT8" s="1"/>
      <c r="APU8" s="1"/>
      <c r="APV8" s="1"/>
      <c r="APW8" s="1"/>
      <c r="APX8" s="1"/>
      <c r="APY8" s="1"/>
      <c r="APZ8" s="1"/>
      <c r="AQA8" s="1"/>
      <c r="AQB8" s="1"/>
      <c r="AQC8" s="1"/>
      <c r="AQD8" s="1"/>
      <c r="AQE8" s="1"/>
      <c r="AQF8" s="1"/>
      <c r="AQG8" s="1"/>
      <c r="AQH8" s="1"/>
      <c r="AQI8" s="1"/>
      <c r="AQJ8" s="1"/>
      <c r="AQK8" s="1"/>
      <c r="AQL8" s="1"/>
      <c r="AQM8" s="1"/>
      <c r="AQN8" s="1"/>
      <c r="AQO8" s="1"/>
      <c r="AQP8" s="1"/>
      <c r="AQQ8" s="1"/>
      <c r="AQR8" s="1"/>
      <c r="AQS8" s="1"/>
      <c r="AQT8" s="1"/>
      <c r="AQU8" s="1"/>
      <c r="AQV8" s="1"/>
      <c r="AQW8" s="1"/>
      <c r="AQX8" s="1"/>
      <c r="AQY8" s="1"/>
      <c r="AQZ8" s="1"/>
      <c r="ARA8" s="1"/>
      <c r="ARB8" s="1"/>
      <c r="ARC8" s="1"/>
      <c r="ARD8" s="1"/>
      <c r="ARE8" s="1"/>
      <c r="ARF8" s="1"/>
      <c r="ARG8" s="1"/>
      <c r="ARH8" s="1"/>
      <c r="ARI8" s="1"/>
      <c r="ARJ8" s="1"/>
      <c r="ARK8" s="1"/>
      <c r="ARL8" s="1"/>
      <c r="ARM8" s="1"/>
      <c r="ARN8" s="1"/>
      <c r="ARO8" s="1"/>
      <c r="ARP8" s="1"/>
      <c r="ARQ8" s="1"/>
      <c r="ARR8" s="1"/>
      <c r="ARS8" s="1"/>
      <c r="ART8" s="1"/>
      <c r="ARU8" s="1"/>
      <c r="ARV8" s="1"/>
      <c r="ARW8" s="1"/>
      <c r="ARX8" s="1"/>
      <c r="ARY8" s="1"/>
      <c r="ARZ8" s="1"/>
      <c r="ASA8" s="1"/>
      <c r="ASB8" s="1"/>
      <c r="ASC8" s="1"/>
      <c r="ASD8" s="1"/>
      <c r="ASE8" s="1"/>
      <c r="ASF8" s="1"/>
      <c r="ASG8" s="1"/>
      <c r="ASH8" s="1"/>
      <c r="ASI8" s="1"/>
      <c r="ASJ8" s="1"/>
      <c r="ASK8" s="1"/>
      <c r="ASL8" s="1"/>
      <c r="ASM8" s="1"/>
      <c r="ASN8" s="1"/>
      <c r="ASO8" s="1"/>
      <c r="ASP8" s="1"/>
      <c r="ASQ8" s="1"/>
      <c r="ASR8" s="1"/>
      <c r="ASS8" s="1"/>
      <c r="AST8" s="1"/>
      <c r="ASU8" s="1"/>
      <c r="ASV8" s="1"/>
      <c r="ASW8" s="1"/>
      <c r="ASX8" s="1"/>
      <c r="ASY8" s="1"/>
      <c r="ASZ8" s="1"/>
      <c r="ATA8" s="1"/>
      <c r="ATB8" s="1"/>
      <c r="ATC8" s="1"/>
      <c r="ATD8" s="1"/>
      <c r="ATE8" s="1"/>
      <c r="ATF8" s="1"/>
      <c r="ATG8" s="1"/>
      <c r="ATH8" s="1"/>
      <c r="ATI8" s="1"/>
      <c r="ATJ8" s="1"/>
      <c r="ATK8" s="1"/>
      <c r="ATL8" s="1"/>
      <c r="ATM8" s="1"/>
      <c r="ATN8" s="1"/>
      <c r="ATO8" s="1"/>
      <c r="ATP8" s="1"/>
      <c r="ATQ8" s="1"/>
      <c r="ATR8" s="1"/>
      <c r="ATS8" s="1"/>
      <c r="ATT8" s="1"/>
      <c r="ATU8" s="1"/>
      <c r="ATV8" s="1"/>
      <c r="ATW8" s="1"/>
      <c r="ATX8" s="1"/>
      <c r="ATY8" s="1"/>
      <c r="ATZ8" s="1"/>
      <c r="AUA8" s="1"/>
      <c r="AUB8" s="1"/>
      <c r="AUC8" s="1"/>
      <c r="AUD8" s="1"/>
      <c r="AUE8" s="1"/>
      <c r="AUF8" s="1"/>
      <c r="AUG8" s="1"/>
      <c r="AUH8" s="1"/>
      <c r="AUI8" s="1"/>
      <c r="AUJ8" s="1"/>
      <c r="AUK8" s="1"/>
      <c r="AUL8" s="1"/>
      <c r="AUM8" s="1"/>
      <c r="AUN8" s="1"/>
      <c r="AUO8" s="1"/>
      <c r="AUP8" s="1"/>
      <c r="AUQ8" s="1"/>
      <c r="AUR8" s="1"/>
      <c r="AUS8" s="1"/>
      <c r="AUT8" s="1"/>
      <c r="AUU8" s="1"/>
      <c r="AUV8" s="1"/>
      <c r="AUW8" s="1"/>
      <c r="AUX8" s="1"/>
      <c r="AUY8" s="1"/>
      <c r="AUZ8" s="1"/>
      <c r="AVA8" s="1"/>
      <c r="AVB8" s="1"/>
      <c r="AVC8" s="1"/>
      <c r="AVD8" s="1"/>
      <c r="AVE8" s="1"/>
      <c r="AVF8" s="1"/>
      <c r="AVG8" s="1"/>
      <c r="AVH8" s="1"/>
      <c r="AVI8" s="1"/>
      <c r="AVJ8" s="1"/>
      <c r="AVK8" s="1"/>
      <c r="AVL8" s="1"/>
      <c r="AVM8" s="1"/>
      <c r="AVN8" s="1"/>
      <c r="AVO8" s="1"/>
      <c r="AVP8" s="1"/>
      <c r="AVQ8" s="1"/>
      <c r="AVR8" s="1"/>
      <c r="AVS8" s="1"/>
      <c r="AVT8" s="1"/>
      <c r="AVU8" s="1"/>
      <c r="AVV8" s="1"/>
      <c r="AVW8" s="1"/>
      <c r="AVX8" s="1"/>
      <c r="AVY8" s="1"/>
      <c r="AVZ8" s="1"/>
      <c r="AWA8" s="1"/>
      <c r="AWB8" s="1"/>
      <c r="AWC8" s="1"/>
      <c r="AWD8" s="1"/>
      <c r="AWE8" s="1"/>
      <c r="AWF8" s="1"/>
      <c r="AWG8" s="1"/>
      <c r="AWH8" s="1"/>
      <c r="AWI8" s="1"/>
      <c r="AWJ8" s="1"/>
      <c r="AWK8" s="1"/>
      <c r="AWL8" s="1"/>
      <c r="AWM8" s="1"/>
      <c r="AWN8" s="1"/>
      <c r="AWO8" s="1"/>
      <c r="AWP8" s="1"/>
      <c r="AWQ8" s="1"/>
      <c r="AWR8" s="1"/>
      <c r="AWS8" s="1"/>
      <c r="AWT8" s="1"/>
      <c r="AWU8" s="1"/>
      <c r="AWV8" s="1"/>
      <c r="AWW8" s="1"/>
      <c r="AWX8" s="1"/>
      <c r="AWY8" s="1"/>
      <c r="AWZ8" s="1"/>
      <c r="AXA8" s="1"/>
      <c r="AXB8" s="1"/>
      <c r="AXC8" s="1"/>
      <c r="AXD8" s="1"/>
      <c r="AXE8" s="1"/>
      <c r="AXF8" s="1"/>
      <c r="AXG8" s="1"/>
      <c r="AXH8" s="1"/>
      <c r="AXI8" s="1"/>
      <c r="AXJ8" s="1"/>
      <c r="AXK8" s="1"/>
      <c r="AXL8" s="1"/>
      <c r="AXM8" s="1"/>
      <c r="AXN8" s="1"/>
      <c r="AXO8" s="1"/>
      <c r="AXP8" s="1"/>
      <c r="AXQ8" s="1"/>
      <c r="AXR8" s="1"/>
      <c r="AXS8" s="1"/>
      <c r="AXT8" s="1"/>
      <c r="AXU8" s="1"/>
      <c r="AXV8" s="1"/>
      <c r="AXW8" s="1"/>
      <c r="AXX8" s="1"/>
      <c r="AXY8" s="1"/>
      <c r="AXZ8" s="1"/>
      <c r="AYA8" s="1"/>
      <c r="AYB8" s="1"/>
      <c r="AYC8" s="1"/>
      <c r="AYD8" s="1"/>
      <c r="AYE8" s="1"/>
      <c r="AYF8" s="1"/>
      <c r="AYG8" s="1"/>
      <c r="AYH8" s="1"/>
      <c r="AYI8" s="1"/>
      <c r="AYJ8" s="1"/>
      <c r="AYK8" s="1"/>
      <c r="AYL8" s="1"/>
      <c r="AYM8" s="1"/>
      <c r="AYN8" s="1"/>
      <c r="AYO8" s="1"/>
      <c r="AYP8" s="1"/>
      <c r="AYQ8" s="1"/>
      <c r="AYR8" s="1"/>
      <c r="AYS8" s="1"/>
      <c r="AYT8" s="1"/>
      <c r="AYU8" s="1"/>
      <c r="AYV8" s="1"/>
      <c r="AYW8" s="1"/>
      <c r="AYX8" s="1"/>
      <c r="AYY8" s="1"/>
      <c r="AYZ8" s="1"/>
      <c r="AZA8" s="1"/>
      <c r="AZB8" s="1"/>
      <c r="AZC8" s="1"/>
      <c r="AZD8" s="1"/>
      <c r="AZE8" s="1"/>
      <c r="AZF8" s="1"/>
      <c r="AZG8" s="1"/>
      <c r="AZH8" s="1"/>
      <c r="AZI8" s="1"/>
      <c r="AZJ8" s="1"/>
      <c r="AZK8" s="1"/>
      <c r="AZL8" s="1"/>
      <c r="AZM8" s="1"/>
      <c r="AZN8" s="1"/>
      <c r="AZO8" s="1"/>
      <c r="AZP8" s="1"/>
      <c r="AZQ8" s="1"/>
      <c r="AZR8" s="1"/>
      <c r="AZS8" s="1"/>
      <c r="AZT8" s="1"/>
      <c r="AZU8" s="1"/>
      <c r="AZV8" s="1"/>
      <c r="AZW8" s="1"/>
      <c r="AZX8" s="1"/>
      <c r="AZY8" s="1"/>
      <c r="AZZ8" s="1"/>
      <c r="BAA8" s="1"/>
      <c r="BAB8" s="1"/>
      <c r="BAC8" s="1"/>
      <c r="BAD8" s="1"/>
      <c r="BAE8" s="1"/>
      <c r="BAF8" s="1"/>
      <c r="BAG8" s="1"/>
      <c r="BAH8" s="1"/>
      <c r="BAI8" s="1"/>
      <c r="BAJ8" s="1"/>
      <c r="BAK8" s="1"/>
      <c r="BAL8" s="1"/>
      <c r="BAM8" s="1"/>
      <c r="BAN8" s="1"/>
      <c r="BAO8" s="1"/>
      <c r="BAP8" s="1"/>
      <c r="BAQ8" s="1"/>
      <c r="BAR8" s="1"/>
      <c r="BAS8" s="1"/>
      <c r="BAT8" s="1"/>
      <c r="BAU8" s="1"/>
      <c r="BAV8" s="1"/>
      <c r="BAW8" s="1"/>
      <c r="BAX8" s="1"/>
      <c r="BAY8" s="1"/>
      <c r="BAZ8" s="1"/>
      <c r="BBA8" s="1"/>
      <c r="BBB8" s="1"/>
      <c r="BBC8" s="1"/>
      <c r="BBD8" s="1"/>
      <c r="BBE8" s="1"/>
      <c r="BBF8" s="1"/>
      <c r="BBG8" s="1"/>
      <c r="BBH8" s="1"/>
      <c r="BBI8" s="1"/>
      <c r="BBJ8" s="1"/>
      <c r="BBK8" s="1"/>
      <c r="BBL8" s="1"/>
      <c r="BBM8" s="1"/>
      <c r="BBN8" s="1"/>
      <c r="BBO8" s="1"/>
      <c r="BBP8" s="1"/>
      <c r="BBQ8" s="1"/>
      <c r="BBR8" s="1"/>
      <c r="BBS8" s="1"/>
      <c r="BBT8" s="1"/>
      <c r="BBU8" s="1"/>
      <c r="BBV8" s="1"/>
      <c r="BBW8" s="1"/>
      <c r="BBX8" s="1"/>
      <c r="BBY8" s="1"/>
      <c r="BBZ8" s="1"/>
      <c r="BCA8" s="1"/>
      <c r="BCB8" s="1"/>
      <c r="BCC8" s="1"/>
      <c r="BCD8" s="1"/>
      <c r="BCE8" s="1"/>
      <c r="BCF8" s="1"/>
      <c r="BCG8" s="1"/>
      <c r="BCH8" s="1"/>
      <c r="BCI8" s="1"/>
      <c r="BCJ8" s="1"/>
      <c r="BCK8" s="1"/>
      <c r="BCL8" s="1"/>
      <c r="BCM8" s="1"/>
      <c r="BCN8" s="1"/>
      <c r="BCO8" s="1"/>
      <c r="BCP8" s="1"/>
      <c r="BCQ8" s="1"/>
      <c r="BCR8" s="1"/>
      <c r="BCS8" s="1"/>
      <c r="BCT8" s="1"/>
      <c r="BCU8" s="1"/>
      <c r="BCV8" s="1"/>
      <c r="BCW8" s="1"/>
      <c r="BCX8" s="1"/>
      <c r="BCY8" s="1"/>
      <c r="BCZ8" s="1"/>
      <c r="BDA8" s="1"/>
      <c r="BDB8" s="1"/>
      <c r="BDC8" s="1"/>
      <c r="BDD8" s="1"/>
      <c r="BDE8" s="1"/>
      <c r="BDF8" s="1"/>
      <c r="BDG8" s="1"/>
      <c r="BDH8" s="1"/>
      <c r="BDI8" s="1"/>
      <c r="BDJ8" s="1"/>
      <c r="BDK8" s="1"/>
      <c r="BDL8" s="1"/>
      <c r="BDM8" s="1"/>
      <c r="BDN8" s="1"/>
      <c r="BDO8" s="1"/>
      <c r="BDP8" s="1"/>
      <c r="BDQ8" s="1"/>
      <c r="BDR8" s="1"/>
      <c r="BDS8" s="1"/>
      <c r="BDT8" s="1"/>
      <c r="BDU8" s="1"/>
      <c r="BDV8" s="1"/>
      <c r="BDW8" s="1"/>
      <c r="BDX8" s="1"/>
      <c r="BDY8" s="1"/>
      <c r="BDZ8" s="1"/>
      <c r="BEA8" s="1"/>
      <c r="BEB8" s="1"/>
      <c r="BEC8" s="1"/>
      <c r="BED8" s="1"/>
      <c r="BEE8" s="1"/>
      <c r="BEF8" s="1"/>
      <c r="BEG8" s="1"/>
      <c r="BEH8" s="1"/>
      <c r="BEI8" s="1"/>
      <c r="BEJ8" s="1"/>
      <c r="BEK8" s="1"/>
      <c r="BEL8" s="1"/>
      <c r="BEM8" s="1"/>
      <c r="BEN8" s="1"/>
      <c r="BEO8" s="1"/>
      <c r="BEP8" s="1"/>
      <c r="BEQ8" s="1"/>
      <c r="BER8" s="1"/>
      <c r="BES8" s="1"/>
      <c r="BET8" s="1"/>
      <c r="BEU8" s="1"/>
      <c r="BEV8" s="1"/>
      <c r="BEW8" s="1"/>
      <c r="BEX8" s="1"/>
      <c r="BEY8" s="1"/>
      <c r="BEZ8" s="1"/>
      <c r="BFA8" s="1"/>
      <c r="BFB8" s="1"/>
      <c r="BFC8" s="1"/>
      <c r="BFD8" s="1"/>
      <c r="BFE8" s="1"/>
      <c r="BFF8" s="1"/>
      <c r="BFG8" s="1"/>
      <c r="BFH8" s="1"/>
      <c r="BFI8" s="1"/>
      <c r="BFJ8" s="1"/>
      <c r="BFK8" s="1"/>
      <c r="BFL8" s="1"/>
      <c r="BFM8" s="1"/>
      <c r="BFN8" s="1"/>
      <c r="BFO8" s="1"/>
      <c r="BFP8" s="1"/>
      <c r="BFQ8" s="1"/>
      <c r="BFR8" s="1"/>
      <c r="BFS8" s="1"/>
      <c r="BFT8" s="1"/>
      <c r="BFU8" s="1"/>
      <c r="BFV8" s="1"/>
      <c r="BFW8" s="1"/>
      <c r="BFX8" s="1"/>
      <c r="BFY8" s="1"/>
      <c r="BFZ8" s="1"/>
      <c r="BGA8" s="1"/>
      <c r="BGB8" s="1"/>
      <c r="BGC8" s="1"/>
      <c r="BGD8" s="1"/>
      <c r="BGE8" s="1"/>
      <c r="BGF8" s="1"/>
      <c r="BGG8" s="1"/>
      <c r="BGH8" s="1"/>
      <c r="BGI8" s="1"/>
      <c r="BGJ8" s="1"/>
      <c r="BGK8" s="1"/>
      <c r="BGL8" s="1"/>
      <c r="BGM8" s="1"/>
      <c r="BGN8" s="1"/>
      <c r="BGO8" s="1"/>
      <c r="BGP8" s="1"/>
      <c r="BGQ8" s="1"/>
      <c r="BGR8" s="1"/>
      <c r="BGS8" s="1"/>
      <c r="BGT8" s="1"/>
      <c r="BGU8" s="1"/>
      <c r="BGV8" s="1"/>
      <c r="BGW8" s="1"/>
      <c r="BGX8" s="1"/>
      <c r="BGY8" s="1"/>
      <c r="BGZ8" s="1"/>
      <c r="BHA8" s="1"/>
      <c r="BHB8" s="1"/>
      <c r="BHC8" s="1"/>
      <c r="BHD8" s="1"/>
      <c r="BHE8" s="1"/>
      <c r="BHF8" s="1"/>
      <c r="BHG8" s="1"/>
      <c r="BHH8" s="1"/>
      <c r="BHI8" s="1"/>
      <c r="BHJ8" s="1"/>
      <c r="BHK8" s="1"/>
      <c r="BHL8" s="1"/>
      <c r="BHM8" s="1"/>
      <c r="BHN8" s="1"/>
      <c r="BHO8" s="1"/>
      <c r="BHP8" s="1"/>
      <c r="BHQ8" s="1"/>
      <c r="BHR8" s="1"/>
      <c r="BHS8" s="1"/>
      <c r="BHT8" s="1"/>
      <c r="BHU8" s="1"/>
      <c r="BHV8" s="1"/>
      <c r="BHW8" s="1"/>
      <c r="BHX8" s="1"/>
      <c r="BHY8" s="1"/>
      <c r="BHZ8" s="1"/>
      <c r="BIA8" s="1"/>
      <c r="BIB8" s="1"/>
      <c r="BIC8" s="1"/>
      <c r="BID8" s="1"/>
      <c r="BIE8" s="1"/>
      <c r="BIF8" s="1"/>
      <c r="BIG8" s="1"/>
      <c r="BIH8" s="1"/>
      <c r="BII8" s="1"/>
      <c r="BIJ8" s="1"/>
      <c r="BIK8" s="1"/>
      <c r="BIL8" s="1"/>
      <c r="BIM8" s="1"/>
      <c r="BIN8" s="1"/>
      <c r="BIO8" s="1"/>
      <c r="BIP8" s="1"/>
      <c r="BIQ8" s="1"/>
      <c r="BIR8" s="1"/>
      <c r="BIS8" s="1"/>
      <c r="BIT8" s="1"/>
      <c r="BIU8" s="1"/>
      <c r="BIV8" s="1"/>
      <c r="BIW8" s="1"/>
      <c r="BIX8" s="1"/>
      <c r="BIY8" s="1"/>
      <c r="BIZ8" s="1"/>
      <c r="BJA8" s="1"/>
      <c r="BJB8" s="1"/>
      <c r="BJC8" s="1"/>
      <c r="BJD8" s="1"/>
      <c r="BJE8" s="1"/>
      <c r="BJF8" s="1"/>
      <c r="BJG8" s="1"/>
      <c r="BJH8" s="1"/>
      <c r="BJI8" s="1"/>
      <c r="BJJ8" s="1"/>
      <c r="BJK8" s="1"/>
      <c r="BJL8" s="1"/>
      <c r="BJM8" s="1"/>
      <c r="BJN8" s="1"/>
      <c r="BJO8" s="1"/>
      <c r="BJP8" s="1"/>
      <c r="BJQ8" s="1"/>
      <c r="BJR8" s="1"/>
      <c r="BJS8" s="1"/>
      <c r="BJT8" s="1"/>
      <c r="BJU8" s="1"/>
      <c r="BJV8" s="1"/>
      <c r="BJW8" s="1"/>
      <c r="BJX8" s="1"/>
      <c r="BJY8" s="1"/>
      <c r="BJZ8" s="1"/>
      <c r="BKA8" s="1"/>
      <c r="BKB8" s="1"/>
      <c r="BKC8" s="1"/>
      <c r="BKD8" s="1"/>
      <c r="BKE8" s="1"/>
      <c r="BKF8" s="1"/>
      <c r="BKG8" s="1"/>
      <c r="BKH8" s="1"/>
      <c r="BKI8" s="1"/>
      <c r="BKJ8" s="1"/>
      <c r="BKK8" s="1"/>
      <c r="BKL8" s="1"/>
      <c r="BKM8" s="1"/>
      <c r="BKN8" s="1"/>
      <c r="BKO8" s="1"/>
      <c r="BKP8" s="1"/>
      <c r="BKQ8" s="1"/>
      <c r="BKR8" s="1"/>
      <c r="BKS8" s="1"/>
      <c r="BKT8" s="1"/>
      <c r="BKU8" s="1"/>
      <c r="BKV8" s="1"/>
      <c r="BKW8" s="1"/>
      <c r="BKX8" s="1"/>
      <c r="BKY8" s="1"/>
      <c r="BKZ8" s="1"/>
      <c r="BLA8" s="1"/>
      <c r="BLB8" s="1"/>
      <c r="BLC8" s="1"/>
      <c r="BLD8" s="1"/>
      <c r="BLE8" s="1"/>
      <c r="BLF8" s="1"/>
      <c r="BLG8" s="1"/>
      <c r="BLH8" s="1"/>
      <c r="BLI8" s="1"/>
      <c r="BLJ8" s="1"/>
      <c r="BLK8" s="1"/>
      <c r="BLL8" s="1"/>
      <c r="BLM8" s="1"/>
      <c r="BLN8" s="1"/>
      <c r="BLO8" s="1"/>
      <c r="BLP8" s="1"/>
      <c r="BLQ8" s="1"/>
      <c r="BLR8" s="1"/>
      <c r="BLS8" s="1"/>
      <c r="BLT8" s="1"/>
      <c r="BLU8" s="1"/>
      <c r="BLV8" s="1"/>
      <c r="BLW8" s="1"/>
      <c r="BLX8" s="1"/>
      <c r="BLY8" s="1"/>
      <c r="BLZ8" s="1"/>
      <c r="BMA8" s="1"/>
      <c r="BMB8" s="1"/>
      <c r="BMC8" s="1"/>
      <c r="BMD8" s="1"/>
      <c r="BME8" s="1"/>
      <c r="BMF8" s="1"/>
      <c r="BMG8" s="1"/>
      <c r="BMH8" s="1"/>
      <c r="BMI8" s="1"/>
      <c r="BMJ8" s="1"/>
      <c r="BMK8" s="1"/>
      <c r="BML8" s="1"/>
      <c r="BMM8" s="1"/>
      <c r="BMN8" s="1"/>
      <c r="BMO8" s="1"/>
      <c r="BMP8" s="1"/>
      <c r="BMQ8" s="1"/>
      <c r="BMR8" s="1"/>
      <c r="BMS8" s="1"/>
      <c r="BMT8" s="1"/>
      <c r="BMU8" s="1"/>
      <c r="BMV8" s="1"/>
      <c r="BMW8" s="1"/>
      <c r="BMX8" s="1"/>
      <c r="BMY8" s="1"/>
      <c r="BMZ8" s="1"/>
      <c r="BNA8" s="1"/>
      <c r="BNB8" s="1"/>
      <c r="BNC8" s="1"/>
      <c r="BND8" s="1"/>
      <c r="BNE8" s="1"/>
      <c r="BNF8" s="1"/>
      <c r="BNG8" s="1"/>
      <c r="BNH8" s="1"/>
      <c r="BNI8" s="1"/>
      <c r="BNJ8" s="1"/>
      <c r="BNK8" s="1"/>
      <c r="BNL8" s="1"/>
      <c r="BNM8" s="1"/>
      <c r="BNN8" s="1"/>
      <c r="BNO8" s="1"/>
      <c r="BNP8" s="1"/>
      <c r="BNQ8" s="1"/>
      <c r="BNR8" s="1"/>
      <c r="BNS8" s="1"/>
      <c r="BNT8" s="1"/>
      <c r="BNU8" s="1"/>
      <c r="BNV8" s="1"/>
      <c r="BNW8" s="1"/>
      <c r="BNX8" s="1"/>
      <c r="BNY8" s="1"/>
      <c r="BNZ8" s="1"/>
      <c r="BOA8" s="1"/>
      <c r="BOB8" s="1"/>
      <c r="BOC8" s="1"/>
      <c r="BOD8" s="1"/>
      <c r="BOE8" s="1"/>
      <c r="BOF8" s="1"/>
      <c r="BOG8" s="1"/>
      <c r="BOH8" s="1"/>
      <c r="BOI8" s="1"/>
      <c r="BOJ8" s="1"/>
      <c r="BOK8" s="1"/>
      <c r="BOL8" s="1"/>
      <c r="BOM8" s="1"/>
      <c r="BON8" s="1"/>
      <c r="BOO8" s="1"/>
      <c r="BOP8" s="1"/>
      <c r="BOQ8" s="1"/>
      <c r="BOR8" s="1"/>
      <c r="BOS8" s="1"/>
      <c r="BOT8" s="1"/>
      <c r="BOU8" s="1"/>
      <c r="BOV8" s="1"/>
      <c r="BOW8" s="1"/>
      <c r="BOX8" s="1"/>
      <c r="BOY8" s="1"/>
      <c r="BOZ8" s="1"/>
      <c r="BPA8" s="1"/>
      <c r="BPB8" s="1"/>
      <c r="BPC8" s="1"/>
      <c r="BPD8" s="1"/>
      <c r="BPE8" s="1"/>
      <c r="BPF8" s="1"/>
      <c r="BPG8" s="1"/>
      <c r="BPH8" s="1"/>
      <c r="BPI8" s="1"/>
      <c r="BPJ8" s="1"/>
      <c r="BPK8" s="1"/>
      <c r="BPL8" s="1"/>
      <c r="BPM8" s="1"/>
      <c r="BPN8" s="1"/>
      <c r="BPO8" s="1"/>
      <c r="BPP8" s="1"/>
      <c r="BPQ8" s="1"/>
      <c r="BPR8" s="1"/>
      <c r="BPS8" s="1"/>
      <c r="BPT8" s="1"/>
      <c r="BPU8" s="1"/>
      <c r="BPV8" s="1"/>
      <c r="BPW8" s="1"/>
      <c r="BPX8" s="1"/>
      <c r="BPY8" s="1"/>
      <c r="BPZ8" s="1"/>
      <c r="BQA8" s="1"/>
      <c r="BQB8" s="1"/>
      <c r="BQC8" s="1"/>
      <c r="BQD8" s="1"/>
      <c r="BQE8" s="1"/>
      <c r="BQF8" s="1"/>
      <c r="BQG8" s="1"/>
      <c r="BQH8" s="1"/>
      <c r="BQI8" s="1"/>
      <c r="BQJ8" s="1"/>
      <c r="BQK8" s="1"/>
      <c r="BQL8" s="1"/>
      <c r="BQM8" s="1"/>
      <c r="BQN8" s="1"/>
      <c r="BQO8" s="1"/>
      <c r="BQP8" s="1"/>
      <c r="BQQ8" s="1"/>
      <c r="BQR8" s="1"/>
      <c r="BQS8" s="1"/>
      <c r="BQT8" s="1"/>
      <c r="BQU8" s="1"/>
      <c r="BQV8" s="1"/>
      <c r="BQW8" s="1"/>
      <c r="BQX8" s="1"/>
      <c r="BQY8" s="1"/>
      <c r="BQZ8" s="1"/>
      <c r="BRA8" s="1"/>
      <c r="BRB8" s="1"/>
      <c r="BRC8" s="1"/>
      <c r="BRD8" s="1"/>
      <c r="BRE8" s="1"/>
      <c r="BRF8" s="1"/>
      <c r="BRG8" s="1"/>
      <c r="BRH8" s="1"/>
      <c r="BRI8" s="1"/>
      <c r="BRJ8" s="1"/>
      <c r="BRK8" s="1"/>
      <c r="BRL8" s="1"/>
      <c r="BRM8" s="1"/>
      <c r="BRN8" s="1"/>
      <c r="BRO8" s="1"/>
      <c r="BRP8" s="1"/>
      <c r="BRQ8" s="1"/>
      <c r="BRR8" s="1"/>
      <c r="BRS8" s="1"/>
      <c r="BRT8" s="1"/>
      <c r="BRU8" s="1"/>
      <c r="BRV8" s="1"/>
      <c r="BRW8" s="1"/>
      <c r="BRX8" s="1"/>
      <c r="BRY8" s="1"/>
      <c r="BRZ8" s="1"/>
      <c r="BSA8" s="1"/>
      <c r="BSB8" s="1"/>
      <c r="BSC8" s="1"/>
    </row>
    <row r="9" spans="1:1849" s="18" customFormat="1" ht="12.75" x14ac:dyDescent="0.2">
      <c r="A9" s="73" t="s">
        <v>10</v>
      </c>
      <c r="B9" s="81" t="s">
        <v>157</v>
      </c>
      <c r="C9" s="63"/>
      <c r="D9" s="64"/>
      <c r="E9" s="64"/>
      <c r="F9" s="64">
        <f>F10</f>
        <v>29871.45</v>
      </c>
      <c r="G9" s="83"/>
      <c r="H9" s="84"/>
      <c r="I9" s="85"/>
      <c r="J9" s="85"/>
      <c r="K9" s="85"/>
      <c r="L9" s="85">
        <f>L10</f>
        <v>4220.71</v>
      </c>
      <c r="M9" s="85">
        <f t="shared" ref="M9:M72" si="0">L9+K9</f>
        <v>4220.71</v>
      </c>
      <c r="N9" s="85"/>
      <c r="O9" s="86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  <c r="AMJ9" s="1"/>
      <c r="AMK9" s="1"/>
      <c r="AML9" s="1"/>
      <c r="AMM9" s="1"/>
      <c r="AMN9" s="1"/>
      <c r="AMO9" s="1"/>
      <c r="AMP9" s="1"/>
      <c r="AMQ9" s="1"/>
      <c r="AMR9" s="1"/>
      <c r="AMS9" s="1"/>
      <c r="AMT9" s="1"/>
      <c r="AMU9" s="1"/>
      <c r="AMV9" s="1"/>
      <c r="AMW9" s="1"/>
      <c r="AMX9" s="1"/>
      <c r="AMY9" s="1"/>
      <c r="AMZ9" s="1"/>
      <c r="ANA9" s="1"/>
      <c r="ANB9" s="1"/>
      <c r="ANC9" s="1"/>
      <c r="AND9" s="1"/>
      <c r="ANE9" s="1"/>
      <c r="ANF9" s="1"/>
      <c r="ANG9" s="1"/>
      <c r="ANH9" s="1"/>
      <c r="ANI9" s="1"/>
      <c r="ANJ9" s="1"/>
      <c r="ANK9" s="1"/>
      <c r="ANL9" s="1"/>
      <c r="ANM9" s="1"/>
      <c r="ANN9" s="1"/>
      <c r="ANO9" s="1"/>
      <c r="ANP9" s="1"/>
      <c r="ANQ9" s="1"/>
      <c r="ANR9" s="1"/>
      <c r="ANS9" s="1"/>
      <c r="ANT9" s="1"/>
      <c r="ANU9" s="1"/>
      <c r="ANV9" s="1"/>
      <c r="ANW9" s="1"/>
      <c r="ANX9" s="1"/>
      <c r="ANY9" s="1"/>
      <c r="ANZ9" s="1"/>
      <c r="AOA9" s="1"/>
      <c r="AOB9" s="1"/>
      <c r="AOC9" s="1"/>
      <c r="AOD9" s="1"/>
      <c r="AOE9" s="1"/>
      <c r="AOF9" s="1"/>
      <c r="AOG9" s="1"/>
      <c r="AOH9" s="1"/>
      <c r="AOI9" s="1"/>
      <c r="AOJ9" s="1"/>
      <c r="AOK9" s="1"/>
      <c r="AOL9" s="1"/>
      <c r="AOM9" s="1"/>
      <c r="AON9" s="1"/>
      <c r="AOO9" s="1"/>
      <c r="AOP9" s="1"/>
      <c r="AOQ9" s="1"/>
      <c r="AOR9" s="1"/>
      <c r="AOS9" s="1"/>
      <c r="AOT9" s="1"/>
      <c r="AOU9" s="1"/>
      <c r="AOV9" s="1"/>
      <c r="AOW9" s="1"/>
      <c r="AOX9" s="1"/>
      <c r="AOY9" s="1"/>
      <c r="AOZ9" s="1"/>
      <c r="APA9" s="1"/>
      <c r="APB9" s="1"/>
      <c r="APC9" s="1"/>
      <c r="APD9" s="1"/>
      <c r="APE9" s="1"/>
      <c r="APF9" s="1"/>
      <c r="APG9" s="1"/>
      <c r="APH9" s="1"/>
      <c r="API9" s="1"/>
      <c r="APJ9" s="1"/>
      <c r="APK9" s="1"/>
      <c r="APL9" s="1"/>
      <c r="APM9" s="1"/>
      <c r="APN9" s="1"/>
      <c r="APO9" s="1"/>
      <c r="APP9" s="1"/>
      <c r="APQ9" s="1"/>
      <c r="APR9" s="1"/>
      <c r="APS9" s="1"/>
      <c r="APT9" s="1"/>
      <c r="APU9" s="1"/>
      <c r="APV9" s="1"/>
      <c r="APW9" s="1"/>
      <c r="APX9" s="1"/>
      <c r="APY9" s="1"/>
      <c r="APZ9" s="1"/>
      <c r="AQA9" s="1"/>
      <c r="AQB9" s="1"/>
      <c r="AQC9" s="1"/>
      <c r="AQD9" s="1"/>
      <c r="AQE9" s="1"/>
      <c r="AQF9" s="1"/>
      <c r="AQG9" s="1"/>
      <c r="AQH9" s="1"/>
      <c r="AQI9" s="1"/>
      <c r="AQJ9" s="1"/>
      <c r="AQK9" s="1"/>
      <c r="AQL9" s="1"/>
      <c r="AQM9" s="1"/>
      <c r="AQN9" s="1"/>
      <c r="AQO9" s="1"/>
      <c r="AQP9" s="1"/>
      <c r="AQQ9" s="1"/>
      <c r="AQR9" s="1"/>
      <c r="AQS9" s="1"/>
      <c r="AQT9" s="1"/>
      <c r="AQU9" s="1"/>
      <c r="AQV9" s="1"/>
      <c r="AQW9" s="1"/>
      <c r="AQX9" s="1"/>
      <c r="AQY9" s="1"/>
      <c r="AQZ9" s="1"/>
      <c r="ARA9" s="1"/>
      <c r="ARB9" s="1"/>
      <c r="ARC9" s="1"/>
      <c r="ARD9" s="1"/>
      <c r="ARE9" s="1"/>
      <c r="ARF9" s="1"/>
      <c r="ARG9" s="1"/>
      <c r="ARH9" s="1"/>
      <c r="ARI9" s="1"/>
      <c r="ARJ9" s="1"/>
      <c r="ARK9" s="1"/>
      <c r="ARL9" s="1"/>
      <c r="ARM9" s="1"/>
      <c r="ARN9" s="1"/>
      <c r="ARO9" s="1"/>
      <c r="ARP9" s="1"/>
      <c r="ARQ9" s="1"/>
      <c r="ARR9" s="1"/>
      <c r="ARS9" s="1"/>
      <c r="ART9" s="1"/>
      <c r="ARU9" s="1"/>
      <c r="ARV9" s="1"/>
      <c r="ARW9" s="1"/>
      <c r="ARX9" s="1"/>
      <c r="ARY9" s="1"/>
      <c r="ARZ9" s="1"/>
      <c r="ASA9" s="1"/>
      <c r="ASB9" s="1"/>
      <c r="ASC9" s="1"/>
      <c r="ASD9" s="1"/>
      <c r="ASE9" s="1"/>
      <c r="ASF9" s="1"/>
      <c r="ASG9" s="1"/>
      <c r="ASH9" s="1"/>
      <c r="ASI9" s="1"/>
      <c r="ASJ9" s="1"/>
      <c r="ASK9" s="1"/>
      <c r="ASL9" s="1"/>
      <c r="ASM9" s="1"/>
      <c r="ASN9" s="1"/>
      <c r="ASO9" s="1"/>
      <c r="ASP9" s="1"/>
      <c r="ASQ9" s="1"/>
      <c r="ASR9" s="1"/>
      <c r="ASS9" s="1"/>
      <c r="AST9" s="1"/>
      <c r="ASU9" s="1"/>
      <c r="ASV9" s="1"/>
      <c r="ASW9" s="1"/>
      <c r="ASX9" s="1"/>
      <c r="ASY9" s="1"/>
      <c r="ASZ9" s="1"/>
      <c r="ATA9" s="1"/>
      <c r="ATB9" s="1"/>
      <c r="ATC9" s="1"/>
      <c r="ATD9" s="1"/>
      <c r="ATE9" s="1"/>
      <c r="ATF9" s="1"/>
      <c r="ATG9" s="1"/>
      <c r="ATH9" s="1"/>
      <c r="ATI9" s="1"/>
      <c r="ATJ9" s="1"/>
      <c r="ATK9" s="1"/>
      <c r="ATL9" s="1"/>
      <c r="ATM9" s="1"/>
      <c r="ATN9" s="1"/>
      <c r="ATO9" s="1"/>
      <c r="ATP9" s="1"/>
      <c r="ATQ9" s="1"/>
      <c r="ATR9" s="1"/>
      <c r="ATS9" s="1"/>
      <c r="ATT9" s="1"/>
      <c r="ATU9" s="1"/>
      <c r="ATV9" s="1"/>
      <c r="ATW9" s="1"/>
      <c r="ATX9" s="1"/>
      <c r="ATY9" s="1"/>
      <c r="ATZ9" s="1"/>
      <c r="AUA9" s="1"/>
      <c r="AUB9" s="1"/>
      <c r="AUC9" s="1"/>
      <c r="AUD9" s="1"/>
      <c r="AUE9" s="1"/>
      <c r="AUF9" s="1"/>
      <c r="AUG9" s="1"/>
      <c r="AUH9" s="1"/>
      <c r="AUI9" s="1"/>
      <c r="AUJ9" s="1"/>
      <c r="AUK9" s="1"/>
      <c r="AUL9" s="1"/>
      <c r="AUM9" s="1"/>
      <c r="AUN9" s="1"/>
      <c r="AUO9" s="1"/>
      <c r="AUP9" s="1"/>
      <c r="AUQ9" s="1"/>
      <c r="AUR9" s="1"/>
      <c r="AUS9" s="1"/>
      <c r="AUT9" s="1"/>
      <c r="AUU9" s="1"/>
      <c r="AUV9" s="1"/>
      <c r="AUW9" s="1"/>
      <c r="AUX9" s="1"/>
      <c r="AUY9" s="1"/>
      <c r="AUZ9" s="1"/>
      <c r="AVA9" s="1"/>
      <c r="AVB9" s="1"/>
      <c r="AVC9" s="1"/>
      <c r="AVD9" s="1"/>
      <c r="AVE9" s="1"/>
      <c r="AVF9" s="1"/>
      <c r="AVG9" s="1"/>
      <c r="AVH9" s="1"/>
      <c r="AVI9" s="1"/>
      <c r="AVJ9" s="1"/>
      <c r="AVK9" s="1"/>
      <c r="AVL9" s="1"/>
      <c r="AVM9" s="1"/>
      <c r="AVN9" s="1"/>
      <c r="AVO9" s="1"/>
      <c r="AVP9" s="1"/>
      <c r="AVQ9" s="1"/>
      <c r="AVR9" s="1"/>
      <c r="AVS9" s="1"/>
      <c r="AVT9" s="1"/>
      <c r="AVU9" s="1"/>
      <c r="AVV9" s="1"/>
      <c r="AVW9" s="1"/>
      <c r="AVX9" s="1"/>
      <c r="AVY9" s="1"/>
      <c r="AVZ9" s="1"/>
      <c r="AWA9" s="1"/>
      <c r="AWB9" s="1"/>
      <c r="AWC9" s="1"/>
      <c r="AWD9" s="1"/>
      <c r="AWE9" s="1"/>
      <c r="AWF9" s="1"/>
      <c r="AWG9" s="1"/>
      <c r="AWH9" s="1"/>
      <c r="AWI9" s="1"/>
      <c r="AWJ9" s="1"/>
      <c r="AWK9" s="1"/>
      <c r="AWL9" s="1"/>
      <c r="AWM9" s="1"/>
      <c r="AWN9" s="1"/>
      <c r="AWO9" s="1"/>
      <c r="AWP9" s="1"/>
      <c r="AWQ9" s="1"/>
      <c r="AWR9" s="1"/>
      <c r="AWS9" s="1"/>
      <c r="AWT9" s="1"/>
      <c r="AWU9" s="1"/>
      <c r="AWV9" s="1"/>
      <c r="AWW9" s="1"/>
      <c r="AWX9" s="1"/>
      <c r="AWY9" s="1"/>
      <c r="AWZ9" s="1"/>
      <c r="AXA9" s="1"/>
      <c r="AXB9" s="1"/>
      <c r="AXC9" s="1"/>
      <c r="AXD9" s="1"/>
      <c r="AXE9" s="1"/>
      <c r="AXF9" s="1"/>
      <c r="AXG9" s="1"/>
      <c r="AXH9" s="1"/>
      <c r="AXI9" s="1"/>
      <c r="AXJ9" s="1"/>
      <c r="AXK9" s="1"/>
      <c r="AXL9" s="1"/>
      <c r="AXM9" s="1"/>
      <c r="AXN9" s="1"/>
      <c r="AXO9" s="1"/>
      <c r="AXP9" s="1"/>
      <c r="AXQ9" s="1"/>
      <c r="AXR9" s="1"/>
      <c r="AXS9" s="1"/>
      <c r="AXT9" s="1"/>
      <c r="AXU9" s="1"/>
      <c r="AXV9" s="1"/>
      <c r="AXW9" s="1"/>
      <c r="AXX9" s="1"/>
      <c r="AXY9" s="1"/>
      <c r="AXZ9" s="1"/>
      <c r="AYA9" s="1"/>
      <c r="AYB9" s="1"/>
      <c r="AYC9" s="1"/>
      <c r="AYD9" s="1"/>
      <c r="AYE9" s="1"/>
      <c r="AYF9" s="1"/>
      <c r="AYG9" s="1"/>
      <c r="AYH9" s="1"/>
      <c r="AYI9" s="1"/>
      <c r="AYJ9" s="1"/>
      <c r="AYK9" s="1"/>
      <c r="AYL9" s="1"/>
      <c r="AYM9" s="1"/>
      <c r="AYN9" s="1"/>
      <c r="AYO9" s="1"/>
      <c r="AYP9" s="1"/>
      <c r="AYQ9" s="1"/>
      <c r="AYR9" s="1"/>
      <c r="AYS9" s="1"/>
      <c r="AYT9" s="1"/>
      <c r="AYU9" s="1"/>
      <c r="AYV9" s="1"/>
      <c r="AYW9" s="1"/>
      <c r="AYX9" s="1"/>
      <c r="AYY9" s="1"/>
      <c r="AYZ9" s="1"/>
      <c r="AZA9" s="1"/>
      <c r="AZB9" s="1"/>
      <c r="AZC9" s="1"/>
      <c r="AZD9" s="1"/>
      <c r="AZE9" s="1"/>
      <c r="AZF9" s="1"/>
      <c r="AZG9" s="1"/>
      <c r="AZH9" s="1"/>
      <c r="AZI9" s="1"/>
      <c r="AZJ9" s="1"/>
      <c r="AZK9" s="1"/>
      <c r="AZL9" s="1"/>
      <c r="AZM9" s="1"/>
      <c r="AZN9" s="1"/>
      <c r="AZO9" s="1"/>
      <c r="AZP9" s="1"/>
      <c r="AZQ9" s="1"/>
      <c r="AZR9" s="1"/>
      <c r="AZS9" s="1"/>
      <c r="AZT9" s="1"/>
      <c r="AZU9" s="1"/>
      <c r="AZV9" s="1"/>
      <c r="AZW9" s="1"/>
      <c r="AZX9" s="1"/>
      <c r="AZY9" s="1"/>
      <c r="AZZ9" s="1"/>
      <c r="BAA9" s="1"/>
      <c r="BAB9" s="1"/>
      <c r="BAC9" s="1"/>
      <c r="BAD9" s="1"/>
      <c r="BAE9" s="1"/>
      <c r="BAF9" s="1"/>
      <c r="BAG9" s="1"/>
      <c r="BAH9" s="1"/>
      <c r="BAI9" s="1"/>
      <c r="BAJ9" s="1"/>
      <c r="BAK9" s="1"/>
      <c r="BAL9" s="1"/>
      <c r="BAM9" s="1"/>
      <c r="BAN9" s="1"/>
      <c r="BAO9" s="1"/>
      <c r="BAP9" s="1"/>
      <c r="BAQ9" s="1"/>
      <c r="BAR9" s="1"/>
      <c r="BAS9" s="1"/>
      <c r="BAT9" s="1"/>
      <c r="BAU9" s="1"/>
      <c r="BAV9" s="1"/>
      <c r="BAW9" s="1"/>
      <c r="BAX9" s="1"/>
      <c r="BAY9" s="1"/>
      <c r="BAZ9" s="1"/>
      <c r="BBA9" s="1"/>
      <c r="BBB9" s="1"/>
      <c r="BBC9" s="1"/>
      <c r="BBD9" s="1"/>
      <c r="BBE9" s="1"/>
      <c r="BBF9" s="1"/>
      <c r="BBG9" s="1"/>
      <c r="BBH9" s="1"/>
      <c r="BBI9" s="1"/>
      <c r="BBJ9" s="1"/>
      <c r="BBK9" s="1"/>
      <c r="BBL9" s="1"/>
      <c r="BBM9" s="1"/>
      <c r="BBN9" s="1"/>
      <c r="BBO9" s="1"/>
      <c r="BBP9" s="1"/>
      <c r="BBQ9" s="1"/>
      <c r="BBR9" s="1"/>
      <c r="BBS9" s="1"/>
      <c r="BBT9" s="1"/>
      <c r="BBU9" s="1"/>
      <c r="BBV9" s="1"/>
      <c r="BBW9" s="1"/>
      <c r="BBX9" s="1"/>
      <c r="BBY9" s="1"/>
      <c r="BBZ9" s="1"/>
      <c r="BCA9" s="1"/>
      <c r="BCB9" s="1"/>
      <c r="BCC9" s="1"/>
      <c r="BCD9" s="1"/>
      <c r="BCE9" s="1"/>
      <c r="BCF9" s="1"/>
      <c r="BCG9" s="1"/>
      <c r="BCH9" s="1"/>
      <c r="BCI9" s="1"/>
      <c r="BCJ9" s="1"/>
      <c r="BCK9" s="1"/>
      <c r="BCL9" s="1"/>
      <c r="BCM9" s="1"/>
      <c r="BCN9" s="1"/>
      <c r="BCO9" s="1"/>
      <c r="BCP9" s="1"/>
      <c r="BCQ9" s="1"/>
      <c r="BCR9" s="1"/>
      <c r="BCS9" s="1"/>
      <c r="BCT9" s="1"/>
      <c r="BCU9" s="1"/>
      <c r="BCV9" s="1"/>
      <c r="BCW9" s="1"/>
      <c r="BCX9" s="1"/>
      <c r="BCY9" s="1"/>
      <c r="BCZ9" s="1"/>
      <c r="BDA9" s="1"/>
      <c r="BDB9" s="1"/>
      <c r="BDC9" s="1"/>
      <c r="BDD9" s="1"/>
      <c r="BDE9" s="1"/>
      <c r="BDF9" s="1"/>
      <c r="BDG9" s="1"/>
      <c r="BDH9" s="1"/>
      <c r="BDI9" s="1"/>
      <c r="BDJ9" s="1"/>
      <c r="BDK9" s="1"/>
      <c r="BDL9" s="1"/>
      <c r="BDM9" s="1"/>
      <c r="BDN9" s="1"/>
      <c r="BDO9" s="1"/>
      <c r="BDP9" s="1"/>
      <c r="BDQ9" s="1"/>
      <c r="BDR9" s="1"/>
      <c r="BDS9" s="1"/>
      <c r="BDT9" s="1"/>
      <c r="BDU9" s="1"/>
      <c r="BDV9" s="1"/>
      <c r="BDW9" s="1"/>
      <c r="BDX9" s="1"/>
      <c r="BDY9" s="1"/>
      <c r="BDZ9" s="1"/>
      <c r="BEA9" s="1"/>
      <c r="BEB9" s="1"/>
      <c r="BEC9" s="1"/>
      <c r="BED9" s="1"/>
      <c r="BEE9" s="1"/>
      <c r="BEF9" s="1"/>
      <c r="BEG9" s="1"/>
      <c r="BEH9" s="1"/>
      <c r="BEI9" s="1"/>
      <c r="BEJ9" s="1"/>
      <c r="BEK9" s="1"/>
      <c r="BEL9" s="1"/>
      <c r="BEM9" s="1"/>
      <c r="BEN9" s="1"/>
      <c r="BEO9" s="1"/>
      <c r="BEP9" s="1"/>
      <c r="BEQ9" s="1"/>
      <c r="BER9" s="1"/>
      <c r="BES9" s="1"/>
      <c r="BET9" s="1"/>
      <c r="BEU9" s="1"/>
      <c r="BEV9" s="1"/>
      <c r="BEW9" s="1"/>
      <c r="BEX9" s="1"/>
      <c r="BEY9" s="1"/>
      <c r="BEZ9" s="1"/>
      <c r="BFA9" s="1"/>
      <c r="BFB9" s="1"/>
      <c r="BFC9" s="1"/>
      <c r="BFD9" s="1"/>
      <c r="BFE9" s="1"/>
      <c r="BFF9" s="1"/>
      <c r="BFG9" s="1"/>
      <c r="BFH9" s="1"/>
      <c r="BFI9" s="1"/>
      <c r="BFJ9" s="1"/>
      <c r="BFK9" s="1"/>
      <c r="BFL9" s="1"/>
      <c r="BFM9" s="1"/>
      <c r="BFN9" s="1"/>
      <c r="BFO9" s="1"/>
      <c r="BFP9" s="1"/>
      <c r="BFQ9" s="1"/>
      <c r="BFR9" s="1"/>
      <c r="BFS9" s="1"/>
      <c r="BFT9" s="1"/>
      <c r="BFU9" s="1"/>
      <c r="BFV9" s="1"/>
      <c r="BFW9" s="1"/>
      <c r="BFX9" s="1"/>
      <c r="BFY9" s="1"/>
      <c r="BFZ9" s="1"/>
      <c r="BGA9" s="1"/>
      <c r="BGB9" s="1"/>
      <c r="BGC9" s="1"/>
      <c r="BGD9" s="1"/>
      <c r="BGE9" s="1"/>
      <c r="BGF9" s="1"/>
      <c r="BGG9" s="1"/>
      <c r="BGH9" s="1"/>
      <c r="BGI9" s="1"/>
      <c r="BGJ9" s="1"/>
      <c r="BGK9" s="1"/>
      <c r="BGL9" s="1"/>
      <c r="BGM9" s="1"/>
      <c r="BGN9" s="1"/>
      <c r="BGO9" s="1"/>
      <c r="BGP9" s="1"/>
      <c r="BGQ9" s="1"/>
      <c r="BGR9" s="1"/>
      <c r="BGS9" s="1"/>
      <c r="BGT9" s="1"/>
      <c r="BGU9" s="1"/>
      <c r="BGV9" s="1"/>
      <c r="BGW9" s="1"/>
      <c r="BGX9" s="1"/>
      <c r="BGY9" s="1"/>
      <c r="BGZ9" s="1"/>
      <c r="BHA9" s="1"/>
      <c r="BHB9" s="1"/>
      <c r="BHC9" s="1"/>
      <c r="BHD9" s="1"/>
      <c r="BHE9" s="1"/>
      <c r="BHF9" s="1"/>
      <c r="BHG9" s="1"/>
      <c r="BHH9" s="1"/>
      <c r="BHI9" s="1"/>
      <c r="BHJ9" s="1"/>
      <c r="BHK9" s="1"/>
      <c r="BHL9" s="1"/>
      <c r="BHM9" s="1"/>
      <c r="BHN9" s="1"/>
      <c r="BHO9" s="1"/>
      <c r="BHP9" s="1"/>
      <c r="BHQ9" s="1"/>
      <c r="BHR9" s="1"/>
      <c r="BHS9" s="1"/>
      <c r="BHT9" s="1"/>
      <c r="BHU9" s="1"/>
      <c r="BHV9" s="1"/>
      <c r="BHW9" s="1"/>
      <c r="BHX9" s="1"/>
      <c r="BHY9" s="1"/>
      <c r="BHZ9" s="1"/>
      <c r="BIA9" s="1"/>
      <c r="BIB9" s="1"/>
      <c r="BIC9" s="1"/>
      <c r="BID9" s="1"/>
      <c r="BIE9" s="1"/>
      <c r="BIF9" s="1"/>
      <c r="BIG9" s="1"/>
      <c r="BIH9" s="1"/>
      <c r="BII9" s="1"/>
      <c r="BIJ9" s="1"/>
      <c r="BIK9" s="1"/>
      <c r="BIL9" s="1"/>
      <c r="BIM9" s="1"/>
      <c r="BIN9" s="1"/>
      <c r="BIO9" s="1"/>
      <c r="BIP9" s="1"/>
      <c r="BIQ9" s="1"/>
      <c r="BIR9" s="1"/>
      <c r="BIS9" s="1"/>
      <c r="BIT9" s="1"/>
      <c r="BIU9" s="1"/>
      <c r="BIV9" s="1"/>
      <c r="BIW9" s="1"/>
      <c r="BIX9" s="1"/>
      <c r="BIY9" s="1"/>
      <c r="BIZ9" s="1"/>
      <c r="BJA9" s="1"/>
      <c r="BJB9" s="1"/>
      <c r="BJC9" s="1"/>
      <c r="BJD9" s="1"/>
      <c r="BJE9" s="1"/>
      <c r="BJF9" s="1"/>
      <c r="BJG9" s="1"/>
      <c r="BJH9" s="1"/>
      <c r="BJI9" s="1"/>
      <c r="BJJ9" s="1"/>
      <c r="BJK9" s="1"/>
      <c r="BJL9" s="1"/>
      <c r="BJM9" s="1"/>
      <c r="BJN9" s="1"/>
      <c r="BJO9" s="1"/>
      <c r="BJP9" s="1"/>
      <c r="BJQ9" s="1"/>
      <c r="BJR9" s="1"/>
      <c r="BJS9" s="1"/>
      <c r="BJT9" s="1"/>
      <c r="BJU9" s="1"/>
      <c r="BJV9" s="1"/>
      <c r="BJW9" s="1"/>
      <c r="BJX9" s="1"/>
      <c r="BJY9" s="1"/>
      <c r="BJZ9" s="1"/>
      <c r="BKA9" s="1"/>
      <c r="BKB9" s="1"/>
      <c r="BKC9" s="1"/>
      <c r="BKD9" s="1"/>
      <c r="BKE9" s="1"/>
      <c r="BKF9" s="1"/>
      <c r="BKG9" s="1"/>
      <c r="BKH9" s="1"/>
      <c r="BKI9" s="1"/>
      <c r="BKJ9" s="1"/>
      <c r="BKK9" s="1"/>
      <c r="BKL9" s="1"/>
      <c r="BKM9" s="1"/>
      <c r="BKN9" s="1"/>
      <c r="BKO9" s="1"/>
      <c r="BKP9" s="1"/>
      <c r="BKQ9" s="1"/>
      <c r="BKR9" s="1"/>
      <c r="BKS9" s="1"/>
      <c r="BKT9" s="1"/>
      <c r="BKU9" s="1"/>
      <c r="BKV9" s="1"/>
      <c r="BKW9" s="1"/>
      <c r="BKX9" s="1"/>
      <c r="BKY9" s="1"/>
      <c r="BKZ9" s="1"/>
      <c r="BLA9" s="1"/>
      <c r="BLB9" s="1"/>
      <c r="BLC9" s="1"/>
      <c r="BLD9" s="1"/>
      <c r="BLE9" s="1"/>
      <c r="BLF9" s="1"/>
      <c r="BLG9" s="1"/>
      <c r="BLH9" s="1"/>
      <c r="BLI9" s="1"/>
      <c r="BLJ9" s="1"/>
      <c r="BLK9" s="1"/>
      <c r="BLL9" s="1"/>
      <c r="BLM9" s="1"/>
      <c r="BLN9" s="1"/>
      <c r="BLO9" s="1"/>
      <c r="BLP9" s="1"/>
      <c r="BLQ9" s="1"/>
      <c r="BLR9" s="1"/>
      <c r="BLS9" s="1"/>
      <c r="BLT9" s="1"/>
      <c r="BLU9" s="1"/>
      <c r="BLV9" s="1"/>
      <c r="BLW9" s="1"/>
      <c r="BLX9" s="1"/>
      <c r="BLY9" s="1"/>
      <c r="BLZ9" s="1"/>
      <c r="BMA9" s="1"/>
      <c r="BMB9" s="1"/>
      <c r="BMC9" s="1"/>
      <c r="BMD9" s="1"/>
      <c r="BME9" s="1"/>
      <c r="BMF9" s="1"/>
      <c r="BMG9" s="1"/>
      <c r="BMH9" s="1"/>
      <c r="BMI9" s="1"/>
      <c r="BMJ9" s="1"/>
      <c r="BMK9" s="1"/>
      <c r="BML9" s="1"/>
      <c r="BMM9" s="1"/>
      <c r="BMN9" s="1"/>
      <c r="BMO9" s="1"/>
      <c r="BMP9" s="1"/>
      <c r="BMQ9" s="1"/>
      <c r="BMR9" s="1"/>
      <c r="BMS9" s="1"/>
      <c r="BMT9" s="1"/>
      <c r="BMU9" s="1"/>
      <c r="BMV9" s="1"/>
      <c r="BMW9" s="1"/>
      <c r="BMX9" s="1"/>
      <c r="BMY9" s="1"/>
      <c r="BMZ9" s="1"/>
      <c r="BNA9" s="1"/>
      <c r="BNB9" s="1"/>
      <c r="BNC9" s="1"/>
      <c r="BND9" s="1"/>
      <c r="BNE9" s="1"/>
      <c r="BNF9" s="1"/>
      <c r="BNG9" s="1"/>
      <c r="BNH9" s="1"/>
      <c r="BNI9" s="1"/>
      <c r="BNJ9" s="1"/>
      <c r="BNK9" s="1"/>
      <c r="BNL9" s="1"/>
      <c r="BNM9" s="1"/>
      <c r="BNN9" s="1"/>
      <c r="BNO9" s="1"/>
      <c r="BNP9" s="1"/>
      <c r="BNQ9" s="1"/>
      <c r="BNR9" s="1"/>
      <c r="BNS9" s="1"/>
      <c r="BNT9" s="1"/>
      <c r="BNU9" s="1"/>
      <c r="BNV9" s="1"/>
      <c r="BNW9" s="1"/>
      <c r="BNX9" s="1"/>
      <c r="BNY9" s="1"/>
      <c r="BNZ9" s="1"/>
      <c r="BOA9" s="1"/>
      <c r="BOB9" s="1"/>
      <c r="BOC9" s="1"/>
      <c r="BOD9" s="1"/>
      <c r="BOE9" s="1"/>
      <c r="BOF9" s="1"/>
      <c r="BOG9" s="1"/>
      <c r="BOH9" s="1"/>
      <c r="BOI9" s="1"/>
      <c r="BOJ9" s="1"/>
      <c r="BOK9" s="1"/>
      <c r="BOL9" s="1"/>
      <c r="BOM9" s="1"/>
      <c r="BON9" s="1"/>
      <c r="BOO9" s="1"/>
      <c r="BOP9" s="1"/>
      <c r="BOQ9" s="1"/>
      <c r="BOR9" s="1"/>
      <c r="BOS9" s="1"/>
      <c r="BOT9" s="1"/>
      <c r="BOU9" s="1"/>
      <c r="BOV9" s="1"/>
      <c r="BOW9" s="1"/>
      <c r="BOX9" s="1"/>
      <c r="BOY9" s="1"/>
      <c r="BOZ9" s="1"/>
      <c r="BPA9" s="1"/>
      <c r="BPB9" s="1"/>
      <c r="BPC9" s="1"/>
      <c r="BPD9" s="1"/>
      <c r="BPE9" s="1"/>
      <c r="BPF9" s="1"/>
      <c r="BPG9" s="1"/>
      <c r="BPH9" s="1"/>
      <c r="BPI9" s="1"/>
      <c r="BPJ9" s="1"/>
      <c r="BPK9" s="1"/>
      <c r="BPL9" s="1"/>
      <c r="BPM9" s="1"/>
      <c r="BPN9" s="1"/>
      <c r="BPO9" s="1"/>
      <c r="BPP9" s="1"/>
      <c r="BPQ9" s="1"/>
      <c r="BPR9" s="1"/>
      <c r="BPS9" s="1"/>
      <c r="BPT9" s="1"/>
      <c r="BPU9" s="1"/>
      <c r="BPV9" s="1"/>
      <c r="BPW9" s="1"/>
      <c r="BPX9" s="1"/>
      <c r="BPY9" s="1"/>
      <c r="BPZ9" s="1"/>
      <c r="BQA9" s="1"/>
      <c r="BQB9" s="1"/>
      <c r="BQC9" s="1"/>
      <c r="BQD9" s="1"/>
      <c r="BQE9" s="1"/>
      <c r="BQF9" s="1"/>
      <c r="BQG9" s="1"/>
      <c r="BQH9" s="1"/>
      <c r="BQI9" s="1"/>
      <c r="BQJ9" s="1"/>
      <c r="BQK9" s="1"/>
      <c r="BQL9" s="1"/>
      <c r="BQM9" s="1"/>
      <c r="BQN9" s="1"/>
      <c r="BQO9" s="1"/>
      <c r="BQP9" s="1"/>
      <c r="BQQ9" s="1"/>
      <c r="BQR9" s="1"/>
      <c r="BQS9" s="1"/>
      <c r="BQT9" s="1"/>
      <c r="BQU9" s="1"/>
      <c r="BQV9" s="1"/>
      <c r="BQW9" s="1"/>
      <c r="BQX9" s="1"/>
      <c r="BQY9" s="1"/>
      <c r="BQZ9" s="1"/>
      <c r="BRA9" s="1"/>
      <c r="BRB9" s="1"/>
      <c r="BRC9" s="1"/>
      <c r="BRD9" s="1"/>
      <c r="BRE9" s="1"/>
      <c r="BRF9" s="1"/>
      <c r="BRG9" s="1"/>
      <c r="BRH9" s="1"/>
      <c r="BRI9" s="1"/>
      <c r="BRJ9" s="1"/>
      <c r="BRK9" s="1"/>
      <c r="BRL9" s="1"/>
      <c r="BRM9" s="1"/>
      <c r="BRN9" s="1"/>
      <c r="BRO9" s="1"/>
      <c r="BRP9" s="1"/>
      <c r="BRQ9" s="1"/>
      <c r="BRR9" s="1"/>
      <c r="BRS9" s="1"/>
      <c r="BRT9" s="1"/>
      <c r="BRU9" s="1"/>
      <c r="BRV9" s="1"/>
      <c r="BRW9" s="1"/>
      <c r="BRX9" s="1"/>
      <c r="BRY9" s="1"/>
      <c r="BRZ9" s="1"/>
      <c r="BSA9" s="1"/>
      <c r="BSB9" s="1"/>
      <c r="BSC9" s="1"/>
    </row>
    <row r="10" spans="1:1849" s="18" customFormat="1" ht="12.75" x14ac:dyDescent="0.2">
      <c r="A10" s="65" t="s">
        <v>158</v>
      </c>
      <c r="B10" s="10" t="s">
        <v>159</v>
      </c>
      <c r="C10" s="72" t="s">
        <v>18</v>
      </c>
      <c r="D10" s="15">
        <v>1</v>
      </c>
      <c r="E10" s="15">
        <v>29871.45</v>
      </c>
      <c r="F10" s="15">
        <v>29871.45</v>
      </c>
      <c r="G10" s="144">
        <f>'MC 01'!L13</f>
        <v>0.26160851218569936</v>
      </c>
      <c r="H10" s="82">
        <f>'MC 02'!L13</f>
        <v>0.14129589541900919</v>
      </c>
      <c r="I10" s="88">
        <f>H10+G10</f>
        <v>0.40290440760470858</v>
      </c>
      <c r="J10" s="88">
        <f>D10-I10</f>
        <v>0.59709559239529142</v>
      </c>
      <c r="K10" s="88">
        <f>ROUND($E10*G10,2)</f>
        <v>7814.63</v>
      </c>
      <c r="L10" s="88">
        <f>ROUND($E10*H10,2)</f>
        <v>4220.71</v>
      </c>
      <c r="M10" s="89">
        <f t="shared" si="0"/>
        <v>12035.34</v>
      </c>
      <c r="N10" s="88">
        <f>F10-M10</f>
        <v>17836.11</v>
      </c>
      <c r="O10" s="90">
        <f>M10/F10</f>
        <v>0.4029044455491782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1"/>
      <c r="AMJ10" s="1"/>
      <c r="AMK10" s="1"/>
      <c r="AML10" s="1"/>
      <c r="AMM10" s="1"/>
      <c r="AMN10" s="1"/>
      <c r="AMO10" s="1"/>
      <c r="AMP10" s="1"/>
      <c r="AMQ10" s="1"/>
      <c r="AMR10" s="1"/>
      <c r="AMS10" s="1"/>
      <c r="AMT10" s="1"/>
      <c r="AMU10" s="1"/>
      <c r="AMV10" s="1"/>
      <c r="AMW10" s="1"/>
      <c r="AMX10" s="1"/>
      <c r="AMY10" s="1"/>
      <c r="AMZ10" s="1"/>
      <c r="ANA10" s="1"/>
      <c r="ANB10" s="1"/>
      <c r="ANC10" s="1"/>
      <c r="AND10" s="1"/>
      <c r="ANE10" s="1"/>
      <c r="ANF10" s="1"/>
      <c r="ANG10" s="1"/>
      <c r="ANH10" s="1"/>
      <c r="ANI10" s="1"/>
      <c r="ANJ10" s="1"/>
      <c r="ANK10" s="1"/>
      <c r="ANL10" s="1"/>
      <c r="ANM10" s="1"/>
      <c r="ANN10" s="1"/>
      <c r="ANO10" s="1"/>
      <c r="ANP10" s="1"/>
      <c r="ANQ10" s="1"/>
      <c r="ANR10" s="1"/>
      <c r="ANS10" s="1"/>
      <c r="ANT10" s="1"/>
      <c r="ANU10" s="1"/>
      <c r="ANV10" s="1"/>
      <c r="ANW10" s="1"/>
      <c r="ANX10" s="1"/>
      <c r="ANY10" s="1"/>
      <c r="ANZ10" s="1"/>
      <c r="AOA10" s="1"/>
      <c r="AOB10" s="1"/>
      <c r="AOC10" s="1"/>
      <c r="AOD10" s="1"/>
      <c r="AOE10" s="1"/>
      <c r="AOF10" s="1"/>
      <c r="AOG10" s="1"/>
      <c r="AOH10" s="1"/>
      <c r="AOI10" s="1"/>
      <c r="AOJ10" s="1"/>
      <c r="AOK10" s="1"/>
      <c r="AOL10" s="1"/>
      <c r="AOM10" s="1"/>
      <c r="AON10" s="1"/>
      <c r="AOO10" s="1"/>
      <c r="AOP10" s="1"/>
      <c r="AOQ10" s="1"/>
      <c r="AOR10" s="1"/>
      <c r="AOS10" s="1"/>
      <c r="AOT10" s="1"/>
      <c r="AOU10" s="1"/>
      <c r="AOV10" s="1"/>
      <c r="AOW10" s="1"/>
      <c r="AOX10" s="1"/>
      <c r="AOY10" s="1"/>
      <c r="AOZ10" s="1"/>
      <c r="APA10" s="1"/>
      <c r="APB10" s="1"/>
      <c r="APC10" s="1"/>
      <c r="APD10" s="1"/>
      <c r="APE10" s="1"/>
      <c r="APF10" s="1"/>
      <c r="APG10" s="1"/>
      <c r="APH10" s="1"/>
      <c r="API10" s="1"/>
      <c r="APJ10" s="1"/>
      <c r="APK10" s="1"/>
      <c r="APL10" s="1"/>
      <c r="APM10" s="1"/>
      <c r="APN10" s="1"/>
      <c r="APO10" s="1"/>
      <c r="APP10" s="1"/>
      <c r="APQ10" s="1"/>
      <c r="APR10" s="1"/>
      <c r="APS10" s="1"/>
      <c r="APT10" s="1"/>
      <c r="APU10" s="1"/>
      <c r="APV10" s="1"/>
      <c r="APW10" s="1"/>
      <c r="APX10" s="1"/>
      <c r="APY10" s="1"/>
      <c r="APZ10" s="1"/>
      <c r="AQA10" s="1"/>
      <c r="AQB10" s="1"/>
      <c r="AQC10" s="1"/>
      <c r="AQD10" s="1"/>
      <c r="AQE10" s="1"/>
      <c r="AQF10" s="1"/>
      <c r="AQG10" s="1"/>
      <c r="AQH10" s="1"/>
      <c r="AQI10" s="1"/>
      <c r="AQJ10" s="1"/>
      <c r="AQK10" s="1"/>
      <c r="AQL10" s="1"/>
      <c r="AQM10" s="1"/>
      <c r="AQN10" s="1"/>
      <c r="AQO10" s="1"/>
      <c r="AQP10" s="1"/>
      <c r="AQQ10" s="1"/>
      <c r="AQR10" s="1"/>
      <c r="AQS10" s="1"/>
      <c r="AQT10" s="1"/>
      <c r="AQU10" s="1"/>
      <c r="AQV10" s="1"/>
      <c r="AQW10" s="1"/>
      <c r="AQX10" s="1"/>
      <c r="AQY10" s="1"/>
      <c r="AQZ10" s="1"/>
      <c r="ARA10" s="1"/>
      <c r="ARB10" s="1"/>
      <c r="ARC10" s="1"/>
      <c r="ARD10" s="1"/>
      <c r="ARE10" s="1"/>
      <c r="ARF10" s="1"/>
      <c r="ARG10" s="1"/>
      <c r="ARH10" s="1"/>
      <c r="ARI10" s="1"/>
      <c r="ARJ10" s="1"/>
      <c r="ARK10" s="1"/>
      <c r="ARL10" s="1"/>
      <c r="ARM10" s="1"/>
      <c r="ARN10" s="1"/>
      <c r="ARO10" s="1"/>
      <c r="ARP10" s="1"/>
      <c r="ARQ10" s="1"/>
      <c r="ARR10" s="1"/>
      <c r="ARS10" s="1"/>
      <c r="ART10" s="1"/>
      <c r="ARU10" s="1"/>
      <c r="ARV10" s="1"/>
      <c r="ARW10" s="1"/>
      <c r="ARX10" s="1"/>
      <c r="ARY10" s="1"/>
      <c r="ARZ10" s="1"/>
      <c r="ASA10" s="1"/>
      <c r="ASB10" s="1"/>
      <c r="ASC10" s="1"/>
      <c r="ASD10" s="1"/>
      <c r="ASE10" s="1"/>
      <c r="ASF10" s="1"/>
      <c r="ASG10" s="1"/>
      <c r="ASH10" s="1"/>
      <c r="ASI10" s="1"/>
      <c r="ASJ10" s="1"/>
      <c r="ASK10" s="1"/>
      <c r="ASL10" s="1"/>
      <c r="ASM10" s="1"/>
      <c r="ASN10" s="1"/>
      <c r="ASO10" s="1"/>
      <c r="ASP10" s="1"/>
      <c r="ASQ10" s="1"/>
      <c r="ASR10" s="1"/>
      <c r="ASS10" s="1"/>
      <c r="AST10" s="1"/>
      <c r="ASU10" s="1"/>
      <c r="ASV10" s="1"/>
      <c r="ASW10" s="1"/>
      <c r="ASX10" s="1"/>
      <c r="ASY10" s="1"/>
      <c r="ASZ10" s="1"/>
      <c r="ATA10" s="1"/>
      <c r="ATB10" s="1"/>
      <c r="ATC10" s="1"/>
      <c r="ATD10" s="1"/>
      <c r="ATE10" s="1"/>
      <c r="ATF10" s="1"/>
      <c r="ATG10" s="1"/>
      <c r="ATH10" s="1"/>
      <c r="ATI10" s="1"/>
      <c r="ATJ10" s="1"/>
      <c r="ATK10" s="1"/>
      <c r="ATL10" s="1"/>
      <c r="ATM10" s="1"/>
      <c r="ATN10" s="1"/>
      <c r="ATO10" s="1"/>
      <c r="ATP10" s="1"/>
      <c r="ATQ10" s="1"/>
      <c r="ATR10" s="1"/>
      <c r="ATS10" s="1"/>
      <c r="ATT10" s="1"/>
      <c r="ATU10" s="1"/>
      <c r="ATV10" s="1"/>
      <c r="ATW10" s="1"/>
      <c r="ATX10" s="1"/>
      <c r="ATY10" s="1"/>
      <c r="ATZ10" s="1"/>
      <c r="AUA10" s="1"/>
      <c r="AUB10" s="1"/>
      <c r="AUC10" s="1"/>
      <c r="AUD10" s="1"/>
      <c r="AUE10" s="1"/>
      <c r="AUF10" s="1"/>
      <c r="AUG10" s="1"/>
      <c r="AUH10" s="1"/>
      <c r="AUI10" s="1"/>
      <c r="AUJ10" s="1"/>
      <c r="AUK10" s="1"/>
      <c r="AUL10" s="1"/>
      <c r="AUM10" s="1"/>
      <c r="AUN10" s="1"/>
      <c r="AUO10" s="1"/>
      <c r="AUP10" s="1"/>
      <c r="AUQ10" s="1"/>
      <c r="AUR10" s="1"/>
      <c r="AUS10" s="1"/>
      <c r="AUT10" s="1"/>
      <c r="AUU10" s="1"/>
      <c r="AUV10" s="1"/>
      <c r="AUW10" s="1"/>
      <c r="AUX10" s="1"/>
      <c r="AUY10" s="1"/>
      <c r="AUZ10" s="1"/>
      <c r="AVA10" s="1"/>
      <c r="AVB10" s="1"/>
      <c r="AVC10" s="1"/>
      <c r="AVD10" s="1"/>
      <c r="AVE10" s="1"/>
      <c r="AVF10" s="1"/>
      <c r="AVG10" s="1"/>
      <c r="AVH10" s="1"/>
      <c r="AVI10" s="1"/>
      <c r="AVJ10" s="1"/>
      <c r="AVK10" s="1"/>
      <c r="AVL10" s="1"/>
      <c r="AVM10" s="1"/>
      <c r="AVN10" s="1"/>
      <c r="AVO10" s="1"/>
      <c r="AVP10" s="1"/>
      <c r="AVQ10" s="1"/>
      <c r="AVR10" s="1"/>
      <c r="AVS10" s="1"/>
      <c r="AVT10" s="1"/>
      <c r="AVU10" s="1"/>
      <c r="AVV10" s="1"/>
      <c r="AVW10" s="1"/>
      <c r="AVX10" s="1"/>
      <c r="AVY10" s="1"/>
      <c r="AVZ10" s="1"/>
      <c r="AWA10" s="1"/>
      <c r="AWB10" s="1"/>
      <c r="AWC10" s="1"/>
      <c r="AWD10" s="1"/>
      <c r="AWE10" s="1"/>
      <c r="AWF10" s="1"/>
      <c r="AWG10" s="1"/>
      <c r="AWH10" s="1"/>
      <c r="AWI10" s="1"/>
      <c r="AWJ10" s="1"/>
      <c r="AWK10" s="1"/>
      <c r="AWL10" s="1"/>
      <c r="AWM10" s="1"/>
      <c r="AWN10" s="1"/>
      <c r="AWO10" s="1"/>
      <c r="AWP10" s="1"/>
      <c r="AWQ10" s="1"/>
      <c r="AWR10" s="1"/>
      <c r="AWS10" s="1"/>
      <c r="AWT10" s="1"/>
      <c r="AWU10" s="1"/>
      <c r="AWV10" s="1"/>
      <c r="AWW10" s="1"/>
      <c r="AWX10" s="1"/>
      <c r="AWY10" s="1"/>
      <c r="AWZ10" s="1"/>
      <c r="AXA10" s="1"/>
      <c r="AXB10" s="1"/>
      <c r="AXC10" s="1"/>
      <c r="AXD10" s="1"/>
      <c r="AXE10" s="1"/>
      <c r="AXF10" s="1"/>
      <c r="AXG10" s="1"/>
      <c r="AXH10" s="1"/>
      <c r="AXI10" s="1"/>
      <c r="AXJ10" s="1"/>
      <c r="AXK10" s="1"/>
      <c r="AXL10" s="1"/>
      <c r="AXM10" s="1"/>
      <c r="AXN10" s="1"/>
      <c r="AXO10" s="1"/>
      <c r="AXP10" s="1"/>
      <c r="AXQ10" s="1"/>
      <c r="AXR10" s="1"/>
      <c r="AXS10" s="1"/>
      <c r="AXT10" s="1"/>
      <c r="AXU10" s="1"/>
      <c r="AXV10" s="1"/>
      <c r="AXW10" s="1"/>
      <c r="AXX10" s="1"/>
      <c r="AXY10" s="1"/>
      <c r="AXZ10" s="1"/>
      <c r="AYA10" s="1"/>
      <c r="AYB10" s="1"/>
      <c r="AYC10" s="1"/>
      <c r="AYD10" s="1"/>
      <c r="AYE10" s="1"/>
      <c r="AYF10" s="1"/>
      <c r="AYG10" s="1"/>
      <c r="AYH10" s="1"/>
      <c r="AYI10" s="1"/>
      <c r="AYJ10" s="1"/>
      <c r="AYK10" s="1"/>
      <c r="AYL10" s="1"/>
      <c r="AYM10" s="1"/>
      <c r="AYN10" s="1"/>
      <c r="AYO10" s="1"/>
      <c r="AYP10" s="1"/>
      <c r="AYQ10" s="1"/>
      <c r="AYR10" s="1"/>
      <c r="AYS10" s="1"/>
      <c r="AYT10" s="1"/>
      <c r="AYU10" s="1"/>
      <c r="AYV10" s="1"/>
      <c r="AYW10" s="1"/>
      <c r="AYX10" s="1"/>
      <c r="AYY10" s="1"/>
      <c r="AYZ10" s="1"/>
      <c r="AZA10" s="1"/>
      <c r="AZB10" s="1"/>
      <c r="AZC10" s="1"/>
      <c r="AZD10" s="1"/>
      <c r="AZE10" s="1"/>
      <c r="AZF10" s="1"/>
      <c r="AZG10" s="1"/>
      <c r="AZH10" s="1"/>
      <c r="AZI10" s="1"/>
      <c r="AZJ10" s="1"/>
      <c r="AZK10" s="1"/>
      <c r="AZL10" s="1"/>
      <c r="AZM10" s="1"/>
      <c r="AZN10" s="1"/>
      <c r="AZO10" s="1"/>
      <c r="AZP10" s="1"/>
      <c r="AZQ10" s="1"/>
      <c r="AZR10" s="1"/>
      <c r="AZS10" s="1"/>
      <c r="AZT10" s="1"/>
      <c r="AZU10" s="1"/>
      <c r="AZV10" s="1"/>
      <c r="AZW10" s="1"/>
      <c r="AZX10" s="1"/>
      <c r="AZY10" s="1"/>
      <c r="AZZ10" s="1"/>
      <c r="BAA10" s="1"/>
      <c r="BAB10" s="1"/>
      <c r="BAC10" s="1"/>
      <c r="BAD10" s="1"/>
      <c r="BAE10" s="1"/>
      <c r="BAF10" s="1"/>
      <c r="BAG10" s="1"/>
      <c r="BAH10" s="1"/>
      <c r="BAI10" s="1"/>
      <c r="BAJ10" s="1"/>
      <c r="BAK10" s="1"/>
      <c r="BAL10" s="1"/>
      <c r="BAM10" s="1"/>
      <c r="BAN10" s="1"/>
      <c r="BAO10" s="1"/>
      <c r="BAP10" s="1"/>
      <c r="BAQ10" s="1"/>
      <c r="BAR10" s="1"/>
      <c r="BAS10" s="1"/>
      <c r="BAT10" s="1"/>
      <c r="BAU10" s="1"/>
      <c r="BAV10" s="1"/>
      <c r="BAW10" s="1"/>
      <c r="BAX10" s="1"/>
      <c r="BAY10" s="1"/>
      <c r="BAZ10" s="1"/>
      <c r="BBA10" s="1"/>
      <c r="BBB10" s="1"/>
      <c r="BBC10" s="1"/>
      <c r="BBD10" s="1"/>
      <c r="BBE10" s="1"/>
      <c r="BBF10" s="1"/>
      <c r="BBG10" s="1"/>
      <c r="BBH10" s="1"/>
      <c r="BBI10" s="1"/>
      <c r="BBJ10" s="1"/>
      <c r="BBK10" s="1"/>
      <c r="BBL10" s="1"/>
      <c r="BBM10" s="1"/>
      <c r="BBN10" s="1"/>
      <c r="BBO10" s="1"/>
      <c r="BBP10" s="1"/>
      <c r="BBQ10" s="1"/>
      <c r="BBR10" s="1"/>
      <c r="BBS10" s="1"/>
      <c r="BBT10" s="1"/>
      <c r="BBU10" s="1"/>
      <c r="BBV10" s="1"/>
      <c r="BBW10" s="1"/>
      <c r="BBX10" s="1"/>
      <c r="BBY10" s="1"/>
      <c r="BBZ10" s="1"/>
      <c r="BCA10" s="1"/>
      <c r="BCB10" s="1"/>
      <c r="BCC10" s="1"/>
      <c r="BCD10" s="1"/>
      <c r="BCE10" s="1"/>
      <c r="BCF10" s="1"/>
      <c r="BCG10" s="1"/>
      <c r="BCH10" s="1"/>
      <c r="BCI10" s="1"/>
      <c r="BCJ10" s="1"/>
      <c r="BCK10" s="1"/>
      <c r="BCL10" s="1"/>
      <c r="BCM10" s="1"/>
      <c r="BCN10" s="1"/>
      <c r="BCO10" s="1"/>
      <c r="BCP10" s="1"/>
      <c r="BCQ10" s="1"/>
      <c r="BCR10" s="1"/>
      <c r="BCS10" s="1"/>
      <c r="BCT10" s="1"/>
      <c r="BCU10" s="1"/>
      <c r="BCV10" s="1"/>
      <c r="BCW10" s="1"/>
      <c r="BCX10" s="1"/>
      <c r="BCY10" s="1"/>
      <c r="BCZ10" s="1"/>
      <c r="BDA10" s="1"/>
      <c r="BDB10" s="1"/>
      <c r="BDC10" s="1"/>
      <c r="BDD10" s="1"/>
      <c r="BDE10" s="1"/>
      <c r="BDF10" s="1"/>
      <c r="BDG10" s="1"/>
      <c r="BDH10" s="1"/>
      <c r="BDI10" s="1"/>
      <c r="BDJ10" s="1"/>
      <c r="BDK10" s="1"/>
      <c r="BDL10" s="1"/>
      <c r="BDM10" s="1"/>
      <c r="BDN10" s="1"/>
      <c r="BDO10" s="1"/>
      <c r="BDP10" s="1"/>
      <c r="BDQ10" s="1"/>
      <c r="BDR10" s="1"/>
      <c r="BDS10" s="1"/>
      <c r="BDT10" s="1"/>
      <c r="BDU10" s="1"/>
      <c r="BDV10" s="1"/>
      <c r="BDW10" s="1"/>
      <c r="BDX10" s="1"/>
      <c r="BDY10" s="1"/>
      <c r="BDZ10" s="1"/>
      <c r="BEA10" s="1"/>
      <c r="BEB10" s="1"/>
      <c r="BEC10" s="1"/>
      <c r="BED10" s="1"/>
      <c r="BEE10" s="1"/>
      <c r="BEF10" s="1"/>
      <c r="BEG10" s="1"/>
      <c r="BEH10" s="1"/>
      <c r="BEI10" s="1"/>
      <c r="BEJ10" s="1"/>
      <c r="BEK10" s="1"/>
      <c r="BEL10" s="1"/>
      <c r="BEM10" s="1"/>
      <c r="BEN10" s="1"/>
      <c r="BEO10" s="1"/>
      <c r="BEP10" s="1"/>
      <c r="BEQ10" s="1"/>
      <c r="BER10" s="1"/>
      <c r="BES10" s="1"/>
      <c r="BET10" s="1"/>
      <c r="BEU10" s="1"/>
      <c r="BEV10" s="1"/>
      <c r="BEW10" s="1"/>
      <c r="BEX10" s="1"/>
      <c r="BEY10" s="1"/>
      <c r="BEZ10" s="1"/>
      <c r="BFA10" s="1"/>
      <c r="BFB10" s="1"/>
      <c r="BFC10" s="1"/>
      <c r="BFD10" s="1"/>
      <c r="BFE10" s="1"/>
      <c r="BFF10" s="1"/>
      <c r="BFG10" s="1"/>
      <c r="BFH10" s="1"/>
      <c r="BFI10" s="1"/>
      <c r="BFJ10" s="1"/>
      <c r="BFK10" s="1"/>
      <c r="BFL10" s="1"/>
      <c r="BFM10" s="1"/>
      <c r="BFN10" s="1"/>
      <c r="BFO10" s="1"/>
      <c r="BFP10" s="1"/>
      <c r="BFQ10" s="1"/>
      <c r="BFR10" s="1"/>
      <c r="BFS10" s="1"/>
      <c r="BFT10" s="1"/>
      <c r="BFU10" s="1"/>
      <c r="BFV10" s="1"/>
      <c r="BFW10" s="1"/>
      <c r="BFX10" s="1"/>
      <c r="BFY10" s="1"/>
      <c r="BFZ10" s="1"/>
      <c r="BGA10" s="1"/>
      <c r="BGB10" s="1"/>
      <c r="BGC10" s="1"/>
      <c r="BGD10" s="1"/>
      <c r="BGE10" s="1"/>
      <c r="BGF10" s="1"/>
      <c r="BGG10" s="1"/>
      <c r="BGH10" s="1"/>
      <c r="BGI10" s="1"/>
      <c r="BGJ10" s="1"/>
      <c r="BGK10" s="1"/>
      <c r="BGL10" s="1"/>
      <c r="BGM10" s="1"/>
      <c r="BGN10" s="1"/>
      <c r="BGO10" s="1"/>
      <c r="BGP10" s="1"/>
      <c r="BGQ10" s="1"/>
      <c r="BGR10" s="1"/>
      <c r="BGS10" s="1"/>
      <c r="BGT10" s="1"/>
      <c r="BGU10" s="1"/>
      <c r="BGV10" s="1"/>
      <c r="BGW10" s="1"/>
      <c r="BGX10" s="1"/>
      <c r="BGY10" s="1"/>
      <c r="BGZ10" s="1"/>
      <c r="BHA10" s="1"/>
      <c r="BHB10" s="1"/>
      <c r="BHC10" s="1"/>
      <c r="BHD10" s="1"/>
      <c r="BHE10" s="1"/>
      <c r="BHF10" s="1"/>
      <c r="BHG10" s="1"/>
      <c r="BHH10" s="1"/>
      <c r="BHI10" s="1"/>
      <c r="BHJ10" s="1"/>
      <c r="BHK10" s="1"/>
      <c r="BHL10" s="1"/>
      <c r="BHM10" s="1"/>
      <c r="BHN10" s="1"/>
      <c r="BHO10" s="1"/>
      <c r="BHP10" s="1"/>
      <c r="BHQ10" s="1"/>
      <c r="BHR10" s="1"/>
      <c r="BHS10" s="1"/>
      <c r="BHT10" s="1"/>
      <c r="BHU10" s="1"/>
      <c r="BHV10" s="1"/>
      <c r="BHW10" s="1"/>
      <c r="BHX10" s="1"/>
      <c r="BHY10" s="1"/>
      <c r="BHZ10" s="1"/>
      <c r="BIA10" s="1"/>
      <c r="BIB10" s="1"/>
      <c r="BIC10" s="1"/>
      <c r="BID10" s="1"/>
      <c r="BIE10" s="1"/>
      <c r="BIF10" s="1"/>
      <c r="BIG10" s="1"/>
      <c r="BIH10" s="1"/>
      <c r="BII10" s="1"/>
      <c r="BIJ10" s="1"/>
      <c r="BIK10" s="1"/>
      <c r="BIL10" s="1"/>
      <c r="BIM10" s="1"/>
      <c r="BIN10" s="1"/>
      <c r="BIO10" s="1"/>
      <c r="BIP10" s="1"/>
      <c r="BIQ10" s="1"/>
      <c r="BIR10" s="1"/>
      <c r="BIS10" s="1"/>
      <c r="BIT10" s="1"/>
      <c r="BIU10" s="1"/>
      <c r="BIV10" s="1"/>
      <c r="BIW10" s="1"/>
      <c r="BIX10" s="1"/>
      <c r="BIY10" s="1"/>
      <c r="BIZ10" s="1"/>
      <c r="BJA10" s="1"/>
      <c r="BJB10" s="1"/>
      <c r="BJC10" s="1"/>
      <c r="BJD10" s="1"/>
      <c r="BJE10" s="1"/>
      <c r="BJF10" s="1"/>
      <c r="BJG10" s="1"/>
      <c r="BJH10" s="1"/>
      <c r="BJI10" s="1"/>
      <c r="BJJ10" s="1"/>
      <c r="BJK10" s="1"/>
      <c r="BJL10" s="1"/>
      <c r="BJM10" s="1"/>
      <c r="BJN10" s="1"/>
      <c r="BJO10" s="1"/>
      <c r="BJP10" s="1"/>
      <c r="BJQ10" s="1"/>
      <c r="BJR10" s="1"/>
      <c r="BJS10" s="1"/>
      <c r="BJT10" s="1"/>
      <c r="BJU10" s="1"/>
      <c r="BJV10" s="1"/>
      <c r="BJW10" s="1"/>
      <c r="BJX10" s="1"/>
      <c r="BJY10" s="1"/>
      <c r="BJZ10" s="1"/>
      <c r="BKA10" s="1"/>
      <c r="BKB10" s="1"/>
      <c r="BKC10" s="1"/>
      <c r="BKD10" s="1"/>
      <c r="BKE10" s="1"/>
      <c r="BKF10" s="1"/>
      <c r="BKG10" s="1"/>
      <c r="BKH10" s="1"/>
      <c r="BKI10" s="1"/>
      <c r="BKJ10" s="1"/>
      <c r="BKK10" s="1"/>
      <c r="BKL10" s="1"/>
      <c r="BKM10" s="1"/>
      <c r="BKN10" s="1"/>
      <c r="BKO10" s="1"/>
      <c r="BKP10" s="1"/>
      <c r="BKQ10" s="1"/>
      <c r="BKR10" s="1"/>
      <c r="BKS10" s="1"/>
      <c r="BKT10" s="1"/>
      <c r="BKU10" s="1"/>
      <c r="BKV10" s="1"/>
      <c r="BKW10" s="1"/>
      <c r="BKX10" s="1"/>
      <c r="BKY10" s="1"/>
      <c r="BKZ10" s="1"/>
      <c r="BLA10" s="1"/>
      <c r="BLB10" s="1"/>
      <c r="BLC10" s="1"/>
      <c r="BLD10" s="1"/>
      <c r="BLE10" s="1"/>
      <c r="BLF10" s="1"/>
      <c r="BLG10" s="1"/>
      <c r="BLH10" s="1"/>
      <c r="BLI10" s="1"/>
      <c r="BLJ10" s="1"/>
      <c r="BLK10" s="1"/>
      <c r="BLL10" s="1"/>
      <c r="BLM10" s="1"/>
      <c r="BLN10" s="1"/>
      <c r="BLO10" s="1"/>
      <c r="BLP10" s="1"/>
      <c r="BLQ10" s="1"/>
      <c r="BLR10" s="1"/>
      <c r="BLS10" s="1"/>
      <c r="BLT10" s="1"/>
      <c r="BLU10" s="1"/>
      <c r="BLV10" s="1"/>
      <c r="BLW10" s="1"/>
      <c r="BLX10" s="1"/>
      <c r="BLY10" s="1"/>
      <c r="BLZ10" s="1"/>
      <c r="BMA10" s="1"/>
      <c r="BMB10" s="1"/>
      <c r="BMC10" s="1"/>
      <c r="BMD10" s="1"/>
      <c r="BME10" s="1"/>
      <c r="BMF10" s="1"/>
      <c r="BMG10" s="1"/>
      <c r="BMH10" s="1"/>
      <c r="BMI10" s="1"/>
      <c r="BMJ10" s="1"/>
      <c r="BMK10" s="1"/>
      <c r="BML10" s="1"/>
      <c r="BMM10" s="1"/>
      <c r="BMN10" s="1"/>
      <c r="BMO10" s="1"/>
      <c r="BMP10" s="1"/>
      <c r="BMQ10" s="1"/>
      <c r="BMR10" s="1"/>
      <c r="BMS10" s="1"/>
      <c r="BMT10" s="1"/>
      <c r="BMU10" s="1"/>
      <c r="BMV10" s="1"/>
      <c r="BMW10" s="1"/>
      <c r="BMX10" s="1"/>
      <c r="BMY10" s="1"/>
      <c r="BMZ10" s="1"/>
      <c r="BNA10" s="1"/>
      <c r="BNB10" s="1"/>
      <c r="BNC10" s="1"/>
      <c r="BND10" s="1"/>
      <c r="BNE10" s="1"/>
      <c r="BNF10" s="1"/>
      <c r="BNG10" s="1"/>
      <c r="BNH10" s="1"/>
      <c r="BNI10" s="1"/>
      <c r="BNJ10" s="1"/>
      <c r="BNK10" s="1"/>
      <c r="BNL10" s="1"/>
      <c r="BNM10" s="1"/>
      <c r="BNN10" s="1"/>
      <c r="BNO10" s="1"/>
      <c r="BNP10" s="1"/>
      <c r="BNQ10" s="1"/>
      <c r="BNR10" s="1"/>
      <c r="BNS10" s="1"/>
      <c r="BNT10" s="1"/>
      <c r="BNU10" s="1"/>
      <c r="BNV10" s="1"/>
      <c r="BNW10" s="1"/>
      <c r="BNX10" s="1"/>
      <c r="BNY10" s="1"/>
      <c r="BNZ10" s="1"/>
      <c r="BOA10" s="1"/>
      <c r="BOB10" s="1"/>
      <c r="BOC10" s="1"/>
      <c r="BOD10" s="1"/>
      <c r="BOE10" s="1"/>
      <c r="BOF10" s="1"/>
      <c r="BOG10" s="1"/>
      <c r="BOH10" s="1"/>
      <c r="BOI10" s="1"/>
      <c r="BOJ10" s="1"/>
      <c r="BOK10" s="1"/>
      <c r="BOL10" s="1"/>
      <c r="BOM10" s="1"/>
      <c r="BON10" s="1"/>
      <c r="BOO10" s="1"/>
      <c r="BOP10" s="1"/>
      <c r="BOQ10" s="1"/>
      <c r="BOR10" s="1"/>
      <c r="BOS10" s="1"/>
      <c r="BOT10" s="1"/>
      <c r="BOU10" s="1"/>
      <c r="BOV10" s="1"/>
      <c r="BOW10" s="1"/>
      <c r="BOX10" s="1"/>
      <c r="BOY10" s="1"/>
      <c r="BOZ10" s="1"/>
      <c r="BPA10" s="1"/>
      <c r="BPB10" s="1"/>
      <c r="BPC10" s="1"/>
      <c r="BPD10" s="1"/>
      <c r="BPE10" s="1"/>
      <c r="BPF10" s="1"/>
      <c r="BPG10" s="1"/>
      <c r="BPH10" s="1"/>
      <c r="BPI10" s="1"/>
      <c r="BPJ10" s="1"/>
      <c r="BPK10" s="1"/>
      <c r="BPL10" s="1"/>
      <c r="BPM10" s="1"/>
      <c r="BPN10" s="1"/>
      <c r="BPO10" s="1"/>
      <c r="BPP10" s="1"/>
      <c r="BPQ10" s="1"/>
      <c r="BPR10" s="1"/>
      <c r="BPS10" s="1"/>
      <c r="BPT10" s="1"/>
      <c r="BPU10" s="1"/>
      <c r="BPV10" s="1"/>
      <c r="BPW10" s="1"/>
      <c r="BPX10" s="1"/>
      <c r="BPY10" s="1"/>
      <c r="BPZ10" s="1"/>
      <c r="BQA10" s="1"/>
      <c r="BQB10" s="1"/>
      <c r="BQC10" s="1"/>
      <c r="BQD10" s="1"/>
      <c r="BQE10" s="1"/>
      <c r="BQF10" s="1"/>
      <c r="BQG10" s="1"/>
      <c r="BQH10" s="1"/>
      <c r="BQI10" s="1"/>
      <c r="BQJ10" s="1"/>
      <c r="BQK10" s="1"/>
      <c r="BQL10" s="1"/>
      <c r="BQM10" s="1"/>
      <c r="BQN10" s="1"/>
      <c r="BQO10" s="1"/>
      <c r="BQP10" s="1"/>
      <c r="BQQ10" s="1"/>
      <c r="BQR10" s="1"/>
      <c r="BQS10" s="1"/>
      <c r="BQT10" s="1"/>
      <c r="BQU10" s="1"/>
      <c r="BQV10" s="1"/>
      <c r="BQW10" s="1"/>
      <c r="BQX10" s="1"/>
      <c r="BQY10" s="1"/>
      <c r="BQZ10" s="1"/>
      <c r="BRA10" s="1"/>
      <c r="BRB10" s="1"/>
      <c r="BRC10" s="1"/>
      <c r="BRD10" s="1"/>
      <c r="BRE10" s="1"/>
      <c r="BRF10" s="1"/>
      <c r="BRG10" s="1"/>
      <c r="BRH10" s="1"/>
      <c r="BRI10" s="1"/>
      <c r="BRJ10" s="1"/>
      <c r="BRK10" s="1"/>
      <c r="BRL10" s="1"/>
      <c r="BRM10" s="1"/>
      <c r="BRN10" s="1"/>
      <c r="BRO10" s="1"/>
      <c r="BRP10" s="1"/>
      <c r="BRQ10" s="1"/>
      <c r="BRR10" s="1"/>
      <c r="BRS10" s="1"/>
      <c r="BRT10" s="1"/>
      <c r="BRU10" s="1"/>
      <c r="BRV10" s="1"/>
      <c r="BRW10" s="1"/>
      <c r="BRX10" s="1"/>
      <c r="BRY10" s="1"/>
      <c r="BRZ10" s="1"/>
      <c r="BSA10" s="1"/>
      <c r="BSB10" s="1"/>
      <c r="BSC10" s="1"/>
    </row>
    <row r="11" spans="1:1849" s="1" customFormat="1" ht="12.75" x14ac:dyDescent="0.2">
      <c r="A11" s="81" t="s">
        <v>13</v>
      </c>
      <c r="B11" s="81" t="s">
        <v>11</v>
      </c>
      <c r="C11" s="80"/>
      <c r="D11" s="64"/>
      <c r="E11" s="64"/>
      <c r="F11" s="64">
        <v>31622.13</v>
      </c>
      <c r="G11" s="150"/>
      <c r="H11" s="84">
        <f>'MC 02'!L14</f>
        <v>0</v>
      </c>
      <c r="I11" s="85">
        <f t="shared" ref="I11:I74" si="1">H11+G11</f>
        <v>0</v>
      </c>
      <c r="J11" s="85">
        <f t="shared" ref="J11:J74" si="2">D11-I11</f>
        <v>0</v>
      </c>
      <c r="K11" s="85">
        <f>SUM(K12:K16)</f>
        <v>31622.129999999997</v>
      </c>
      <c r="L11" s="85">
        <f>SUM(L12:L16)</f>
        <v>0</v>
      </c>
      <c r="M11" s="84">
        <f>L11+K11</f>
        <v>31622.129999999997</v>
      </c>
      <c r="N11" s="85">
        <f t="shared" ref="N11:N74" si="3">F11-M11</f>
        <v>0</v>
      </c>
      <c r="O11" s="86">
        <f t="shared" ref="O11:O74" si="4">M11/F11</f>
        <v>0.99999999999999989</v>
      </c>
    </row>
    <row r="12" spans="1:1849" s="1" customFormat="1" ht="12.75" x14ac:dyDescent="0.2">
      <c r="A12" s="65" t="s">
        <v>14</v>
      </c>
      <c r="B12" s="10" t="s">
        <v>105</v>
      </c>
      <c r="C12" s="72" t="s">
        <v>12</v>
      </c>
      <c r="D12" s="15">
        <v>12</v>
      </c>
      <c r="E12" s="15">
        <v>333.52</v>
      </c>
      <c r="F12" s="15">
        <v>4002.24</v>
      </c>
      <c r="G12" s="144">
        <f>'MC 01'!L15</f>
        <v>12</v>
      </c>
      <c r="H12" s="82">
        <f>'MC 02'!L15</f>
        <v>0</v>
      </c>
      <c r="I12" s="88">
        <f t="shared" si="1"/>
        <v>12</v>
      </c>
      <c r="J12" s="88">
        <f t="shared" si="2"/>
        <v>0</v>
      </c>
      <c r="K12" s="88">
        <f t="shared" ref="K12:L73" si="5">ROUND($E12*G12,2)</f>
        <v>4002.24</v>
      </c>
      <c r="L12" s="88">
        <f t="shared" si="5"/>
        <v>0</v>
      </c>
      <c r="M12" s="91">
        <f t="shared" si="0"/>
        <v>4002.24</v>
      </c>
      <c r="N12" s="88">
        <f t="shared" si="3"/>
        <v>0</v>
      </c>
      <c r="O12" s="90">
        <f t="shared" si="4"/>
        <v>1</v>
      </c>
    </row>
    <row r="13" spans="1:1849" s="1" customFormat="1" ht="12.75" x14ac:dyDescent="0.2">
      <c r="A13" s="65" t="s">
        <v>160</v>
      </c>
      <c r="B13" s="10" t="s">
        <v>161</v>
      </c>
      <c r="C13" s="72" t="s">
        <v>12</v>
      </c>
      <c r="D13" s="15">
        <v>20</v>
      </c>
      <c r="E13" s="15">
        <v>229.67</v>
      </c>
      <c r="F13" s="15">
        <v>4593.3999999999996</v>
      </c>
      <c r="G13" s="144">
        <f>'MC 01'!L16</f>
        <v>20</v>
      </c>
      <c r="H13" s="82">
        <f>'MC 02'!L16</f>
        <v>0</v>
      </c>
      <c r="I13" s="88">
        <f t="shared" si="1"/>
        <v>20</v>
      </c>
      <c r="J13" s="88">
        <f t="shared" si="2"/>
        <v>0</v>
      </c>
      <c r="K13" s="88">
        <f t="shared" si="5"/>
        <v>4593.3999999999996</v>
      </c>
      <c r="L13" s="88">
        <f t="shared" si="5"/>
        <v>0</v>
      </c>
      <c r="M13" s="91">
        <f>L13+K13</f>
        <v>4593.3999999999996</v>
      </c>
      <c r="N13" s="88">
        <f t="shared" si="3"/>
        <v>0</v>
      </c>
      <c r="O13" s="90">
        <f t="shared" si="4"/>
        <v>1</v>
      </c>
    </row>
    <row r="14" spans="1:1849" s="1" customFormat="1" ht="25.5" x14ac:dyDescent="0.2">
      <c r="A14" s="65" t="s">
        <v>162</v>
      </c>
      <c r="B14" s="10" t="s">
        <v>163</v>
      </c>
      <c r="C14" s="72" t="s">
        <v>17</v>
      </c>
      <c r="D14" s="15">
        <v>100</v>
      </c>
      <c r="E14" s="15">
        <v>209.48</v>
      </c>
      <c r="F14" s="15">
        <v>20948</v>
      </c>
      <c r="G14" s="144">
        <f>'MC 01'!L17</f>
        <v>100</v>
      </c>
      <c r="H14" s="82">
        <f>'MC 02'!L17</f>
        <v>0</v>
      </c>
      <c r="I14" s="88">
        <f t="shared" si="1"/>
        <v>100</v>
      </c>
      <c r="J14" s="88">
        <f t="shared" si="2"/>
        <v>0</v>
      </c>
      <c r="K14" s="88">
        <f t="shared" si="5"/>
        <v>20948</v>
      </c>
      <c r="L14" s="88">
        <f t="shared" si="5"/>
        <v>0</v>
      </c>
      <c r="M14" s="91">
        <f t="shared" si="0"/>
        <v>20948</v>
      </c>
      <c r="N14" s="88">
        <f t="shared" si="3"/>
        <v>0</v>
      </c>
      <c r="O14" s="90">
        <f t="shared" si="4"/>
        <v>1</v>
      </c>
    </row>
    <row r="15" spans="1:1849" s="1" customFormat="1" ht="38.25" x14ac:dyDescent="0.2">
      <c r="A15" s="65" t="s">
        <v>164</v>
      </c>
      <c r="B15" s="10" t="s">
        <v>165</v>
      </c>
      <c r="C15" s="72" t="s">
        <v>166</v>
      </c>
      <c r="D15" s="15">
        <v>1</v>
      </c>
      <c r="E15" s="15">
        <v>533.69000000000005</v>
      </c>
      <c r="F15" s="15">
        <v>533.69000000000005</v>
      </c>
      <c r="G15" s="144">
        <f>'MC 01'!L18</f>
        <v>1</v>
      </c>
      <c r="H15" s="82">
        <f>'MC 02'!L18</f>
        <v>0</v>
      </c>
      <c r="I15" s="88">
        <f t="shared" si="1"/>
        <v>1</v>
      </c>
      <c r="J15" s="88">
        <f t="shared" si="2"/>
        <v>0</v>
      </c>
      <c r="K15" s="88">
        <f t="shared" si="5"/>
        <v>533.69000000000005</v>
      </c>
      <c r="L15" s="88">
        <f t="shared" si="5"/>
        <v>0</v>
      </c>
      <c r="M15" s="91">
        <f>L15+K15</f>
        <v>533.69000000000005</v>
      </c>
      <c r="N15" s="88">
        <f t="shared" si="3"/>
        <v>0</v>
      </c>
      <c r="O15" s="90">
        <f t="shared" si="4"/>
        <v>1</v>
      </c>
    </row>
    <row r="16" spans="1:1849" s="1" customFormat="1" ht="25.5" x14ac:dyDescent="0.2">
      <c r="A16" s="65" t="s">
        <v>167</v>
      </c>
      <c r="B16" s="10" t="s">
        <v>168</v>
      </c>
      <c r="C16" s="72" t="s">
        <v>18</v>
      </c>
      <c r="D16" s="15">
        <v>1</v>
      </c>
      <c r="E16" s="15">
        <v>1544.8</v>
      </c>
      <c r="F16" s="15">
        <v>1544.8</v>
      </c>
      <c r="G16" s="144">
        <f>'MC 01'!L19</f>
        <v>1</v>
      </c>
      <c r="H16" s="82">
        <f>'MC 02'!L19</f>
        <v>0</v>
      </c>
      <c r="I16" s="88">
        <f t="shared" si="1"/>
        <v>1</v>
      </c>
      <c r="J16" s="88">
        <f t="shared" si="2"/>
        <v>0</v>
      </c>
      <c r="K16" s="88">
        <f t="shared" si="5"/>
        <v>1544.8</v>
      </c>
      <c r="L16" s="88">
        <f t="shared" si="5"/>
        <v>0</v>
      </c>
      <c r="M16" s="91">
        <f t="shared" si="0"/>
        <v>1544.8</v>
      </c>
      <c r="N16" s="88">
        <f t="shared" si="3"/>
        <v>0</v>
      </c>
      <c r="O16" s="90">
        <f t="shared" si="4"/>
        <v>1</v>
      </c>
    </row>
    <row r="17" spans="1:1849" s="1" customFormat="1" ht="12.75" x14ac:dyDescent="0.2">
      <c r="A17" s="73" t="s">
        <v>19</v>
      </c>
      <c r="B17" s="81" t="s">
        <v>169</v>
      </c>
      <c r="C17" s="80"/>
      <c r="D17" s="64"/>
      <c r="E17" s="64"/>
      <c r="F17" s="64">
        <v>482.46</v>
      </c>
      <c r="G17" s="150"/>
      <c r="H17" s="84">
        <f>'MC 02'!L20</f>
        <v>0</v>
      </c>
      <c r="I17" s="85">
        <f t="shared" si="1"/>
        <v>0</v>
      </c>
      <c r="J17" s="85">
        <f t="shared" si="2"/>
        <v>0</v>
      </c>
      <c r="K17" s="85">
        <f>K18</f>
        <v>241.23</v>
      </c>
      <c r="L17" s="85">
        <f>L18</f>
        <v>0</v>
      </c>
      <c r="M17" s="84">
        <f t="shared" si="0"/>
        <v>241.23</v>
      </c>
      <c r="N17" s="85">
        <f t="shared" si="3"/>
        <v>241.23</v>
      </c>
      <c r="O17" s="86">
        <f t="shared" si="4"/>
        <v>0.5</v>
      </c>
    </row>
    <row r="18" spans="1:1849" s="1" customFormat="1" ht="12.75" x14ac:dyDescent="0.2">
      <c r="A18" s="65" t="s">
        <v>20</v>
      </c>
      <c r="B18" s="10" t="s">
        <v>170</v>
      </c>
      <c r="C18" s="72" t="s">
        <v>171</v>
      </c>
      <c r="D18" s="15">
        <v>6</v>
      </c>
      <c r="E18" s="15">
        <v>80.41</v>
      </c>
      <c r="F18" s="15">
        <v>482.46</v>
      </c>
      <c r="G18" s="144">
        <f>'MC 01'!L21</f>
        <v>3</v>
      </c>
      <c r="H18" s="82">
        <f>'MC 02'!L21</f>
        <v>0</v>
      </c>
      <c r="I18" s="88">
        <f t="shared" si="1"/>
        <v>3</v>
      </c>
      <c r="J18" s="88">
        <f t="shared" si="2"/>
        <v>3</v>
      </c>
      <c r="K18" s="88">
        <f t="shared" si="5"/>
        <v>241.23</v>
      </c>
      <c r="L18" s="88">
        <f t="shared" si="5"/>
        <v>0</v>
      </c>
      <c r="M18" s="91">
        <f t="shared" si="0"/>
        <v>241.23</v>
      </c>
      <c r="N18" s="88">
        <f t="shared" si="3"/>
        <v>241.23</v>
      </c>
      <c r="O18" s="90">
        <f t="shared" si="4"/>
        <v>0.5</v>
      </c>
    </row>
    <row r="19" spans="1:1849" s="1" customFormat="1" ht="12.75" x14ac:dyDescent="0.2">
      <c r="A19" s="73" t="s">
        <v>172</v>
      </c>
      <c r="B19" s="81" t="s">
        <v>173</v>
      </c>
      <c r="C19" s="80"/>
      <c r="D19" s="64"/>
      <c r="E19" s="64"/>
      <c r="F19" s="64">
        <v>4693.3</v>
      </c>
      <c r="G19" s="150"/>
      <c r="H19" s="84">
        <f>'MC 02'!L22</f>
        <v>0</v>
      </c>
      <c r="I19" s="85">
        <f t="shared" si="1"/>
        <v>0</v>
      </c>
      <c r="J19" s="85">
        <f t="shared" si="2"/>
        <v>0</v>
      </c>
      <c r="K19" s="85">
        <f>K20+K22</f>
        <v>782.22</v>
      </c>
      <c r="L19" s="85">
        <f>L20+L22</f>
        <v>782.22</v>
      </c>
      <c r="M19" s="84">
        <f t="shared" si="0"/>
        <v>1564.44</v>
      </c>
      <c r="N19" s="85">
        <f t="shared" si="3"/>
        <v>3128.86</v>
      </c>
      <c r="O19" s="86">
        <f t="shared" si="4"/>
        <v>0.33333475379796729</v>
      </c>
    </row>
    <row r="20" spans="1:1849" s="1" customFormat="1" ht="24" customHeight="1" x14ac:dyDescent="0.2">
      <c r="A20" s="73" t="s">
        <v>174</v>
      </c>
      <c r="B20" s="81" t="s">
        <v>175</v>
      </c>
      <c r="C20" s="80"/>
      <c r="D20" s="64"/>
      <c r="E20" s="64"/>
      <c r="F20" s="64">
        <v>1114.9000000000001</v>
      </c>
      <c r="G20" s="150"/>
      <c r="H20" s="84">
        <f>'MC 02'!L23</f>
        <v>0</v>
      </c>
      <c r="I20" s="85">
        <f t="shared" si="1"/>
        <v>0</v>
      </c>
      <c r="J20" s="85">
        <f t="shared" si="2"/>
        <v>0</v>
      </c>
      <c r="K20" s="85">
        <f>K21</f>
        <v>185.82</v>
      </c>
      <c r="L20" s="85">
        <f>L21</f>
        <v>185.82</v>
      </c>
      <c r="M20" s="84">
        <f t="shared" si="0"/>
        <v>371.64</v>
      </c>
      <c r="N20" s="85">
        <f t="shared" si="3"/>
        <v>743.2600000000001</v>
      </c>
      <c r="O20" s="86">
        <f t="shared" si="4"/>
        <v>0.33333931294286478</v>
      </c>
    </row>
    <row r="21" spans="1:1849" s="18" customFormat="1" ht="25.5" x14ac:dyDescent="0.2">
      <c r="A21" s="65" t="s">
        <v>176</v>
      </c>
      <c r="B21" s="10" t="s">
        <v>177</v>
      </c>
      <c r="C21" s="72" t="s">
        <v>178</v>
      </c>
      <c r="D21" s="15">
        <v>1639.56</v>
      </c>
      <c r="E21" s="15">
        <v>0.68</v>
      </c>
      <c r="F21" s="15">
        <v>1114.9000000000001</v>
      </c>
      <c r="G21" s="144">
        <f>'MC 01'!L24</f>
        <v>273.26</v>
      </c>
      <c r="H21" s="82">
        <f>'MC 02'!L24</f>
        <v>273.26</v>
      </c>
      <c r="I21" s="88">
        <f t="shared" si="1"/>
        <v>546.52</v>
      </c>
      <c r="J21" s="88">
        <f t="shared" si="2"/>
        <v>1093.04</v>
      </c>
      <c r="K21" s="88">
        <f t="shared" si="5"/>
        <v>185.82</v>
      </c>
      <c r="L21" s="88">
        <f t="shared" si="5"/>
        <v>185.82</v>
      </c>
      <c r="M21" s="91">
        <f t="shared" si="0"/>
        <v>371.64</v>
      </c>
      <c r="N21" s="88">
        <f t="shared" si="3"/>
        <v>743.2600000000001</v>
      </c>
      <c r="O21" s="90">
        <f t="shared" si="4"/>
        <v>0.33333931294286478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  <c r="IY21" s="1"/>
      <c r="IZ21" s="1"/>
      <c r="JA21" s="1"/>
      <c r="JB21" s="1"/>
      <c r="JC21" s="1"/>
      <c r="JD21" s="1"/>
      <c r="JE21" s="1"/>
      <c r="JF21" s="1"/>
      <c r="JG21" s="1"/>
      <c r="JH21" s="1"/>
      <c r="JI21" s="1"/>
      <c r="JJ21" s="1"/>
      <c r="JK21" s="1"/>
      <c r="JL21" s="1"/>
      <c r="JM21" s="1"/>
      <c r="JN21" s="1"/>
      <c r="JO21" s="1"/>
      <c r="JP21" s="1"/>
      <c r="JQ21" s="1"/>
      <c r="JR21" s="1"/>
      <c r="JS21" s="1"/>
      <c r="JT21" s="1"/>
      <c r="JU21" s="1"/>
      <c r="JV21" s="1"/>
      <c r="JW21" s="1"/>
      <c r="JX21" s="1"/>
      <c r="JY21" s="1"/>
      <c r="JZ21" s="1"/>
      <c r="KA21" s="1"/>
      <c r="KB21" s="1"/>
      <c r="KC21" s="1"/>
      <c r="KD21" s="1"/>
      <c r="KE21" s="1"/>
      <c r="KF21" s="1"/>
      <c r="KG21" s="1"/>
      <c r="KH21" s="1"/>
      <c r="KI21" s="1"/>
      <c r="KJ21" s="1"/>
      <c r="KK21" s="1"/>
      <c r="KL21" s="1"/>
      <c r="KM21" s="1"/>
      <c r="KN21" s="1"/>
      <c r="KO21" s="1"/>
      <c r="KP21" s="1"/>
      <c r="KQ21" s="1"/>
      <c r="KR21" s="1"/>
      <c r="KS21" s="1"/>
      <c r="KT21" s="1"/>
      <c r="KU21" s="1"/>
      <c r="KV21" s="1"/>
      <c r="KW21" s="1"/>
      <c r="KX21" s="1"/>
      <c r="KY21" s="1"/>
      <c r="KZ21" s="1"/>
      <c r="LA21" s="1"/>
      <c r="LB21" s="1"/>
      <c r="LC21" s="1"/>
      <c r="LD21" s="1"/>
      <c r="LE21" s="1"/>
      <c r="LF21" s="1"/>
      <c r="LG21" s="1"/>
      <c r="LH21" s="1"/>
      <c r="LI21" s="1"/>
      <c r="LJ21" s="1"/>
      <c r="LK21" s="1"/>
      <c r="LL21" s="1"/>
      <c r="LM21" s="1"/>
      <c r="LN21" s="1"/>
      <c r="LO21" s="1"/>
      <c r="LP21" s="1"/>
      <c r="LQ21" s="1"/>
      <c r="LR21" s="1"/>
      <c r="LS21" s="1"/>
      <c r="LT21" s="1"/>
      <c r="LU21" s="1"/>
      <c r="LV21" s="1"/>
      <c r="LW21" s="1"/>
      <c r="LX21" s="1"/>
      <c r="LY21" s="1"/>
      <c r="LZ21" s="1"/>
      <c r="MA21" s="1"/>
      <c r="MB21" s="1"/>
      <c r="MC21" s="1"/>
      <c r="MD21" s="1"/>
      <c r="ME21" s="1"/>
      <c r="MF21" s="1"/>
      <c r="MG21" s="1"/>
      <c r="MH21" s="1"/>
      <c r="MI21" s="1"/>
      <c r="MJ21" s="1"/>
      <c r="MK21" s="1"/>
      <c r="ML21" s="1"/>
      <c r="MM21" s="1"/>
      <c r="MN21" s="1"/>
      <c r="MO21" s="1"/>
      <c r="MP21" s="1"/>
      <c r="MQ21" s="1"/>
      <c r="MR21" s="1"/>
      <c r="MS21" s="1"/>
      <c r="MT21" s="1"/>
      <c r="MU21" s="1"/>
      <c r="MV21" s="1"/>
      <c r="MW21" s="1"/>
      <c r="MX21" s="1"/>
      <c r="MY21" s="1"/>
      <c r="MZ21" s="1"/>
      <c r="NA21" s="1"/>
      <c r="NB21" s="1"/>
      <c r="NC21" s="1"/>
      <c r="ND21" s="1"/>
      <c r="NE21" s="1"/>
      <c r="NF21" s="1"/>
      <c r="NG21" s="1"/>
      <c r="NH21" s="1"/>
      <c r="NI21" s="1"/>
      <c r="NJ21" s="1"/>
      <c r="NK21" s="1"/>
      <c r="NL21" s="1"/>
      <c r="NM21" s="1"/>
      <c r="NN21" s="1"/>
      <c r="NO21" s="1"/>
      <c r="NP21" s="1"/>
      <c r="NQ21" s="1"/>
      <c r="NR21" s="1"/>
      <c r="NS21" s="1"/>
      <c r="NT21" s="1"/>
      <c r="NU21" s="1"/>
      <c r="NV21" s="1"/>
      <c r="NW21" s="1"/>
      <c r="NX21" s="1"/>
      <c r="NY21" s="1"/>
      <c r="NZ21" s="1"/>
      <c r="OA21" s="1"/>
      <c r="OB21" s="1"/>
      <c r="OC21" s="1"/>
      <c r="OD21" s="1"/>
      <c r="OE21" s="1"/>
      <c r="OF21" s="1"/>
      <c r="OG21" s="1"/>
      <c r="OH21" s="1"/>
      <c r="OI21" s="1"/>
      <c r="OJ21" s="1"/>
      <c r="OK21" s="1"/>
      <c r="OL21" s="1"/>
      <c r="OM21" s="1"/>
      <c r="ON21" s="1"/>
      <c r="OO21" s="1"/>
      <c r="OP21" s="1"/>
      <c r="OQ21" s="1"/>
      <c r="OR21" s="1"/>
      <c r="OS21" s="1"/>
      <c r="OT21" s="1"/>
      <c r="OU21" s="1"/>
      <c r="OV21" s="1"/>
      <c r="OW21" s="1"/>
      <c r="OX21" s="1"/>
      <c r="OY21" s="1"/>
      <c r="OZ21" s="1"/>
      <c r="PA21" s="1"/>
      <c r="PB21" s="1"/>
      <c r="PC21" s="1"/>
      <c r="PD21" s="1"/>
      <c r="PE21" s="1"/>
      <c r="PF21" s="1"/>
      <c r="PG21" s="1"/>
      <c r="PH21" s="1"/>
      <c r="PI21" s="1"/>
      <c r="PJ21" s="1"/>
      <c r="PK21" s="1"/>
      <c r="PL21" s="1"/>
      <c r="PM21" s="1"/>
      <c r="PN21" s="1"/>
      <c r="PO21" s="1"/>
      <c r="PP21" s="1"/>
      <c r="PQ21" s="1"/>
      <c r="PR21" s="1"/>
      <c r="PS21" s="1"/>
      <c r="PT21" s="1"/>
      <c r="PU21" s="1"/>
      <c r="PV21" s="1"/>
      <c r="PW21" s="1"/>
      <c r="PX21" s="1"/>
      <c r="PY21" s="1"/>
      <c r="PZ21" s="1"/>
      <c r="QA21" s="1"/>
      <c r="QB21" s="1"/>
      <c r="QC21" s="1"/>
      <c r="QD21" s="1"/>
      <c r="QE21" s="1"/>
      <c r="QF21" s="1"/>
      <c r="QG21" s="1"/>
      <c r="QH21" s="1"/>
      <c r="QI21" s="1"/>
      <c r="QJ21" s="1"/>
      <c r="QK21" s="1"/>
      <c r="QL21" s="1"/>
      <c r="QM21" s="1"/>
      <c r="QN21" s="1"/>
      <c r="QO21" s="1"/>
      <c r="QP21" s="1"/>
      <c r="QQ21" s="1"/>
      <c r="QR21" s="1"/>
      <c r="QS21" s="1"/>
      <c r="QT21" s="1"/>
      <c r="QU21" s="1"/>
      <c r="QV21" s="1"/>
      <c r="QW21" s="1"/>
      <c r="QX21" s="1"/>
      <c r="QY21" s="1"/>
      <c r="QZ21" s="1"/>
      <c r="RA21" s="1"/>
      <c r="RB21" s="1"/>
      <c r="RC21" s="1"/>
      <c r="RD21" s="1"/>
      <c r="RE21" s="1"/>
      <c r="RF21" s="1"/>
      <c r="RG21" s="1"/>
      <c r="RH21" s="1"/>
      <c r="RI21" s="1"/>
      <c r="RJ21" s="1"/>
      <c r="RK21" s="1"/>
      <c r="RL21" s="1"/>
      <c r="RM21" s="1"/>
      <c r="RN21" s="1"/>
      <c r="RO21" s="1"/>
      <c r="RP21" s="1"/>
      <c r="RQ21" s="1"/>
      <c r="RR21" s="1"/>
      <c r="RS21" s="1"/>
      <c r="RT21" s="1"/>
      <c r="RU21" s="1"/>
      <c r="RV21" s="1"/>
      <c r="RW21" s="1"/>
      <c r="RX21" s="1"/>
      <c r="RY21" s="1"/>
      <c r="RZ21" s="1"/>
      <c r="SA21" s="1"/>
      <c r="SB21" s="1"/>
      <c r="SC21" s="1"/>
      <c r="SD21" s="1"/>
      <c r="SE21" s="1"/>
      <c r="SF21" s="1"/>
      <c r="SG21" s="1"/>
      <c r="SH21" s="1"/>
      <c r="SI21" s="1"/>
      <c r="SJ21" s="1"/>
      <c r="SK21" s="1"/>
      <c r="SL21" s="1"/>
      <c r="SM21" s="1"/>
      <c r="SN21" s="1"/>
      <c r="SO21" s="1"/>
      <c r="SP21" s="1"/>
      <c r="SQ21" s="1"/>
      <c r="SR21" s="1"/>
      <c r="SS21" s="1"/>
      <c r="ST21" s="1"/>
      <c r="SU21" s="1"/>
      <c r="SV21" s="1"/>
      <c r="SW21" s="1"/>
      <c r="SX21" s="1"/>
      <c r="SY21" s="1"/>
      <c r="SZ21" s="1"/>
      <c r="TA21" s="1"/>
      <c r="TB21" s="1"/>
      <c r="TC21" s="1"/>
      <c r="TD21" s="1"/>
      <c r="TE21" s="1"/>
      <c r="TF21" s="1"/>
      <c r="TG21" s="1"/>
      <c r="TH21" s="1"/>
      <c r="TI21" s="1"/>
      <c r="TJ21" s="1"/>
      <c r="TK21" s="1"/>
      <c r="TL21" s="1"/>
      <c r="TM21" s="1"/>
      <c r="TN21" s="1"/>
      <c r="TO21" s="1"/>
      <c r="TP21" s="1"/>
      <c r="TQ21" s="1"/>
      <c r="TR21" s="1"/>
      <c r="TS21" s="1"/>
      <c r="TT21" s="1"/>
      <c r="TU21" s="1"/>
      <c r="TV21" s="1"/>
      <c r="TW21" s="1"/>
      <c r="TX21" s="1"/>
      <c r="TY21" s="1"/>
      <c r="TZ21" s="1"/>
      <c r="UA21" s="1"/>
      <c r="UB21" s="1"/>
      <c r="UC21" s="1"/>
      <c r="UD21" s="1"/>
      <c r="UE21" s="1"/>
      <c r="UF21" s="1"/>
      <c r="UG21" s="1"/>
      <c r="UH21" s="1"/>
      <c r="UI21" s="1"/>
      <c r="UJ21" s="1"/>
      <c r="UK21" s="1"/>
      <c r="UL21" s="1"/>
      <c r="UM21" s="1"/>
      <c r="UN21" s="1"/>
      <c r="UO21" s="1"/>
      <c r="UP21" s="1"/>
      <c r="UQ21" s="1"/>
      <c r="UR21" s="1"/>
      <c r="US21" s="1"/>
      <c r="UT21" s="1"/>
      <c r="UU21" s="1"/>
      <c r="UV21" s="1"/>
      <c r="UW21" s="1"/>
      <c r="UX21" s="1"/>
      <c r="UY21" s="1"/>
      <c r="UZ21" s="1"/>
      <c r="VA21" s="1"/>
      <c r="VB21" s="1"/>
      <c r="VC21" s="1"/>
      <c r="VD21" s="1"/>
      <c r="VE21" s="1"/>
      <c r="VF21" s="1"/>
      <c r="VG21" s="1"/>
      <c r="VH21" s="1"/>
      <c r="VI21" s="1"/>
      <c r="VJ21" s="1"/>
      <c r="VK21" s="1"/>
      <c r="VL21" s="1"/>
      <c r="VM21" s="1"/>
      <c r="VN21" s="1"/>
      <c r="VO21" s="1"/>
      <c r="VP21" s="1"/>
      <c r="VQ21" s="1"/>
      <c r="VR21" s="1"/>
      <c r="VS21" s="1"/>
      <c r="VT21" s="1"/>
      <c r="VU21" s="1"/>
      <c r="VV21" s="1"/>
      <c r="VW21" s="1"/>
      <c r="VX21" s="1"/>
      <c r="VY21" s="1"/>
      <c r="VZ21" s="1"/>
      <c r="WA21" s="1"/>
      <c r="WB21" s="1"/>
      <c r="WC21" s="1"/>
      <c r="WD21" s="1"/>
      <c r="WE21" s="1"/>
      <c r="WF21" s="1"/>
      <c r="WG21" s="1"/>
      <c r="WH21" s="1"/>
      <c r="WI21" s="1"/>
      <c r="WJ21" s="1"/>
      <c r="WK21" s="1"/>
      <c r="WL21" s="1"/>
      <c r="WM21" s="1"/>
      <c r="WN21" s="1"/>
      <c r="WO21" s="1"/>
      <c r="WP21" s="1"/>
      <c r="WQ21" s="1"/>
      <c r="WR21" s="1"/>
      <c r="WS21" s="1"/>
      <c r="WT21" s="1"/>
      <c r="WU21" s="1"/>
      <c r="WV21" s="1"/>
      <c r="WW21" s="1"/>
      <c r="WX21" s="1"/>
      <c r="WY21" s="1"/>
      <c r="WZ21" s="1"/>
      <c r="XA21" s="1"/>
      <c r="XB21" s="1"/>
      <c r="XC21" s="1"/>
      <c r="XD21" s="1"/>
      <c r="XE21" s="1"/>
      <c r="XF21" s="1"/>
      <c r="XG21" s="1"/>
      <c r="XH21" s="1"/>
      <c r="XI21" s="1"/>
      <c r="XJ21" s="1"/>
      <c r="XK21" s="1"/>
      <c r="XL21" s="1"/>
      <c r="XM21" s="1"/>
      <c r="XN21" s="1"/>
      <c r="XO21" s="1"/>
      <c r="XP21" s="1"/>
      <c r="XQ21" s="1"/>
      <c r="XR21" s="1"/>
      <c r="XS21" s="1"/>
      <c r="XT21" s="1"/>
      <c r="XU21" s="1"/>
      <c r="XV21" s="1"/>
      <c r="XW21" s="1"/>
      <c r="XX21" s="1"/>
      <c r="XY21" s="1"/>
      <c r="XZ21" s="1"/>
      <c r="YA21" s="1"/>
      <c r="YB21" s="1"/>
      <c r="YC21" s="1"/>
      <c r="YD21" s="1"/>
      <c r="YE21" s="1"/>
      <c r="YF21" s="1"/>
      <c r="YG21" s="1"/>
      <c r="YH21" s="1"/>
      <c r="YI21" s="1"/>
      <c r="YJ21" s="1"/>
      <c r="YK21" s="1"/>
      <c r="YL21" s="1"/>
      <c r="YM21" s="1"/>
      <c r="YN21" s="1"/>
      <c r="YO21" s="1"/>
      <c r="YP21" s="1"/>
      <c r="YQ21" s="1"/>
      <c r="YR21" s="1"/>
      <c r="YS21" s="1"/>
      <c r="YT21" s="1"/>
      <c r="YU21" s="1"/>
      <c r="YV21" s="1"/>
      <c r="YW21" s="1"/>
      <c r="YX21" s="1"/>
      <c r="YY21" s="1"/>
      <c r="YZ21" s="1"/>
      <c r="ZA21" s="1"/>
      <c r="ZB21" s="1"/>
      <c r="ZC21" s="1"/>
      <c r="ZD21" s="1"/>
      <c r="ZE21" s="1"/>
      <c r="ZF21" s="1"/>
      <c r="ZG21" s="1"/>
      <c r="ZH21" s="1"/>
      <c r="ZI21" s="1"/>
      <c r="ZJ21" s="1"/>
      <c r="ZK21" s="1"/>
      <c r="ZL21" s="1"/>
      <c r="ZM21" s="1"/>
      <c r="ZN21" s="1"/>
      <c r="ZO21" s="1"/>
      <c r="ZP21" s="1"/>
      <c r="ZQ21" s="1"/>
      <c r="ZR21" s="1"/>
      <c r="ZS21" s="1"/>
      <c r="ZT21" s="1"/>
      <c r="ZU21" s="1"/>
      <c r="ZV21" s="1"/>
      <c r="ZW21" s="1"/>
      <c r="ZX21" s="1"/>
      <c r="ZY21" s="1"/>
      <c r="ZZ21" s="1"/>
      <c r="AAA21" s="1"/>
      <c r="AAB21" s="1"/>
      <c r="AAC21" s="1"/>
      <c r="AAD21" s="1"/>
      <c r="AAE21" s="1"/>
      <c r="AAF21" s="1"/>
      <c r="AAG21" s="1"/>
      <c r="AAH21" s="1"/>
      <c r="AAI21" s="1"/>
      <c r="AAJ21" s="1"/>
      <c r="AAK21" s="1"/>
      <c r="AAL21" s="1"/>
      <c r="AAM21" s="1"/>
      <c r="AAN21" s="1"/>
      <c r="AAO21" s="1"/>
      <c r="AAP21" s="1"/>
      <c r="AAQ21" s="1"/>
      <c r="AAR21" s="1"/>
      <c r="AAS21" s="1"/>
      <c r="AAT21" s="1"/>
      <c r="AAU21" s="1"/>
      <c r="AAV21" s="1"/>
      <c r="AAW21" s="1"/>
      <c r="AAX21" s="1"/>
      <c r="AAY21" s="1"/>
      <c r="AAZ21" s="1"/>
      <c r="ABA21" s="1"/>
      <c r="ABB21" s="1"/>
      <c r="ABC21" s="1"/>
      <c r="ABD21" s="1"/>
      <c r="ABE21" s="1"/>
      <c r="ABF21" s="1"/>
      <c r="ABG21" s="1"/>
      <c r="ABH21" s="1"/>
      <c r="ABI21" s="1"/>
      <c r="ABJ21" s="1"/>
      <c r="ABK21" s="1"/>
      <c r="ABL21" s="1"/>
      <c r="ABM21" s="1"/>
      <c r="ABN21" s="1"/>
      <c r="ABO21" s="1"/>
      <c r="ABP21" s="1"/>
      <c r="ABQ21" s="1"/>
      <c r="ABR21" s="1"/>
      <c r="ABS21" s="1"/>
      <c r="ABT21" s="1"/>
      <c r="ABU21" s="1"/>
      <c r="ABV21" s="1"/>
      <c r="ABW21" s="1"/>
      <c r="ABX21" s="1"/>
      <c r="ABY21" s="1"/>
      <c r="ABZ21" s="1"/>
      <c r="ACA21" s="1"/>
      <c r="ACB21" s="1"/>
      <c r="ACC21" s="1"/>
      <c r="ACD21" s="1"/>
      <c r="ACE21" s="1"/>
      <c r="ACF21" s="1"/>
      <c r="ACG21" s="1"/>
      <c r="ACH21" s="1"/>
      <c r="ACI21" s="1"/>
      <c r="ACJ21" s="1"/>
      <c r="ACK21" s="1"/>
      <c r="ACL21" s="1"/>
      <c r="ACM21" s="1"/>
      <c r="ACN21" s="1"/>
      <c r="ACO21" s="1"/>
      <c r="ACP21" s="1"/>
      <c r="ACQ21" s="1"/>
      <c r="ACR21" s="1"/>
      <c r="ACS21" s="1"/>
      <c r="ACT21" s="1"/>
      <c r="ACU21" s="1"/>
      <c r="ACV21" s="1"/>
      <c r="ACW21" s="1"/>
      <c r="ACX21" s="1"/>
      <c r="ACY21" s="1"/>
      <c r="ACZ21" s="1"/>
      <c r="ADA21" s="1"/>
      <c r="ADB21" s="1"/>
      <c r="ADC21" s="1"/>
      <c r="ADD21" s="1"/>
      <c r="ADE21" s="1"/>
      <c r="ADF21" s="1"/>
      <c r="ADG21" s="1"/>
      <c r="ADH21" s="1"/>
      <c r="ADI21" s="1"/>
      <c r="ADJ21" s="1"/>
      <c r="ADK21" s="1"/>
      <c r="ADL21" s="1"/>
      <c r="ADM21" s="1"/>
      <c r="ADN21" s="1"/>
      <c r="ADO21" s="1"/>
      <c r="ADP21" s="1"/>
      <c r="ADQ21" s="1"/>
      <c r="ADR21" s="1"/>
      <c r="ADS21" s="1"/>
      <c r="ADT21" s="1"/>
      <c r="ADU21" s="1"/>
      <c r="ADV21" s="1"/>
      <c r="ADW21" s="1"/>
      <c r="ADX21" s="1"/>
      <c r="ADY21" s="1"/>
      <c r="ADZ21" s="1"/>
      <c r="AEA21" s="1"/>
      <c r="AEB21" s="1"/>
      <c r="AEC21" s="1"/>
      <c r="AED21" s="1"/>
      <c r="AEE21" s="1"/>
      <c r="AEF21" s="1"/>
      <c r="AEG21" s="1"/>
      <c r="AEH21" s="1"/>
      <c r="AEI21" s="1"/>
      <c r="AEJ21" s="1"/>
      <c r="AEK21" s="1"/>
      <c r="AEL21" s="1"/>
      <c r="AEM21" s="1"/>
      <c r="AEN21" s="1"/>
      <c r="AEO21" s="1"/>
      <c r="AEP21" s="1"/>
      <c r="AEQ21" s="1"/>
      <c r="AER21" s="1"/>
      <c r="AES21" s="1"/>
      <c r="AET21" s="1"/>
      <c r="AEU21" s="1"/>
      <c r="AEV21" s="1"/>
      <c r="AEW21" s="1"/>
      <c r="AEX21" s="1"/>
      <c r="AEY21" s="1"/>
      <c r="AEZ21" s="1"/>
      <c r="AFA21" s="1"/>
      <c r="AFB21" s="1"/>
      <c r="AFC21" s="1"/>
      <c r="AFD21" s="1"/>
      <c r="AFE21" s="1"/>
      <c r="AFF21" s="1"/>
      <c r="AFG21" s="1"/>
      <c r="AFH21" s="1"/>
      <c r="AFI21" s="1"/>
      <c r="AFJ21" s="1"/>
      <c r="AFK21" s="1"/>
      <c r="AFL21" s="1"/>
      <c r="AFM21" s="1"/>
      <c r="AFN21" s="1"/>
      <c r="AFO21" s="1"/>
      <c r="AFP21" s="1"/>
      <c r="AFQ21" s="1"/>
      <c r="AFR21" s="1"/>
      <c r="AFS21" s="1"/>
      <c r="AFT21" s="1"/>
      <c r="AFU21" s="1"/>
      <c r="AFV21" s="1"/>
      <c r="AFW21" s="1"/>
      <c r="AFX21" s="1"/>
      <c r="AFY21" s="1"/>
      <c r="AFZ21" s="1"/>
      <c r="AGA21" s="1"/>
      <c r="AGB21" s="1"/>
      <c r="AGC21" s="1"/>
      <c r="AGD21" s="1"/>
      <c r="AGE21" s="1"/>
      <c r="AGF21" s="1"/>
      <c r="AGG21" s="1"/>
      <c r="AGH21" s="1"/>
      <c r="AGI21" s="1"/>
      <c r="AGJ21" s="1"/>
      <c r="AGK21" s="1"/>
      <c r="AGL21" s="1"/>
      <c r="AGM21" s="1"/>
      <c r="AGN21" s="1"/>
      <c r="AGO21" s="1"/>
      <c r="AGP21" s="1"/>
      <c r="AGQ21" s="1"/>
      <c r="AGR21" s="1"/>
      <c r="AGS21" s="1"/>
      <c r="AGT21" s="1"/>
      <c r="AGU21" s="1"/>
      <c r="AGV21" s="1"/>
      <c r="AGW21" s="1"/>
      <c r="AGX21" s="1"/>
      <c r="AGY21" s="1"/>
      <c r="AGZ21" s="1"/>
      <c r="AHA21" s="1"/>
      <c r="AHB21" s="1"/>
      <c r="AHC21" s="1"/>
      <c r="AHD21" s="1"/>
      <c r="AHE21" s="1"/>
      <c r="AHF21" s="1"/>
      <c r="AHG21" s="1"/>
      <c r="AHH21" s="1"/>
      <c r="AHI21" s="1"/>
      <c r="AHJ21" s="1"/>
      <c r="AHK21" s="1"/>
      <c r="AHL21" s="1"/>
      <c r="AHM21" s="1"/>
      <c r="AHN21" s="1"/>
      <c r="AHO21" s="1"/>
      <c r="AHP21" s="1"/>
      <c r="AHQ21" s="1"/>
      <c r="AHR21" s="1"/>
      <c r="AHS21" s="1"/>
      <c r="AHT21" s="1"/>
      <c r="AHU21" s="1"/>
      <c r="AHV21" s="1"/>
      <c r="AHW21" s="1"/>
      <c r="AHX21" s="1"/>
      <c r="AHY21" s="1"/>
      <c r="AHZ21" s="1"/>
      <c r="AIA21" s="1"/>
      <c r="AIB21" s="1"/>
      <c r="AIC21" s="1"/>
      <c r="AID21" s="1"/>
      <c r="AIE21" s="1"/>
      <c r="AIF21" s="1"/>
      <c r="AIG21" s="1"/>
      <c r="AIH21" s="1"/>
      <c r="AII21" s="1"/>
      <c r="AIJ21" s="1"/>
      <c r="AIK21" s="1"/>
      <c r="AIL21" s="1"/>
      <c r="AIM21" s="1"/>
      <c r="AIN21" s="1"/>
      <c r="AIO21" s="1"/>
      <c r="AIP21" s="1"/>
      <c r="AIQ21" s="1"/>
      <c r="AIR21" s="1"/>
      <c r="AIS21" s="1"/>
      <c r="AIT21" s="1"/>
      <c r="AIU21" s="1"/>
      <c r="AIV21" s="1"/>
      <c r="AIW21" s="1"/>
      <c r="AIX21" s="1"/>
      <c r="AIY21" s="1"/>
      <c r="AIZ21" s="1"/>
      <c r="AJA21" s="1"/>
      <c r="AJB21" s="1"/>
      <c r="AJC21" s="1"/>
      <c r="AJD21" s="1"/>
      <c r="AJE21" s="1"/>
      <c r="AJF21" s="1"/>
      <c r="AJG21" s="1"/>
      <c r="AJH21" s="1"/>
      <c r="AJI21" s="1"/>
      <c r="AJJ21" s="1"/>
      <c r="AJK21" s="1"/>
      <c r="AJL21" s="1"/>
      <c r="AJM21" s="1"/>
      <c r="AJN21" s="1"/>
      <c r="AJO21" s="1"/>
      <c r="AJP21" s="1"/>
      <c r="AJQ21" s="1"/>
      <c r="AJR21" s="1"/>
      <c r="AJS21" s="1"/>
      <c r="AJT21" s="1"/>
      <c r="AJU21" s="1"/>
      <c r="AJV21" s="1"/>
      <c r="AJW21" s="1"/>
      <c r="AJX21" s="1"/>
      <c r="AJY21" s="1"/>
      <c r="AJZ21" s="1"/>
      <c r="AKA21" s="1"/>
      <c r="AKB21" s="1"/>
      <c r="AKC21" s="1"/>
      <c r="AKD21" s="1"/>
      <c r="AKE21" s="1"/>
      <c r="AKF21" s="1"/>
      <c r="AKG21" s="1"/>
      <c r="AKH21" s="1"/>
      <c r="AKI21" s="1"/>
      <c r="AKJ21" s="1"/>
      <c r="AKK21" s="1"/>
      <c r="AKL21" s="1"/>
      <c r="AKM21" s="1"/>
      <c r="AKN21" s="1"/>
      <c r="AKO21" s="1"/>
      <c r="AKP21" s="1"/>
      <c r="AKQ21" s="1"/>
      <c r="AKR21" s="1"/>
      <c r="AKS21" s="1"/>
      <c r="AKT21" s="1"/>
      <c r="AKU21" s="1"/>
      <c r="AKV21" s="1"/>
      <c r="AKW21" s="1"/>
      <c r="AKX21" s="1"/>
      <c r="AKY21" s="1"/>
      <c r="AKZ21" s="1"/>
      <c r="ALA21" s="1"/>
      <c r="ALB21" s="1"/>
      <c r="ALC21" s="1"/>
      <c r="ALD21" s="1"/>
      <c r="ALE21" s="1"/>
      <c r="ALF21" s="1"/>
      <c r="ALG21" s="1"/>
      <c r="ALH21" s="1"/>
      <c r="ALI21" s="1"/>
      <c r="ALJ21" s="1"/>
      <c r="ALK21" s="1"/>
      <c r="ALL21" s="1"/>
      <c r="ALM21" s="1"/>
      <c r="ALN21" s="1"/>
      <c r="ALO21" s="1"/>
      <c r="ALP21" s="1"/>
      <c r="ALQ21" s="1"/>
      <c r="ALR21" s="1"/>
      <c r="ALS21" s="1"/>
      <c r="ALT21" s="1"/>
      <c r="ALU21" s="1"/>
      <c r="ALV21" s="1"/>
      <c r="ALW21" s="1"/>
      <c r="ALX21" s="1"/>
      <c r="ALY21" s="1"/>
      <c r="ALZ21" s="1"/>
      <c r="AMA21" s="1"/>
      <c r="AMB21" s="1"/>
      <c r="AMC21" s="1"/>
      <c r="AMD21" s="1"/>
      <c r="AME21" s="1"/>
      <c r="AMF21" s="1"/>
      <c r="AMG21" s="1"/>
      <c r="AMH21" s="1"/>
      <c r="AMI21" s="1"/>
      <c r="AMJ21" s="1"/>
      <c r="AMK21" s="1"/>
      <c r="AML21" s="1"/>
      <c r="AMM21" s="1"/>
      <c r="AMN21" s="1"/>
      <c r="AMO21" s="1"/>
      <c r="AMP21" s="1"/>
      <c r="AMQ21" s="1"/>
      <c r="AMR21" s="1"/>
      <c r="AMS21" s="1"/>
      <c r="AMT21" s="1"/>
      <c r="AMU21" s="1"/>
      <c r="AMV21" s="1"/>
      <c r="AMW21" s="1"/>
      <c r="AMX21" s="1"/>
      <c r="AMY21" s="1"/>
      <c r="AMZ21" s="1"/>
      <c r="ANA21" s="1"/>
      <c r="ANB21" s="1"/>
      <c r="ANC21" s="1"/>
      <c r="AND21" s="1"/>
      <c r="ANE21" s="1"/>
      <c r="ANF21" s="1"/>
      <c r="ANG21" s="1"/>
      <c r="ANH21" s="1"/>
      <c r="ANI21" s="1"/>
      <c r="ANJ21" s="1"/>
      <c r="ANK21" s="1"/>
      <c r="ANL21" s="1"/>
      <c r="ANM21" s="1"/>
      <c r="ANN21" s="1"/>
      <c r="ANO21" s="1"/>
      <c r="ANP21" s="1"/>
      <c r="ANQ21" s="1"/>
      <c r="ANR21" s="1"/>
      <c r="ANS21" s="1"/>
      <c r="ANT21" s="1"/>
      <c r="ANU21" s="1"/>
      <c r="ANV21" s="1"/>
      <c r="ANW21" s="1"/>
      <c r="ANX21" s="1"/>
      <c r="ANY21" s="1"/>
      <c r="ANZ21" s="1"/>
      <c r="AOA21" s="1"/>
      <c r="AOB21" s="1"/>
      <c r="AOC21" s="1"/>
      <c r="AOD21" s="1"/>
      <c r="AOE21" s="1"/>
      <c r="AOF21" s="1"/>
      <c r="AOG21" s="1"/>
      <c r="AOH21" s="1"/>
      <c r="AOI21" s="1"/>
      <c r="AOJ21" s="1"/>
      <c r="AOK21" s="1"/>
      <c r="AOL21" s="1"/>
      <c r="AOM21" s="1"/>
      <c r="AON21" s="1"/>
      <c r="AOO21" s="1"/>
      <c r="AOP21" s="1"/>
      <c r="AOQ21" s="1"/>
      <c r="AOR21" s="1"/>
      <c r="AOS21" s="1"/>
      <c r="AOT21" s="1"/>
      <c r="AOU21" s="1"/>
      <c r="AOV21" s="1"/>
      <c r="AOW21" s="1"/>
      <c r="AOX21" s="1"/>
      <c r="AOY21" s="1"/>
      <c r="AOZ21" s="1"/>
      <c r="APA21" s="1"/>
      <c r="APB21" s="1"/>
      <c r="APC21" s="1"/>
      <c r="APD21" s="1"/>
      <c r="APE21" s="1"/>
      <c r="APF21" s="1"/>
      <c r="APG21" s="1"/>
      <c r="APH21" s="1"/>
      <c r="API21" s="1"/>
      <c r="APJ21" s="1"/>
      <c r="APK21" s="1"/>
      <c r="APL21" s="1"/>
      <c r="APM21" s="1"/>
      <c r="APN21" s="1"/>
      <c r="APO21" s="1"/>
      <c r="APP21" s="1"/>
      <c r="APQ21" s="1"/>
      <c r="APR21" s="1"/>
      <c r="APS21" s="1"/>
      <c r="APT21" s="1"/>
      <c r="APU21" s="1"/>
      <c r="APV21" s="1"/>
      <c r="APW21" s="1"/>
      <c r="APX21" s="1"/>
      <c r="APY21" s="1"/>
      <c r="APZ21" s="1"/>
      <c r="AQA21" s="1"/>
      <c r="AQB21" s="1"/>
      <c r="AQC21" s="1"/>
      <c r="AQD21" s="1"/>
      <c r="AQE21" s="1"/>
      <c r="AQF21" s="1"/>
      <c r="AQG21" s="1"/>
      <c r="AQH21" s="1"/>
      <c r="AQI21" s="1"/>
      <c r="AQJ21" s="1"/>
      <c r="AQK21" s="1"/>
      <c r="AQL21" s="1"/>
      <c r="AQM21" s="1"/>
      <c r="AQN21" s="1"/>
      <c r="AQO21" s="1"/>
      <c r="AQP21" s="1"/>
      <c r="AQQ21" s="1"/>
      <c r="AQR21" s="1"/>
      <c r="AQS21" s="1"/>
      <c r="AQT21" s="1"/>
      <c r="AQU21" s="1"/>
      <c r="AQV21" s="1"/>
      <c r="AQW21" s="1"/>
      <c r="AQX21" s="1"/>
      <c r="AQY21" s="1"/>
      <c r="AQZ21" s="1"/>
      <c r="ARA21" s="1"/>
      <c r="ARB21" s="1"/>
      <c r="ARC21" s="1"/>
      <c r="ARD21" s="1"/>
      <c r="ARE21" s="1"/>
      <c r="ARF21" s="1"/>
      <c r="ARG21" s="1"/>
      <c r="ARH21" s="1"/>
      <c r="ARI21" s="1"/>
      <c r="ARJ21" s="1"/>
      <c r="ARK21" s="1"/>
      <c r="ARL21" s="1"/>
      <c r="ARM21" s="1"/>
      <c r="ARN21" s="1"/>
      <c r="ARO21" s="1"/>
      <c r="ARP21" s="1"/>
      <c r="ARQ21" s="1"/>
      <c r="ARR21" s="1"/>
      <c r="ARS21" s="1"/>
      <c r="ART21" s="1"/>
      <c r="ARU21" s="1"/>
      <c r="ARV21" s="1"/>
      <c r="ARW21" s="1"/>
      <c r="ARX21" s="1"/>
      <c r="ARY21" s="1"/>
      <c r="ARZ21" s="1"/>
      <c r="ASA21" s="1"/>
      <c r="ASB21" s="1"/>
      <c r="ASC21" s="1"/>
      <c r="ASD21" s="1"/>
      <c r="ASE21" s="1"/>
      <c r="ASF21" s="1"/>
      <c r="ASG21" s="1"/>
      <c r="ASH21" s="1"/>
      <c r="ASI21" s="1"/>
      <c r="ASJ21" s="1"/>
      <c r="ASK21" s="1"/>
      <c r="ASL21" s="1"/>
      <c r="ASM21" s="1"/>
      <c r="ASN21" s="1"/>
      <c r="ASO21" s="1"/>
      <c r="ASP21" s="1"/>
      <c r="ASQ21" s="1"/>
      <c r="ASR21" s="1"/>
      <c r="ASS21" s="1"/>
      <c r="AST21" s="1"/>
      <c r="ASU21" s="1"/>
      <c r="ASV21" s="1"/>
      <c r="ASW21" s="1"/>
      <c r="ASX21" s="1"/>
      <c r="ASY21" s="1"/>
      <c r="ASZ21" s="1"/>
      <c r="ATA21" s="1"/>
      <c r="ATB21" s="1"/>
      <c r="ATC21" s="1"/>
      <c r="ATD21" s="1"/>
      <c r="ATE21" s="1"/>
      <c r="ATF21" s="1"/>
      <c r="ATG21" s="1"/>
      <c r="ATH21" s="1"/>
      <c r="ATI21" s="1"/>
      <c r="ATJ21" s="1"/>
      <c r="ATK21" s="1"/>
      <c r="ATL21" s="1"/>
      <c r="ATM21" s="1"/>
      <c r="ATN21" s="1"/>
      <c r="ATO21" s="1"/>
      <c r="ATP21" s="1"/>
      <c r="ATQ21" s="1"/>
      <c r="ATR21" s="1"/>
      <c r="ATS21" s="1"/>
      <c r="ATT21" s="1"/>
      <c r="ATU21" s="1"/>
      <c r="ATV21" s="1"/>
      <c r="ATW21" s="1"/>
      <c r="ATX21" s="1"/>
      <c r="ATY21" s="1"/>
      <c r="ATZ21" s="1"/>
      <c r="AUA21" s="1"/>
      <c r="AUB21" s="1"/>
      <c r="AUC21" s="1"/>
      <c r="AUD21" s="1"/>
      <c r="AUE21" s="1"/>
      <c r="AUF21" s="1"/>
      <c r="AUG21" s="1"/>
      <c r="AUH21" s="1"/>
      <c r="AUI21" s="1"/>
      <c r="AUJ21" s="1"/>
      <c r="AUK21" s="1"/>
      <c r="AUL21" s="1"/>
      <c r="AUM21" s="1"/>
      <c r="AUN21" s="1"/>
      <c r="AUO21" s="1"/>
      <c r="AUP21" s="1"/>
      <c r="AUQ21" s="1"/>
      <c r="AUR21" s="1"/>
      <c r="AUS21" s="1"/>
      <c r="AUT21" s="1"/>
      <c r="AUU21" s="1"/>
      <c r="AUV21" s="1"/>
      <c r="AUW21" s="1"/>
      <c r="AUX21" s="1"/>
      <c r="AUY21" s="1"/>
      <c r="AUZ21" s="1"/>
      <c r="AVA21" s="1"/>
      <c r="AVB21" s="1"/>
      <c r="AVC21" s="1"/>
      <c r="AVD21" s="1"/>
      <c r="AVE21" s="1"/>
      <c r="AVF21" s="1"/>
      <c r="AVG21" s="1"/>
      <c r="AVH21" s="1"/>
      <c r="AVI21" s="1"/>
      <c r="AVJ21" s="1"/>
      <c r="AVK21" s="1"/>
      <c r="AVL21" s="1"/>
      <c r="AVM21" s="1"/>
      <c r="AVN21" s="1"/>
      <c r="AVO21" s="1"/>
      <c r="AVP21" s="1"/>
      <c r="AVQ21" s="1"/>
      <c r="AVR21" s="1"/>
      <c r="AVS21" s="1"/>
      <c r="AVT21" s="1"/>
      <c r="AVU21" s="1"/>
      <c r="AVV21" s="1"/>
      <c r="AVW21" s="1"/>
      <c r="AVX21" s="1"/>
      <c r="AVY21" s="1"/>
      <c r="AVZ21" s="1"/>
      <c r="AWA21" s="1"/>
      <c r="AWB21" s="1"/>
      <c r="AWC21" s="1"/>
      <c r="AWD21" s="1"/>
      <c r="AWE21" s="1"/>
      <c r="AWF21" s="1"/>
      <c r="AWG21" s="1"/>
      <c r="AWH21" s="1"/>
      <c r="AWI21" s="1"/>
      <c r="AWJ21" s="1"/>
      <c r="AWK21" s="1"/>
      <c r="AWL21" s="1"/>
      <c r="AWM21" s="1"/>
      <c r="AWN21" s="1"/>
      <c r="AWO21" s="1"/>
      <c r="AWP21" s="1"/>
      <c r="AWQ21" s="1"/>
      <c r="AWR21" s="1"/>
      <c r="AWS21" s="1"/>
      <c r="AWT21" s="1"/>
      <c r="AWU21" s="1"/>
      <c r="AWV21" s="1"/>
      <c r="AWW21" s="1"/>
      <c r="AWX21" s="1"/>
      <c r="AWY21" s="1"/>
      <c r="AWZ21" s="1"/>
      <c r="AXA21" s="1"/>
      <c r="AXB21" s="1"/>
      <c r="AXC21" s="1"/>
      <c r="AXD21" s="1"/>
      <c r="AXE21" s="1"/>
      <c r="AXF21" s="1"/>
      <c r="AXG21" s="1"/>
      <c r="AXH21" s="1"/>
      <c r="AXI21" s="1"/>
      <c r="AXJ21" s="1"/>
      <c r="AXK21" s="1"/>
      <c r="AXL21" s="1"/>
      <c r="AXM21" s="1"/>
      <c r="AXN21" s="1"/>
      <c r="AXO21" s="1"/>
      <c r="AXP21" s="1"/>
      <c r="AXQ21" s="1"/>
      <c r="AXR21" s="1"/>
      <c r="AXS21" s="1"/>
      <c r="AXT21" s="1"/>
      <c r="AXU21" s="1"/>
      <c r="AXV21" s="1"/>
      <c r="AXW21" s="1"/>
      <c r="AXX21" s="1"/>
      <c r="AXY21" s="1"/>
      <c r="AXZ21" s="1"/>
      <c r="AYA21" s="1"/>
      <c r="AYB21" s="1"/>
      <c r="AYC21" s="1"/>
      <c r="AYD21" s="1"/>
      <c r="AYE21" s="1"/>
      <c r="AYF21" s="1"/>
      <c r="AYG21" s="1"/>
      <c r="AYH21" s="1"/>
      <c r="AYI21" s="1"/>
      <c r="AYJ21" s="1"/>
      <c r="AYK21" s="1"/>
      <c r="AYL21" s="1"/>
      <c r="AYM21" s="1"/>
      <c r="AYN21" s="1"/>
      <c r="AYO21" s="1"/>
      <c r="AYP21" s="1"/>
      <c r="AYQ21" s="1"/>
      <c r="AYR21" s="1"/>
      <c r="AYS21" s="1"/>
      <c r="AYT21" s="1"/>
      <c r="AYU21" s="1"/>
      <c r="AYV21" s="1"/>
      <c r="AYW21" s="1"/>
      <c r="AYX21" s="1"/>
      <c r="AYY21" s="1"/>
      <c r="AYZ21" s="1"/>
      <c r="AZA21" s="1"/>
      <c r="AZB21" s="1"/>
      <c r="AZC21" s="1"/>
      <c r="AZD21" s="1"/>
      <c r="AZE21" s="1"/>
      <c r="AZF21" s="1"/>
      <c r="AZG21" s="1"/>
      <c r="AZH21" s="1"/>
      <c r="AZI21" s="1"/>
      <c r="AZJ21" s="1"/>
      <c r="AZK21" s="1"/>
      <c r="AZL21" s="1"/>
      <c r="AZM21" s="1"/>
      <c r="AZN21" s="1"/>
      <c r="AZO21" s="1"/>
      <c r="AZP21" s="1"/>
      <c r="AZQ21" s="1"/>
      <c r="AZR21" s="1"/>
      <c r="AZS21" s="1"/>
      <c r="AZT21" s="1"/>
      <c r="AZU21" s="1"/>
      <c r="AZV21" s="1"/>
      <c r="AZW21" s="1"/>
      <c r="AZX21" s="1"/>
      <c r="AZY21" s="1"/>
      <c r="AZZ21" s="1"/>
      <c r="BAA21" s="1"/>
      <c r="BAB21" s="1"/>
      <c r="BAC21" s="1"/>
      <c r="BAD21" s="1"/>
      <c r="BAE21" s="1"/>
      <c r="BAF21" s="1"/>
      <c r="BAG21" s="1"/>
      <c r="BAH21" s="1"/>
      <c r="BAI21" s="1"/>
      <c r="BAJ21" s="1"/>
      <c r="BAK21" s="1"/>
      <c r="BAL21" s="1"/>
      <c r="BAM21" s="1"/>
      <c r="BAN21" s="1"/>
      <c r="BAO21" s="1"/>
      <c r="BAP21" s="1"/>
      <c r="BAQ21" s="1"/>
      <c r="BAR21" s="1"/>
      <c r="BAS21" s="1"/>
      <c r="BAT21" s="1"/>
      <c r="BAU21" s="1"/>
      <c r="BAV21" s="1"/>
      <c r="BAW21" s="1"/>
      <c r="BAX21" s="1"/>
      <c r="BAY21" s="1"/>
      <c r="BAZ21" s="1"/>
      <c r="BBA21" s="1"/>
      <c r="BBB21" s="1"/>
      <c r="BBC21" s="1"/>
      <c r="BBD21" s="1"/>
      <c r="BBE21" s="1"/>
      <c r="BBF21" s="1"/>
      <c r="BBG21" s="1"/>
      <c r="BBH21" s="1"/>
      <c r="BBI21" s="1"/>
      <c r="BBJ21" s="1"/>
      <c r="BBK21" s="1"/>
      <c r="BBL21" s="1"/>
      <c r="BBM21" s="1"/>
      <c r="BBN21" s="1"/>
      <c r="BBO21" s="1"/>
      <c r="BBP21" s="1"/>
      <c r="BBQ21" s="1"/>
      <c r="BBR21" s="1"/>
      <c r="BBS21" s="1"/>
      <c r="BBT21" s="1"/>
      <c r="BBU21" s="1"/>
      <c r="BBV21" s="1"/>
      <c r="BBW21" s="1"/>
      <c r="BBX21" s="1"/>
      <c r="BBY21" s="1"/>
      <c r="BBZ21" s="1"/>
      <c r="BCA21" s="1"/>
      <c r="BCB21" s="1"/>
      <c r="BCC21" s="1"/>
      <c r="BCD21" s="1"/>
      <c r="BCE21" s="1"/>
      <c r="BCF21" s="1"/>
      <c r="BCG21" s="1"/>
      <c r="BCH21" s="1"/>
      <c r="BCI21" s="1"/>
      <c r="BCJ21" s="1"/>
      <c r="BCK21" s="1"/>
      <c r="BCL21" s="1"/>
      <c r="BCM21" s="1"/>
      <c r="BCN21" s="1"/>
      <c r="BCO21" s="1"/>
      <c r="BCP21" s="1"/>
      <c r="BCQ21" s="1"/>
      <c r="BCR21" s="1"/>
      <c r="BCS21" s="1"/>
      <c r="BCT21" s="1"/>
      <c r="BCU21" s="1"/>
      <c r="BCV21" s="1"/>
      <c r="BCW21" s="1"/>
      <c r="BCX21" s="1"/>
      <c r="BCY21" s="1"/>
      <c r="BCZ21" s="1"/>
      <c r="BDA21" s="1"/>
      <c r="BDB21" s="1"/>
      <c r="BDC21" s="1"/>
      <c r="BDD21" s="1"/>
      <c r="BDE21" s="1"/>
      <c r="BDF21" s="1"/>
      <c r="BDG21" s="1"/>
      <c r="BDH21" s="1"/>
      <c r="BDI21" s="1"/>
      <c r="BDJ21" s="1"/>
      <c r="BDK21" s="1"/>
      <c r="BDL21" s="1"/>
      <c r="BDM21" s="1"/>
      <c r="BDN21" s="1"/>
      <c r="BDO21" s="1"/>
      <c r="BDP21" s="1"/>
      <c r="BDQ21" s="1"/>
      <c r="BDR21" s="1"/>
      <c r="BDS21" s="1"/>
      <c r="BDT21" s="1"/>
      <c r="BDU21" s="1"/>
      <c r="BDV21" s="1"/>
      <c r="BDW21" s="1"/>
      <c r="BDX21" s="1"/>
      <c r="BDY21" s="1"/>
      <c r="BDZ21" s="1"/>
      <c r="BEA21" s="1"/>
      <c r="BEB21" s="1"/>
      <c r="BEC21" s="1"/>
      <c r="BED21" s="1"/>
      <c r="BEE21" s="1"/>
      <c r="BEF21" s="1"/>
      <c r="BEG21" s="1"/>
      <c r="BEH21" s="1"/>
      <c r="BEI21" s="1"/>
      <c r="BEJ21" s="1"/>
      <c r="BEK21" s="1"/>
      <c r="BEL21" s="1"/>
      <c r="BEM21" s="1"/>
      <c r="BEN21" s="1"/>
      <c r="BEO21" s="1"/>
      <c r="BEP21" s="1"/>
      <c r="BEQ21" s="1"/>
      <c r="BER21" s="1"/>
      <c r="BES21" s="1"/>
      <c r="BET21" s="1"/>
      <c r="BEU21" s="1"/>
      <c r="BEV21" s="1"/>
      <c r="BEW21" s="1"/>
      <c r="BEX21" s="1"/>
      <c r="BEY21" s="1"/>
      <c r="BEZ21" s="1"/>
      <c r="BFA21" s="1"/>
      <c r="BFB21" s="1"/>
      <c r="BFC21" s="1"/>
      <c r="BFD21" s="1"/>
      <c r="BFE21" s="1"/>
      <c r="BFF21" s="1"/>
      <c r="BFG21" s="1"/>
      <c r="BFH21" s="1"/>
      <c r="BFI21" s="1"/>
      <c r="BFJ21" s="1"/>
      <c r="BFK21" s="1"/>
      <c r="BFL21" s="1"/>
      <c r="BFM21" s="1"/>
      <c r="BFN21" s="1"/>
      <c r="BFO21" s="1"/>
      <c r="BFP21" s="1"/>
      <c r="BFQ21" s="1"/>
      <c r="BFR21" s="1"/>
      <c r="BFS21" s="1"/>
      <c r="BFT21" s="1"/>
      <c r="BFU21" s="1"/>
      <c r="BFV21" s="1"/>
      <c r="BFW21" s="1"/>
      <c r="BFX21" s="1"/>
      <c r="BFY21" s="1"/>
      <c r="BFZ21" s="1"/>
      <c r="BGA21" s="1"/>
      <c r="BGB21" s="1"/>
      <c r="BGC21" s="1"/>
      <c r="BGD21" s="1"/>
      <c r="BGE21" s="1"/>
      <c r="BGF21" s="1"/>
      <c r="BGG21" s="1"/>
      <c r="BGH21" s="1"/>
      <c r="BGI21" s="1"/>
      <c r="BGJ21" s="1"/>
      <c r="BGK21" s="1"/>
      <c r="BGL21" s="1"/>
      <c r="BGM21" s="1"/>
      <c r="BGN21" s="1"/>
      <c r="BGO21" s="1"/>
      <c r="BGP21" s="1"/>
      <c r="BGQ21" s="1"/>
      <c r="BGR21" s="1"/>
      <c r="BGS21" s="1"/>
      <c r="BGT21" s="1"/>
      <c r="BGU21" s="1"/>
      <c r="BGV21" s="1"/>
      <c r="BGW21" s="1"/>
      <c r="BGX21" s="1"/>
      <c r="BGY21" s="1"/>
      <c r="BGZ21" s="1"/>
      <c r="BHA21" s="1"/>
      <c r="BHB21" s="1"/>
      <c r="BHC21" s="1"/>
      <c r="BHD21" s="1"/>
      <c r="BHE21" s="1"/>
      <c r="BHF21" s="1"/>
      <c r="BHG21" s="1"/>
      <c r="BHH21" s="1"/>
      <c r="BHI21" s="1"/>
      <c r="BHJ21" s="1"/>
      <c r="BHK21" s="1"/>
      <c r="BHL21" s="1"/>
      <c r="BHM21" s="1"/>
      <c r="BHN21" s="1"/>
      <c r="BHO21" s="1"/>
      <c r="BHP21" s="1"/>
      <c r="BHQ21" s="1"/>
      <c r="BHR21" s="1"/>
      <c r="BHS21" s="1"/>
      <c r="BHT21" s="1"/>
      <c r="BHU21" s="1"/>
      <c r="BHV21" s="1"/>
      <c r="BHW21" s="1"/>
      <c r="BHX21" s="1"/>
      <c r="BHY21" s="1"/>
      <c r="BHZ21" s="1"/>
      <c r="BIA21" s="1"/>
      <c r="BIB21" s="1"/>
      <c r="BIC21" s="1"/>
      <c r="BID21" s="1"/>
      <c r="BIE21" s="1"/>
      <c r="BIF21" s="1"/>
      <c r="BIG21" s="1"/>
      <c r="BIH21" s="1"/>
      <c r="BII21" s="1"/>
      <c r="BIJ21" s="1"/>
      <c r="BIK21" s="1"/>
      <c r="BIL21" s="1"/>
      <c r="BIM21" s="1"/>
      <c r="BIN21" s="1"/>
      <c r="BIO21" s="1"/>
      <c r="BIP21" s="1"/>
      <c r="BIQ21" s="1"/>
      <c r="BIR21" s="1"/>
      <c r="BIS21" s="1"/>
      <c r="BIT21" s="1"/>
      <c r="BIU21" s="1"/>
      <c r="BIV21" s="1"/>
      <c r="BIW21" s="1"/>
      <c r="BIX21" s="1"/>
      <c r="BIY21" s="1"/>
      <c r="BIZ21" s="1"/>
      <c r="BJA21" s="1"/>
      <c r="BJB21" s="1"/>
      <c r="BJC21" s="1"/>
      <c r="BJD21" s="1"/>
      <c r="BJE21" s="1"/>
      <c r="BJF21" s="1"/>
      <c r="BJG21" s="1"/>
      <c r="BJH21" s="1"/>
      <c r="BJI21" s="1"/>
      <c r="BJJ21" s="1"/>
      <c r="BJK21" s="1"/>
      <c r="BJL21" s="1"/>
      <c r="BJM21" s="1"/>
      <c r="BJN21" s="1"/>
      <c r="BJO21" s="1"/>
      <c r="BJP21" s="1"/>
      <c r="BJQ21" s="1"/>
      <c r="BJR21" s="1"/>
      <c r="BJS21" s="1"/>
      <c r="BJT21" s="1"/>
      <c r="BJU21" s="1"/>
      <c r="BJV21" s="1"/>
      <c r="BJW21" s="1"/>
      <c r="BJX21" s="1"/>
      <c r="BJY21" s="1"/>
      <c r="BJZ21" s="1"/>
      <c r="BKA21" s="1"/>
      <c r="BKB21" s="1"/>
      <c r="BKC21" s="1"/>
      <c r="BKD21" s="1"/>
      <c r="BKE21" s="1"/>
      <c r="BKF21" s="1"/>
      <c r="BKG21" s="1"/>
      <c r="BKH21" s="1"/>
      <c r="BKI21" s="1"/>
      <c r="BKJ21" s="1"/>
      <c r="BKK21" s="1"/>
      <c r="BKL21" s="1"/>
      <c r="BKM21" s="1"/>
      <c r="BKN21" s="1"/>
      <c r="BKO21" s="1"/>
      <c r="BKP21" s="1"/>
      <c r="BKQ21" s="1"/>
      <c r="BKR21" s="1"/>
      <c r="BKS21" s="1"/>
      <c r="BKT21" s="1"/>
      <c r="BKU21" s="1"/>
      <c r="BKV21" s="1"/>
      <c r="BKW21" s="1"/>
      <c r="BKX21" s="1"/>
      <c r="BKY21" s="1"/>
      <c r="BKZ21" s="1"/>
      <c r="BLA21" s="1"/>
      <c r="BLB21" s="1"/>
      <c r="BLC21" s="1"/>
      <c r="BLD21" s="1"/>
      <c r="BLE21" s="1"/>
      <c r="BLF21" s="1"/>
      <c r="BLG21" s="1"/>
      <c r="BLH21" s="1"/>
      <c r="BLI21" s="1"/>
      <c r="BLJ21" s="1"/>
      <c r="BLK21" s="1"/>
      <c r="BLL21" s="1"/>
      <c r="BLM21" s="1"/>
      <c r="BLN21" s="1"/>
      <c r="BLO21" s="1"/>
      <c r="BLP21" s="1"/>
      <c r="BLQ21" s="1"/>
      <c r="BLR21" s="1"/>
      <c r="BLS21" s="1"/>
      <c r="BLT21" s="1"/>
      <c r="BLU21" s="1"/>
      <c r="BLV21" s="1"/>
      <c r="BLW21" s="1"/>
      <c r="BLX21" s="1"/>
      <c r="BLY21" s="1"/>
      <c r="BLZ21" s="1"/>
      <c r="BMA21" s="1"/>
      <c r="BMB21" s="1"/>
      <c r="BMC21" s="1"/>
      <c r="BMD21" s="1"/>
      <c r="BME21" s="1"/>
      <c r="BMF21" s="1"/>
      <c r="BMG21" s="1"/>
      <c r="BMH21" s="1"/>
      <c r="BMI21" s="1"/>
      <c r="BMJ21" s="1"/>
      <c r="BMK21" s="1"/>
      <c r="BML21" s="1"/>
      <c r="BMM21" s="1"/>
      <c r="BMN21" s="1"/>
      <c r="BMO21" s="1"/>
      <c r="BMP21" s="1"/>
      <c r="BMQ21" s="1"/>
      <c r="BMR21" s="1"/>
      <c r="BMS21" s="1"/>
      <c r="BMT21" s="1"/>
      <c r="BMU21" s="1"/>
      <c r="BMV21" s="1"/>
      <c r="BMW21" s="1"/>
      <c r="BMX21" s="1"/>
      <c r="BMY21" s="1"/>
      <c r="BMZ21" s="1"/>
      <c r="BNA21" s="1"/>
      <c r="BNB21" s="1"/>
      <c r="BNC21" s="1"/>
      <c r="BND21" s="1"/>
      <c r="BNE21" s="1"/>
      <c r="BNF21" s="1"/>
      <c r="BNG21" s="1"/>
      <c r="BNH21" s="1"/>
      <c r="BNI21" s="1"/>
      <c r="BNJ21" s="1"/>
      <c r="BNK21" s="1"/>
      <c r="BNL21" s="1"/>
      <c r="BNM21" s="1"/>
      <c r="BNN21" s="1"/>
      <c r="BNO21" s="1"/>
      <c r="BNP21" s="1"/>
      <c r="BNQ21" s="1"/>
      <c r="BNR21" s="1"/>
      <c r="BNS21" s="1"/>
      <c r="BNT21" s="1"/>
      <c r="BNU21" s="1"/>
      <c r="BNV21" s="1"/>
      <c r="BNW21" s="1"/>
      <c r="BNX21" s="1"/>
      <c r="BNY21" s="1"/>
      <c r="BNZ21" s="1"/>
      <c r="BOA21" s="1"/>
      <c r="BOB21" s="1"/>
      <c r="BOC21" s="1"/>
      <c r="BOD21" s="1"/>
      <c r="BOE21" s="1"/>
      <c r="BOF21" s="1"/>
      <c r="BOG21" s="1"/>
      <c r="BOH21" s="1"/>
      <c r="BOI21" s="1"/>
      <c r="BOJ21" s="1"/>
      <c r="BOK21" s="1"/>
      <c r="BOL21" s="1"/>
      <c r="BOM21" s="1"/>
      <c r="BON21" s="1"/>
      <c r="BOO21" s="1"/>
      <c r="BOP21" s="1"/>
      <c r="BOQ21" s="1"/>
      <c r="BOR21" s="1"/>
      <c r="BOS21" s="1"/>
      <c r="BOT21" s="1"/>
      <c r="BOU21" s="1"/>
      <c r="BOV21" s="1"/>
      <c r="BOW21" s="1"/>
      <c r="BOX21" s="1"/>
      <c r="BOY21" s="1"/>
      <c r="BOZ21" s="1"/>
      <c r="BPA21" s="1"/>
      <c r="BPB21" s="1"/>
      <c r="BPC21" s="1"/>
      <c r="BPD21" s="1"/>
      <c r="BPE21" s="1"/>
      <c r="BPF21" s="1"/>
      <c r="BPG21" s="1"/>
      <c r="BPH21" s="1"/>
      <c r="BPI21" s="1"/>
      <c r="BPJ21" s="1"/>
      <c r="BPK21" s="1"/>
      <c r="BPL21" s="1"/>
      <c r="BPM21" s="1"/>
      <c r="BPN21" s="1"/>
      <c r="BPO21" s="1"/>
      <c r="BPP21" s="1"/>
      <c r="BPQ21" s="1"/>
      <c r="BPR21" s="1"/>
      <c r="BPS21" s="1"/>
      <c r="BPT21" s="1"/>
      <c r="BPU21" s="1"/>
      <c r="BPV21" s="1"/>
      <c r="BPW21" s="1"/>
      <c r="BPX21" s="1"/>
      <c r="BPY21" s="1"/>
      <c r="BPZ21" s="1"/>
      <c r="BQA21" s="1"/>
      <c r="BQB21" s="1"/>
      <c r="BQC21" s="1"/>
      <c r="BQD21" s="1"/>
      <c r="BQE21" s="1"/>
      <c r="BQF21" s="1"/>
      <c r="BQG21" s="1"/>
      <c r="BQH21" s="1"/>
      <c r="BQI21" s="1"/>
      <c r="BQJ21" s="1"/>
      <c r="BQK21" s="1"/>
      <c r="BQL21" s="1"/>
      <c r="BQM21" s="1"/>
      <c r="BQN21" s="1"/>
      <c r="BQO21" s="1"/>
      <c r="BQP21" s="1"/>
      <c r="BQQ21" s="1"/>
      <c r="BQR21" s="1"/>
      <c r="BQS21" s="1"/>
      <c r="BQT21" s="1"/>
      <c r="BQU21" s="1"/>
      <c r="BQV21" s="1"/>
      <c r="BQW21" s="1"/>
      <c r="BQX21" s="1"/>
      <c r="BQY21" s="1"/>
      <c r="BQZ21" s="1"/>
      <c r="BRA21" s="1"/>
      <c r="BRB21" s="1"/>
      <c r="BRC21" s="1"/>
      <c r="BRD21" s="1"/>
      <c r="BRE21" s="1"/>
      <c r="BRF21" s="1"/>
      <c r="BRG21" s="1"/>
      <c r="BRH21" s="1"/>
      <c r="BRI21" s="1"/>
      <c r="BRJ21" s="1"/>
      <c r="BRK21" s="1"/>
      <c r="BRL21" s="1"/>
      <c r="BRM21" s="1"/>
      <c r="BRN21" s="1"/>
      <c r="BRO21" s="1"/>
      <c r="BRP21" s="1"/>
      <c r="BRQ21" s="1"/>
      <c r="BRR21" s="1"/>
      <c r="BRS21" s="1"/>
      <c r="BRT21" s="1"/>
      <c r="BRU21" s="1"/>
      <c r="BRV21" s="1"/>
      <c r="BRW21" s="1"/>
      <c r="BRX21" s="1"/>
      <c r="BRY21" s="1"/>
      <c r="BRZ21" s="1"/>
      <c r="BSA21" s="1"/>
      <c r="BSB21" s="1"/>
      <c r="BSC21" s="1"/>
    </row>
    <row r="22" spans="1:1849" s="18" customFormat="1" ht="12.75" x14ac:dyDescent="0.2">
      <c r="A22" s="73" t="s">
        <v>179</v>
      </c>
      <c r="B22" s="81" t="s">
        <v>180</v>
      </c>
      <c r="C22" s="80"/>
      <c r="D22" s="64"/>
      <c r="E22" s="64"/>
      <c r="F22" s="64">
        <v>3578.4</v>
      </c>
      <c r="G22" s="150"/>
      <c r="H22" s="84">
        <f>'MC 02'!L25</f>
        <v>0</v>
      </c>
      <c r="I22" s="85">
        <f t="shared" si="1"/>
        <v>0</v>
      </c>
      <c r="J22" s="85">
        <f t="shared" si="2"/>
        <v>0</v>
      </c>
      <c r="K22" s="85">
        <f>K23</f>
        <v>596.4</v>
      </c>
      <c r="L22" s="85">
        <f>L23</f>
        <v>596.4</v>
      </c>
      <c r="M22" s="84">
        <f t="shared" si="0"/>
        <v>1192.8</v>
      </c>
      <c r="N22" s="85">
        <f t="shared" si="3"/>
        <v>2385.6000000000004</v>
      </c>
      <c r="O22" s="86">
        <f t="shared" si="4"/>
        <v>0.33333333333333331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  <c r="IZ22" s="1"/>
      <c r="JA22" s="1"/>
      <c r="JB22" s="1"/>
      <c r="JC22" s="1"/>
      <c r="JD22" s="1"/>
      <c r="JE22" s="1"/>
      <c r="JF22" s="1"/>
      <c r="JG22" s="1"/>
      <c r="JH22" s="1"/>
      <c r="JI22" s="1"/>
      <c r="JJ22" s="1"/>
      <c r="JK22" s="1"/>
      <c r="JL22" s="1"/>
      <c r="JM22" s="1"/>
      <c r="JN22" s="1"/>
      <c r="JO22" s="1"/>
      <c r="JP22" s="1"/>
      <c r="JQ22" s="1"/>
      <c r="JR22" s="1"/>
      <c r="JS22" s="1"/>
      <c r="JT22" s="1"/>
      <c r="JU22" s="1"/>
      <c r="JV22" s="1"/>
      <c r="JW22" s="1"/>
      <c r="JX22" s="1"/>
      <c r="JY22" s="1"/>
      <c r="JZ22" s="1"/>
      <c r="KA22" s="1"/>
      <c r="KB22" s="1"/>
      <c r="KC22" s="1"/>
      <c r="KD22" s="1"/>
      <c r="KE22" s="1"/>
      <c r="KF22" s="1"/>
      <c r="KG22" s="1"/>
      <c r="KH22" s="1"/>
      <c r="KI22" s="1"/>
      <c r="KJ22" s="1"/>
      <c r="KK22" s="1"/>
      <c r="KL22" s="1"/>
      <c r="KM22" s="1"/>
      <c r="KN22" s="1"/>
      <c r="KO22" s="1"/>
      <c r="KP22" s="1"/>
      <c r="KQ22" s="1"/>
      <c r="KR22" s="1"/>
      <c r="KS22" s="1"/>
      <c r="KT22" s="1"/>
      <c r="KU22" s="1"/>
      <c r="KV22" s="1"/>
      <c r="KW22" s="1"/>
      <c r="KX22" s="1"/>
      <c r="KY22" s="1"/>
      <c r="KZ22" s="1"/>
      <c r="LA22" s="1"/>
      <c r="LB22" s="1"/>
      <c r="LC22" s="1"/>
      <c r="LD22" s="1"/>
      <c r="LE22" s="1"/>
      <c r="LF22" s="1"/>
      <c r="LG22" s="1"/>
      <c r="LH22" s="1"/>
      <c r="LI22" s="1"/>
      <c r="LJ22" s="1"/>
      <c r="LK22" s="1"/>
      <c r="LL22" s="1"/>
      <c r="LM22" s="1"/>
      <c r="LN22" s="1"/>
      <c r="LO22" s="1"/>
      <c r="LP22" s="1"/>
      <c r="LQ22" s="1"/>
      <c r="LR22" s="1"/>
      <c r="LS22" s="1"/>
      <c r="LT22" s="1"/>
      <c r="LU22" s="1"/>
      <c r="LV22" s="1"/>
      <c r="LW22" s="1"/>
      <c r="LX22" s="1"/>
      <c r="LY22" s="1"/>
      <c r="LZ22" s="1"/>
      <c r="MA22" s="1"/>
      <c r="MB22" s="1"/>
      <c r="MC22" s="1"/>
      <c r="MD22" s="1"/>
      <c r="ME22" s="1"/>
      <c r="MF22" s="1"/>
      <c r="MG22" s="1"/>
      <c r="MH22" s="1"/>
      <c r="MI22" s="1"/>
      <c r="MJ22" s="1"/>
      <c r="MK22" s="1"/>
      <c r="ML22" s="1"/>
      <c r="MM22" s="1"/>
      <c r="MN22" s="1"/>
      <c r="MO22" s="1"/>
      <c r="MP22" s="1"/>
      <c r="MQ22" s="1"/>
      <c r="MR22" s="1"/>
      <c r="MS22" s="1"/>
      <c r="MT22" s="1"/>
      <c r="MU22" s="1"/>
      <c r="MV22" s="1"/>
      <c r="MW22" s="1"/>
      <c r="MX22" s="1"/>
      <c r="MY22" s="1"/>
      <c r="MZ22" s="1"/>
      <c r="NA22" s="1"/>
      <c r="NB22" s="1"/>
      <c r="NC22" s="1"/>
      <c r="ND22" s="1"/>
      <c r="NE22" s="1"/>
      <c r="NF22" s="1"/>
      <c r="NG22" s="1"/>
      <c r="NH22" s="1"/>
      <c r="NI22" s="1"/>
      <c r="NJ22" s="1"/>
      <c r="NK22" s="1"/>
      <c r="NL22" s="1"/>
      <c r="NM22" s="1"/>
      <c r="NN22" s="1"/>
      <c r="NO22" s="1"/>
      <c r="NP22" s="1"/>
      <c r="NQ22" s="1"/>
      <c r="NR22" s="1"/>
      <c r="NS22" s="1"/>
      <c r="NT22" s="1"/>
      <c r="NU22" s="1"/>
      <c r="NV22" s="1"/>
      <c r="NW22" s="1"/>
      <c r="NX22" s="1"/>
      <c r="NY22" s="1"/>
      <c r="NZ22" s="1"/>
      <c r="OA22" s="1"/>
      <c r="OB22" s="1"/>
      <c r="OC22" s="1"/>
      <c r="OD22" s="1"/>
      <c r="OE22" s="1"/>
      <c r="OF22" s="1"/>
      <c r="OG22" s="1"/>
      <c r="OH22" s="1"/>
      <c r="OI22" s="1"/>
      <c r="OJ22" s="1"/>
      <c r="OK22" s="1"/>
      <c r="OL22" s="1"/>
      <c r="OM22" s="1"/>
      <c r="ON22" s="1"/>
      <c r="OO22" s="1"/>
      <c r="OP22" s="1"/>
      <c r="OQ22" s="1"/>
      <c r="OR22" s="1"/>
      <c r="OS22" s="1"/>
      <c r="OT22" s="1"/>
      <c r="OU22" s="1"/>
      <c r="OV22" s="1"/>
      <c r="OW22" s="1"/>
      <c r="OX22" s="1"/>
      <c r="OY22" s="1"/>
      <c r="OZ22" s="1"/>
      <c r="PA22" s="1"/>
      <c r="PB22" s="1"/>
      <c r="PC22" s="1"/>
      <c r="PD22" s="1"/>
      <c r="PE22" s="1"/>
      <c r="PF22" s="1"/>
      <c r="PG22" s="1"/>
      <c r="PH22" s="1"/>
      <c r="PI22" s="1"/>
      <c r="PJ22" s="1"/>
      <c r="PK22" s="1"/>
      <c r="PL22" s="1"/>
      <c r="PM22" s="1"/>
      <c r="PN22" s="1"/>
      <c r="PO22" s="1"/>
      <c r="PP22" s="1"/>
      <c r="PQ22" s="1"/>
      <c r="PR22" s="1"/>
      <c r="PS22" s="1"/>
      <c r="PT22" s="1"/>
      <c r="PU22" s="1"/>
      <c r="PV22" s="1"/>
      <c r="PW22" s="1"/>
      <c r="PX22" s="1"/>
      <c r="PY22" s="1"/>
      <c r="PZ22" s="1"/>
      <c r="QA22" s="1"/>
      <c r="QB22" s="1"/>
      <c r="QC22" s="1"/>
      <c r="QD22" s="1"/>
      <c r="QE22" s="1"/>
      <c r="QF22" s="1"/>
      <c r="QG22" s="1"/>
      <c r="QH22" s="1"/>
      <c r="QI22" s="1"/>
      <c r="QJ22" s="1"/>
      <c r="QK22" s="1"/>
      <c r="QL22" s="1"/>
      <c r="QM22" s="1"/>
      <c r="QN22" s="1"/>
      <c r="QO22" s="1"/>
      <c r="QP22" s="1"/>
      <c r="QQ22" s="1"/>
      <c r="QR22" s="1"/>
      <c r="QS22" s="1"/>
      <c r="QT22" s="1"/>
      <c r="QU22" s="1"/>
      <c r="QV22" s="1"/>
      <c r="QW22" s="1"/>
      <c r="QX22" s="1"/>
      <c r="QY22" s="1"/>
      <c r="QZ22" s="1"/>
      <c r="RA22" s="1"/>
      <c r="RB22" s="1"/>
      <c r="RC22" s="1"/>
      <c r="RD22" s="1"/>
      <c r="RE22" s="1"/>
      <c r="RF22" s="1"/>
      <c r="RG22" s="1"/>
      <c r="RH22" s="1"/>
      <c r="RI22" s="1"/>
      <c r="RJ22" s="1"/>
      <c r="RK22" s="1"/>
      <c r="RL22" s="1"/>
      <c r="RM22" s="1"/>
      <c r="RN22" s="1"/>
      <c r="RO22" s="1"/>
      <c r="RP22" s="1"/>
      <c r="RQ22" s="1"/>
      <c r="RR22" s="1"/>
      <c r="RS22" s="1"/>
      <c r="RT22" s="1"/>
      <c r="RU22" s="1"/>
      <c r="RV22" s="1"/>
      <c r="RW22" s="1"/>
      <c r="RX22" s="1"/>
      <c r="RY22" s="1"/>
      <c r="RZ22" s="1"/>
      <c r="SA22" s="1"/>
      <c r="SB22" s="1"/>
      <c r="SC22" s="1"/>
      <c r="SD22" s="1"/>
      <c r="SE22" s="1"/>
      <c r="SF22" s="1"/>
      <c r="SG22" s="1"/>
      <c r="SH22" s="1"/>
      <c r="SI22" s="1"/>
      <c r="SJ22" s="1"/>
      <c r="SK22" s="1"/>
      <c r="SL22" s="1"/>
      <c r="SM22" s="1"/>
      <c r="SN22" s="1"/>
      <c r="SO22" s="1"/>
      <c r="SP22" s="1"/>
      <c r="SQ22" s="1"/>
      <c r="SR22" s="1"/>
      <c r="SS22" s="1"/>
      <c r="ST22" s="1"/>
      <c r="SU22" s="1"/>
      <c r="SV22" s="1"/>
      <c r="SW22" s="1"/>
      <c r="SX22" s="1"/>
      <c r="SY22" s="1"/>
      <c r="SZ22" s="1"/>
      <c r="TA22" s="1"/>
      <c r="TB22" s="1"/>
      <c r="TC22" s="1"/>
      <c r="TD22" s="1"/>
      <c r="TE22" s="1"/>
      <c r="TF22" s="1"/>
      <c r="TG22" s="1"/>
      <c r="TH22" s="1"/>
      <c r="TI22" s="1"/>
      <c r="TJ22" s="1"/>
      <c r="TK22" s="1"/>
      <c r="TL22" s="1"/>
      <c r="TM22" s="1"/>
      <c r="TN22" s="1"/>
      <c r="TO22" s="1"/>
      <c r="TP22" s="1"/>
      <c r="TQ22" s="1"/>
      <c r="TR22" s="1"/>
      <c r="TS22" s="1"/>
      <c r="TT22" s="1"/>
      <c r="TU22" s="1"/>
      <c r="TV22" s="1"/>
      <c r="TW22" s="1"/>
      <c r="TX22" s="1"/>
      <c r="TY22" s="1"/>
      <c r="TZ22" s="1"/>
      <c r="UA22" s="1"/>
      <c r="UB22" s="1"/>
      <c r="UC22" s="1"/>
      <c r="UD22" s="1"/>
      <c r="UE22" s="1"/>
      <c r="UF22" s="1"/>
      <c r="UG22" s="1"/>
      <c r="UH22" s="1"/>
      <c r="UI22" s="1"/>
      <c r="UJ22" s="1"/>
      <c r="UK22" s="1"/>
      <c r="UL22" s="1"/>
      <c r="UM22" s="1"/>
      <c r="UN22" s="1"/>
      <c r="UO22" s="1"/>
      <c r="UP22" s="1"/>
      <c r="UQ22" s="1"/>
      <c r="UR22" s="1"/>
      <c r="US22" s="1"/>
      <c r="UT22" s="1"/>
      <c r="UU22" s="1"/>
      <c r="UV22" s="1"/>
      <c r="UW22" s="1"/>
      <c r="UX22" s="1"/>
      <c r="UY22" s="1"/>
      <c r="UZ22" s="1"/>
      <c r="VA22" s="1"/>
      <c r="VB22" s="1"/>
      <c r="VC22" s="1"/>
      <c r="VD22" s="1"/>
      <c r="VE22" s="1"/>
      <c r="VF22" s="1"/>
      <c r="VG22" s="1"/>
      <c r="VH22" s="1"/>
      <c r="VI22" s="1"/>
      <c r="VJ22" s="1"/>
      <c r="VK22" s="1"/>
      <c r="VL22" s="1"/>
      <c r="VM22" s="1"/>
      <c r="VN22" s="1"/>
      <c r="VO22" s="1"/>
      <c r="VP22" s="1"/>
      <c r="VQ22" s="1"/>
      <c r="VR22" s="1"/>
      <c r="VS22" s="1"/>
      <c r="VT22" s="1"/>
      <c r="VU22" s="1"/>
      <c r="VV22" s="1"/>
      <c r="VW22" s="1"/>
      <c r="VX22" s="1"/>
      <c r="VY22" s="1"/>
      <c r="VZ22" s="1"/>
      <c r="WA22" s="1"/>
      <c r="WB22" s="1"/>
      <c r="WC22" s="1"/>
      <c r="WD22" s="1"/>
      <c r="WE22" s="1"/>
      <c r="WF22" s="1"/>
      <c r="WG22" s="1"/>
      <c r="WH22" s="1"/>
      <c r="WI22" s="1"/>
      <c r="WJ22" s="1"/>
      <c r="WK22" s="1"/>
      <c r="WL22" s="1"/>
      <c r="WM22" s="1"/>
      <c r="WN22" s="1"/>
      <c r="WO22" s="1"/>
      <c r="WP22" s="1"/>
      <c r="WQ22" s="1"/>
      <c r="WR22" s="1"/>
      <c r="WS22" s="1"/>
      <c r="WT22" s="1"/>
      <c r="WU22" s="1"/>
      <c r="WV22" s="1"/>
      <c r="WW22" s="1"/>
      <c r="WX22" s="1"/>
      <c r="WY22" s="1"/>
      <c r="WZ22" s="1"/>
      <c r="XA22" s="1"/>
      <c r="XB22" s="1"/>
      <c r="XC22" s="1"/>
      <c r="XD22" s="1"/>
      <c r="XE22" s="1"/>
      <c r="XF22" s="1"/>
      <c r="XG22" s="1"/>
      <c r="XH22" s="1"/>
      <c r="XI22" s="1"/>
      <c r="XJ22" s="1"/>
      <c r="XK22" s="1"/>
      <c r="XL22" s="1"/>
      <c r="XM22" s="1"/>
      <c r="XN22" s="1"/>
      <c r="XO22" s="1"/>
      <c r="XP22" s="1"/>
      <c r="XQ22" s="1"/>
      <c r="XR22" s="1"/>
      <c r="XS22" s="1"/>
      <c r="XT22" s="1"/>
      <c r="XU22" s="1"/>
      <c r="XV22" s="1"/>
      <c r="XW22" s="1"/>
      <c r="XX22" s="1"/>
      <c r="XY22" s="1"/>
      <c r="XZ22" s="1"/>
      <c r="YA22" s="1"/>
      <c r="YB22" s="1"/>
      <c r="YC22" s="1"/>
      <c r="YD22" s="1"/>
      <c r="YE22" s="1"/>
      <c r="YF22" s="1"/>
      <c r="YG22" s="1"/>
      <c r="YH22" s="1"/>
      <c r="YI22" s="1"/>
      <c r="YJ22" s="1"/>
      <c r="YK22" s="1"/>
      <c r="YL22" s="1"/>
      <c r="YM22" s="1"/>
      <c r="YN22" s="1"/>
      <c r="YO22" s="1"/>
      <c r="YP22" s="1"/>
      <c r="YQ22" s="1"/>
      <c r="YR22" s="1"/>
      <c r="YS22" s="1"/>
      <c r="YT22" s="1"/>
      <c r="YU22" s="1"/>
      <c r="YV22" s="1"/>
      <c r="YW22" s="1"/>
      <c r="YX22" s="1"/>
      <c r="YY22" s="1"/>
      <c r="YZ22" s="1"/>
      <c r="ZA22" s="1"/>
      <c r="ZB22" s="1"/>
      <c r="ZC22" s="1"/>
      <c r="ZD22" s="1"/>
      <c r="ZE22" s="1"/>
      <c r="ZF22" s="1"/>
      <c r="ZG22" s="1"/>
      <c r="ZH22" s="1"/>
      <c r="ZI22" s="1"/>
      <c r="ZJ22" s="1"/>
      <c r="ZK22" s="1"/>
      <c r="ZL22" s="1"/>
      <c r="ZM22" s="1"/>
      <c r="ZN22" s="1"/>
      <c r="ZO22" s="1"/>
      <c r="ZP22" s="1"/>
      <c r="ZQ22" s="1"/>
      <c r="ZR22" s="1"/>
      <c r="ZS22" s="1"/>
      <c r="ZT22" s="1"/>
      <c r="ZU22" s="1"/>
      <c r="ZV22" s="1"/>
      <c r="ZW22" s="1"/>
      <c r="ZX22" s="1"/>
      <c r="ZY22" s="1"/>
      <c r="ZZ22" s="1"/>
      <c r="AAA22" s="1"/>
      <c r="AAB22" s="1"/>
      <c r="AAC22" s="1"/>
      <c r="AAD22" s="1"/>
      <c r="AAE22" s="1"/>
      <c r="AAF22" s="1"/>
      <c r="AAG22" s="1"/>
      <c r="AAH22" s="1"/>
      <c r="AAI22" s="1"/>
      <c r="AAJ22" s="1"/>
      <c r="AAK22" s="1"/>
      <c r="AAL22" s="1"/>
      <c r="AAM22" s="1"/>
      <c r="AAN22" s="1"/>
      <c r="AAO22" s="1"/>
      <c r="AAP22" s="1"/>
      <c r="AAQ22" s="1"/>
      <c r="AAR22" s="1"/>
      <c r="AAS22" s="1"/>
      <c r="AAT22" s="1"/>
      <c r="AAU22" s="1"/>
      <c r="AAV22" s="1"/>
      <c r="AAW22" s="1"/>
      <c r="AAX22" s="1"/>
      <c r="AAY22" s="1"/>
      <c r="AAZ22" s="1"/>
      <c r="ABA22" s="1"/>
      <c r="ABB22" s="1"/>
      <c r="ABC22" s="1"/>
      <c r="ABD22" s="1"/>
      <c r="ABE22" s="1"/>
      <c r="ABF22" s="1"/>
      <c r="ABG22" s="1"/>
      <c r="ABH22" s="1"/>
      <c r="ABI22" s="1"/>
      <c r="ABJ22" s="1"/>
      <c r="ABK22" s="1"/>
      <c r="ABL22" s="1"/>
      <c r="ABM22" s="1"/>
      <c r="ABN22" s="1"/>
      <c r="ABO22" s="1"/>
      <c r="ABP22" s="1"/>
      <c r="ABQ22" s="1"/>
      <c r="ABR22" s="1"/>
      <c r="ABS22" s="1"/>
      <c r="ABT22" s="1"/>
      <c r="ABU22" s="1"/>
      <c r="ABV22" s="1"/>
      <c r="ABW22" s="1"/>
      <c r="ABX22" s="1"/>
      <c r="ABY22" s="1"/>
      <c r="ABZ22" s="1"/>
      <c r="ACA22" s="1"/>
      <c r="ACB22" s="1"/>
      <c r="ACC22" s="1"/>
      <c r="ACD22" s="1"/>
      <c r="ACE22" s="1"/>
      <c r="ACF22" s="1"/>
      <c r="ACG22" s="1"/>
      <c r="ACH22" s="1"/>
      <c r="ACI22" s="1"/>
      <c r="ACJ22" s="1"/>
      <c r="ACK22" s="1"/>
      <c r="ACL22" s="1"/>
      <c r="ACM22" s="1"/>
      <c r="ACN22" s="1"/>
      <c r="ACO22" s="1"/>
      <c r="ACP22" s="1"/>
      <c r="ACQ22" s="1"/>
      <c r="ACR22" s="1"/>
      <c r="ACS22" s="1"/>
      <c r="ACT22" s="1"/>
      <c r="ACU22" s="1"/>
      <c r="ACV22" s="1"/>
      <c r="ACW22" s="1"/>
      <c r="ACX22" s="1"/>
      <c r="ACY22" s="1"/>
      <c r="ACZ22" s="1"/>
      <c r="ADA22" s="1"/>
      <c r="ADB22" s="1"/>
      <c r="ADC22" s="1"/>
      <c r="ADD22" s="1"/>
      <c r="ADE22" s="1"/>
      <c r="ADF22" s="1"/>
      <c r="ADG22" s="1"/>
      <c r="ADH22" s="1"/>
      <c r="ADI22" s="1"/>
      <c r="ADJ22" s="1"/>
      <c r="ADK22" s="1"/>
      <c r="ADL22" s="1"/>
      <c r="ADM22" s="1"/>
      <c r="ADN22" s="1"/>
      <c r="ADO22" s="1"/>
      <c r="ADP22" s="1"/>
      <c r="ADQ22" s="1"/>
      <c r="ADR22" s="1"/>
      <c r="ADS22" s="1"/>
      <c r="ADT22" s="1"/>
      <c r="ADU22" s="1"/>
      <c r="ADV22" s="1"/>
      <c r="ADW22" s="1"/>
      <c r="ADX22" s="1"/>
      <c r="ADY22" s="1"/>
      <c r="ADZ22" s="1"/>
      <c r="AEA22" s="1"/>
      <c r="AEB22" s="1"/>
      <c r="AEC22" s="1"/>
      <c r="AED22" s="1"/>
      <c r="AEE22" s="1"/>
      <c r="AEF22" s="1"/>
      <c r="AEG22" s="1"/>
      <c r="AEH22" s="1"/>
      <c r="AEI22" s="1"/>
      <c r="AEJ22" s="1"/>
      <c r="AEK22" s="1"/>
      <c r="AEL22" s="1"/>
      <c r="AEM22" s="1"/>
      <c r="AEN22" s="1"/>
      <c r="AEO22" s="1"/>
      <c r="AEP22" s="1"/>
      <c r="AEQ22" s="1"/>
      <c r="AER22" s="1"/>
      <c r="AES22" s="1"/>
      <c r="AET22" s="1"/>
      <c r="AEU22" s="1"/>
      <c r="AEV22" s="1"/>
      <c r="AEW22" s="1"/>
      <c r="AEX22" s="1"/>
      <c r="AEY22" s="1"/>
      <c r="AEZ22" s="1"/>
      <c r="AFA22" s="1"/>
      <c r="AFB22" s="1"/>
      <c r="AFC22" s="1"/>
      <c r="AFD22" s="1"/>
      <c r="AFE22" s="1"/>
      <c r="AFF22" s="1"/>
      <c r="AFG22" s="1"/>
      <c r="AFH22" s="1"/>
      <c r="AFI22" s="1"/>
      <c r="AFJ22" s="1"/>
      <c r="AFK22" s="1"/>
      <c r="AFL22" s="1"/>
      <c r="AFM22" s="1"/>
      <c r="AFN22" s="1"/>
      <c r="AFO22" s="1"/>
      <c r="AFP22" s="1"/>
      <c r="AFQ22" s="1"/>
      <c r="AFR22" s="1"/>
      <c r="AFS22" s="1"/>
      <c r="AFT22" s="1"/>
      <c r="AFU22" s="1"/>
      <c r="AFV22" s="1"/>
      <c r="AFW22" s="1"/>
      <c r="AFX22" s="1"/>
      <c r="AFY22" s="1"/>
      <c r="AFZ22" s="1"/>
      <c r="AGA22" s="1"/>
      <c r="AGB22" s="1"/>
      <c r="AGC22" s="1"/>
      <c r="AGD22" s="1"/>
      <c r="AGE22" s="1"/>
      <c r="AGF22" s="1"/>
      <c r="AGG22" s="1"/>
      <c r="AGH22" s="1"/>
      <c r="AGI22" s="1"/>
      <c r="AGJ22" s="1"/>
      <c r="AGK22" s="1"/>
      <c r="AGL22" s="1"/>
      <c r="AGM22" s="1"/>
      <c r="AGN22" s="1"/>
      <c r="AGO22" s="1"/>
      <c r="AGP22" s="1"/>
      <c r="AGQ22" s="1"/>
      <c r="AGR22" s="1"/>
      <c r="AGS22" s="1"/>
      <c r="AGT22" s="1"/>
      <c r="AGU22" s="1"/>
      <c r="AGV22" s="1"/>
      <c r="AGW22" s="1"/>
      <c r="AGX22" s="1"/>
      <c r="AGY22" s="1"/>
      <c r="AGZ22" s="1"/>
      <c r="AHA22" s="1"/>
      <c r="AHB22" s="1"/>
      <c r="AHC22" s="1"/>
      <c r="AHD22" s="1"/>
      <c r="AHE22" s="1"/>
      <c r="AHF22" s="1"/>
      <c r="AHG22" s="1"/>
      <c r="AHH22" s="1"/>
      <c r="AHI22" s="1"/>
      <c r="AHJ22" s="1"/>
      <c r="AHK22" s="1"/>
      <c r="AHL22" s="1"/>
      <c r="AHM22" s="1"/>
      <c r="AHN22" s="1"/>
      <c r="AHO22" s="1"/>
      <c r="AHP22" s="1"/>
      <c r="AHQ22" s="1"/>
      <c r="AHR22" s="1"/>
      <c r="AHS22" s="1"/>
      <c r="AHT22" s="1"/>
      <c r="AHU22" s="1"/>
      <c r="AHV22" s="1"/>
      <c r="AHW22" s="1"/>
      <c r="AHX22" s="1"/>
      <c r="AHY22" s="1"/>
      <c r="AHZ22" s="1"/>
      <c r="AIA22" s="1"/>
      <c r="AIB22" s="1"/>
      <c r="AIC22" s="1"/>
      <c r="AID22" s="1"/>
      <c r="AIE22" s="1"/>
      <c r="AIF22" s="1"/>
      <c r="AIG22" s="1"/>
      <c r="AIH22" s="1"/>
      <c r="AII22" s="1"/>
      <c r="AIJ22" s="1"/>
      <c r="AIK22" s="1"/>
      <c r="AIL22" s="1"/>
      <c r="AIM22" s="1"/>
      <c r="AIN22" s="1"/>
      <c r="AIO22" s="1"/>
      <c r="AIP22" s="1"/>
      <c r="AIQ22" s="1"/>
      <c r="AIR22" s="1"/>
      <c r="AIS22" s="1"/>
      <c r="AIT22" s="1"/>
      <c r="AIU22" s="1"/>
      <c r="AIV22" s="1"/>
      <c r="AIW22" s="1"/>
      <c r="AIX22" s="1"/>
      <c r="AIY22" s="1"/>
      <c r="AIZ22" s="1"/>
      <c r="AJA22" s="1"/>
      <c r="AJB22" s="1"/>
      <c r="AJC22" s="1"/>
      <c r="AJD22" s="1"/>
      <c r="AJE22" s="1"/>
      <c r="AJF22" s="1"/>
      <c r="AJG22" s="1"/>
      <c r="AJH22" s="1"/>
      <c r="AJI22" s="1"/>
      <c r="AJJ22" s="1"/>
      <c r="AJK22" s="1"/>
      <c r="AJL22" s="1"/>
      <c r="AJM22" s="1"/>
      <c r="AJN22" s="1"/>
      <c r="AJO22" s="1"/>
      <c r="AJP22" s="1"/>
      <c r="AJQ22" s="1"/>
      <c r="AJR22" s="1"/>
      <c r="AJS22" s="1"/>
      <c r="AJT22" s="1"/>
      <c r="AJU22" s="1"/>
      <c r="AJV22" s="1"/>
      <c r="AJW22" s="1"/>
      <c r="AJX22" s="1"/>
      <c r="AJY22" s="1"/>
      <c r="AJZ22" s="1"/>
      <c r="AKA22" s="1"/>
      <c r="AKB22" s="1"/>
      <c r="AKC22" s="1"/>
      <c r="AKD22" s="1"/>
      <c r="AKE22" s="1"/>
      <c r="AKF22" s="1"/>
      <c r="AKG22" s="1"/>
      <c r="AKH22" s="1"/>
      <c r="AKI22" s="1"/>
      <c r="AKJ22" s="1"/>
      <c r="AKK22" s="1"/>
      <c r="AKL22" s="1"/>
      <c r="AKM22" s="1"/>
      <c r="AKN22" s="1"/>
      <c r="AKO22" s="1"/>
      <c r="AKP22" s="1"/>
      <c r="AKQ22" s="1"/>
      <c r="AKR22" s="1"/>
      <c r="AKS22" s="1"/>
      <c r="AKT22" s="1"/>
      <c r="AKU22" s="1"/>
      <c r="AKV22" s="1"/>
      <c r="AKW22" s="1"/>
      <c r="AKX22" s="1"/>
      <c r="AKY22" s="1"/>
      <c r="AKZ22" s="1"/>
      <c r="ALA22" s="1"/>
      <c r="ALB22" s="1"/>
      <c r="ALC22" s="1"/>
      <c r="ALD22" s="1"/>
      <c r="ALE22" s="1"/>
      <c r="ALF22" s="1"/>
      <c r="ALG22" s="1"/>
      <c r="ALH22" s="1"/>
      <c r="ALI22" s="1"/>
      <c r="ALJ22" s="1"/>
      <c r="ALK22" s="1"/>
      <c r="ALL22" s="1"/>
      <c r="ALM22" s="1"/>
      <c r="ALN22" s="1"/>
      <c r="ALO22" s="1"/>
      <c r="ALP22" s="1"/>
      <c r="ALQ22" s="1"/>
      <c r="ALR22" s="1"/>
      <c r="ALS22" s="1"/>
      <c r="ALT22" s="1"/>
      <c r="ALU22" s="1"/>
      <c r="ALV22" s="1"/>
      <c r="ALW22" s="1"/>
      <c r="ALX22" s="1"/>
      <c r="ALY22" s="1"/>
      <c r="ALZ22" s="1"/>
      <c r="AMA22" s="1"/>
      <c r="AMB22" s="1"/>
      <c r="AMC22" s="1"/>
      <c r="AMD22" s="1"/>
      <c r="AME22" s="1"/>
      <c r="AMF22" s="1"/>
      <c r="AMG22" s="1"/>
      <c r="AMH22" s="1"/>
      <c r="AMI22" s="1"/>
      <c r="AMJ22" s="1"/>
      <c r="AMK22" s="1"/>
      <c r="AML22" s="1"/>
      <c r="AMM22" s="1"/>
      <c r="AMN22" s="1"/>
      <c r="AMO22" s="1"/>
      <c r="AMP22" s="1"/>
      <c r="AMQ22" s="1"/>
      <c r="AMR22" s="1"/>
      <c r="AMS22" s="1"/>
      <c r="AMT22" s="1"/>
      <c r="AMU22" s="1"/>
      <c r="AMV22" s="1"/>
      <c r="AMW22" s="1"/>
      <c r="AMX22" s="1"/>
      <c r="AMY22" s="1"/>
      <c r="AMZ22" s="1"/>
      <c r="ANA22" s="1"/>
      <c r="ANB22" s="1"/>
      <c r="ANC22" s="1"/>
      <c r="AND22" s="1"/>
      <c r="ANE22" s="1"/>
      <c r="ANF22" s="1"/>
      <c r="ANG22" s="1"/>
      <c r="ANH22" s="1"/>
      <c r="ANI22" s="1"/>
      <c r="ANJ22" s="1"/>
      <c r="ANK22" s="1"/>
      <c r="ANL22" s="1"/>
      <c r="ANM22" s="1"/>
      <c r="ANN22" s="1"/>
      <c r="ANO22" s="1"/>
      <c r="ANP22" s="1"/>
      <c r="ANQ22" s="1"/>
      <c r="ANR22" s="1"/>
      <c r="ANS22" s="1"/>
      <c r="ANT22" s="1"/>
      <c r="ANU22" s="1"/>
      <c r="ANV22" s="1"/>
      <c r="ANW22" s="1"/>
      <c r="ANX22" s="1"/>
      <c r="ANY22" s="1"/>
      <c r="ANZ22" s="1"/>
      <c r="AOA22" s="1"/>
      <c r="AOB22" s="1"/>
      <c r="AOC22" s="1"/>
      <c r="AOD22" s="1"/>
      <c r="AOE22" s="1"/>
      <c r="AOF22" s="1"/>
      <c r="AOG22" s="1"/>
      <c r="AOH22" s="1"/>
      <c r="AOI22" s="1"/>
      <c r="AOJ22" s="1"/>
      <c r="AOK22" s="1"/>
      <c r="AOL22" s="1"/>
      <c r="AOM22" s="1"/>
      <c r="AON22" s="1"/>
      <c r="AOO22" s="1"/>
      <c r="AOP22" s="1"/>
      <c r="AOQ22" s="1"/>
      <c r="AOR22" s="1"/>
      <c r="AOS22" s="1"/>
      <c r="AOT22" s="1"/>
      <c r="AOU22" s="1"/>
      <c r="AOV22" s="1"/>
      <c r="AOW22" s="1"/>
      <c r="AOX22" s="1"/>
      <c r="AOY22" s="1"/>
      <c r="AOZ22" s="1"/>
      <c r="APA22" s="1"/>
      <c r="APB22" s="1"/>
      <c r="APC22" s="1"/>
      <c r="APD22" s="1"/>
      <c r="APE22" s="1"/>
      <c r="APF22" s="1"/>
      <c r="APG22" s="1"/>
      <c r="APH22" s="1"/>
      <c r="API22" s="1"/>
      <c r="APJ22" s="1"/>
      <c r="APK22" s="1"/>
      <c r="APL22" s="1"/>
      <c r="APM22" s="1"/>
      <c r="APN22" s="1"/>
      <c r="APO22" s="1"/>
      <c r="APP22" s="1"/>
      <c r="APQ22" s="1"/>
      <c r="APR22" s="1"/>
      <c r="APS22" s="1"/>
      <c r="APT22" s="1"/>
      <c r="APU22" s="1"/>
      <c r="APV22" s="1"/>
      <c r="APW22" s="1"/>
      <c r="APX22" s="1"/>
      <c r="APY22" s="1"/>
      <c r="APZ22" s="1"/>
      <c r="AQA22" s="1"/>
      <c r="AQB22" s="1"/>
      <c r="AQC22" s="1"/>
      <c r="AQD22" s="1"/>
      <c r="AQE22" s="1"/>
      <c r="AQF22" s="1"/>
      <c r="AQG22" s="1"/>
      <c r="AQH22" s="1"/>
      <c r="AQI22" s="1"/>
      <c r="AQJ22" s="1"/>
      <c r="AQK22" s="1"/>
      <c r="AQL22" s="1"/>
      <c r="AQM22" s="1"/>
      <c r="AQN22" s="1"/>
      <c r="AQO22" s="1"/>
      <c r="AQP22" s="1"/>
      <c r="AQQ22" s="1"/>
      <c r="AQR22" s="1"/>
      <c r="AQS22" s="1"/>
      <c r="AQT22" s="1"/>
      <c r="AQU22" s="1"/>
      <c r="AQV22" s="1"/>
      <c r="AQW22" s="1"/>
      <c r="AQX22" s="1"/>
      <c r="AQY22" s="1"/>
      <c r="AQZ22" s="1"/>
      <c r="ARA22" s="1"/>
      <c r="ARB22" s="1"/>
      <c r="ARC22" s="1"/>
      <c r="ARD22" s="1"/>
      <c r="ARE22" s="1"/>
      <c r="ARF22" s="1"/>
      <c r="ARG22" s="1"/>
      <c r="ARH22" s="1"/>
      <c r="ARI22" s="1"/>
      <c r="ARJ22" s="1"/>
      <c r="ARK22" s="1"/>
      <c r="ARL22" s="1"/>
      <c r="ARM22" s="1"/>
      <c r="ARN22" s="1"/>
      <c r="ARO22" s="1"/>
      <c r="ARP22" s="1"/>
      <c r="ARQ22" s="1"/>
      <c r="ARR22" s="1"/>
      <c r="ARS22" s="1"/>
      <c r="ART22" s="1"/>
      <c r="ARU22" s="1"/>
      <c r="ARV22" s="1"/>
      <c r="ARW22" s="1"/>
      <c r="ARX22" s="1"/>
      <c r="ARY22" s="1"/>
      <c r="ARZ22" s="1"/>
      <c r="ASA22" s="1"/>
      <c r="ASB22" s="1"/>
      <c r="ASC22" s="1"/>
      <c r="ASD22" s="1"/>
      <c r="ASE22" s="1"/>
      <c r="ASF22" s="1"/>
      <c r="ASG22" s="1"/>
      <c r="ASH22" s="1"/>
      <c r="ASI22" s="1"/>
      <c r="ASJ22" s="1"/>
      <c r="ASK22" s="1"/>
      <c r="ASL22" s="1"/>
      <c r="ASM22" s="1"/>
      <c r="ASN22" s="1"/>
      <c r="ASO22" s="1"/>
      <c r="ASP22" s="1"/>
      <c r="ASQ22" s="1"/>
      <c r="ASR22" s="1"/>
      <c r="ASS22" s="1"/>
      <c r="AST22" s="1"/>
      <c r="ASU22" s="1"/>
      <c r="ASV22" s="1"/>
      <c r="ASW22" s="1"/>
      <c r="ASX22" s="1"/>
      <c r="ASY22" s="1"/>
      <c r="ASZ22" s="1"/>
      <c r="ATA22" s="1"/>
      <c r="ATB22" s="1"/>
      <c r="ATC22" s="1"/>
      <c r="ATD22" s="1"/>
      <c r="ATE22" s="1"/>
      <c r="ATF22" s="1"/>
      <c r="ATG22" s="1"/>
      <c r="ATH22" s="1"/>
      <c r="ATI22" s="1"/>
      <c r="ATJ22" s="1"/>
      <c r="ATK22" s="1"/>
      <c r="ATL22" s="1"/>
      <c r="ATM22" s="1"/>
      <c r="ATN22" s="1"/>
      <c r="ATO22" s="1"/>
      <c r="ATP22" s="1"/>
      <c r="ATQ22" s="1"/>
      <c r="ATR22" s="1"/>
      <c r="ATS22" s="1"/>
      <c r="ATT22" s="1"/>
      <c r="ATU22" s="1"/>
      <c r="ATV22" s="1"/>
      <c r="ATW22" s="1"/>
      <c r="ATX22" s="1"/>
      <c r="ATY22" s="1"/>
      <c r="ATZ22" s="1"/>
      <c r="AUA22" s="1"/>
      <c r="AUB22" s="1"/>
      <c r="AUC22" s="1"/>
      <c r="AUD22" s="1"/>
      <c r="AUE22" s="1"/>
      <c r="AUF22" s="1"/>
      <c r="AUG22" s="1"/>
      <c r="AUH22" s="1"/>
      <c r="AUI22" s="1"/>
      <c r="AUJ22" s="1"/>
      <c r="AUK22" s="1"/>
      <c r="AUL22" s="1"/>
      <c r="AUM22" s="1"/>
      <c r="AUN22" s="1"/>
      <c r="AUO22" s="1"/>
      <c r="AUP22" s="1"/>
      <c r="AUQ22" s="1"/>
      <c r="AUR22" s="1"/>
      <c r="AUS22" s="1"/>
      <c r="AUT22" s="1"/>
      <c r="AUU22" s="1"/>
      <c r="AUV22" s="1"/>
      <c r="AUW22" s="1"/>
      <c r="AUX22" s="1"/>
      <c r="AUY22" s="1"/>
      <c r="AUZ22" s="1"/>
      <c r="AVA22" s="1"/>
      <c r="AVB22" s="1"/>
      <c r="AVC22" s="1"/>
      <c r="AVD22" s="1"/>
      <c r="AVE22" s="1"/>
      <c r="AVF22" s="1"/>
      <c r="AVG22" s="1"/>
      <c r="AVH22" s="1"/>
      <c r="AVI22" s="1"/>
      <c r="AVJ22" s="1"/>
      <c r="AVK22" s="1"/>
      <c r="AVL22" s="1"/>
      <c r="AVM22" s="1"/>
      <c r="AVN22" s="1"/>
      <c r="AVO22" s="1"/>
      <c r="AVP22" s="1"/>
      <c r="AVQ22" s="1"/>
      <c r="AVR22" s="1"/>
      <c r="AVS22" s="1"/>
      <c r="AVT22" s="1"/>
      <c r="AVU22" s="1"/>
      <c r="AVV22" s="1"/>
      <c r="AVW22" s="1"/>
      <c r="AVX22" s="1"/>
      <c r="AVY22" s="1"/>
      <c r="AVZ22" s="1"/>
      <c r="AWA22" s="1"/>
      <c r="AWB22" s="1"/>
      <c r="AWC22" s="1"/>
      <c r="AWD22" s="1"/>
      <c r="AWE22" s="1"/>
      <c r="AWF22" s="1"/>
      <c r="AWG22" s="1"/>
      <c r="AWH22" s="1"/>
      <c r="AWI22" s="1"/>
      <c r="AWJ22" s="1"/>
      <c r="AWK22" s="1"/>
      <c r="AWL22" s="1"/>
      <c r="AWM22" s="1"/>
      <c r="AWN22" s="1"/>
      <c r="AWO22" s="1"/>
      <c r="AWP22" s="1"/>
      <c r="AWQ22" s="1"/>
      <c r="AWR22" s="1"/>
      <c r="AWS22" s="1"/>
      <c r="AWT22" s="1"/>
      <c r="AWU22" s="1"/>
      <c r="AWV22" s="1"/>
      <c r="AWW22" s="1"/>
      <c r="AWX22" s="1"/>
      <c r="AWY22" s="1"/>
      <c r="AWZ22" s="1"/>
      <c r="AXA22" s="1"/>
      <c r="AXB22" s="1"/>
      <c r="AXC22" s="1"/>
      <c r="AXD22" s="1"/>
      <c r="AXE22" s="1"/>
      <c r="AXF22" s="1"/>
      <c r="AXG22" s="1"/>
      <c r="AXH22" s="1"/>
      <c r="AXI22" s="1"/>
      <c r="AXJ22" s="1"/>
      <c r="AXK22" s="1"/>
      <c r="AXL22" s="1"/>
      <c r="AXM22" s="1"/>
      <c r="AXN22" s="1"/>
      <c r="AXO22" s="1"/>
      <c r="AXP22" s="1"/>
      <c r="AXQ22" s="1"/>
      <c r="AXR22" s="1"/>
      <c r="AXS22" s="1"/>
      <c r="AXT22" s="1"/>
      <c r="AXU22" s="1"/>
      <c r="AXV22" s="1"/>
      <c r="AXW22" s="1"/>
      <c r="AXX22" s="1"/>
      <c r="AXY22" s="1"/>
      <c r="AXZ22" s="1"/>
      <c r="AYA22" s="1"/>
      <c r="AYB22" s="1"/>
      <c r="AYC22" s="1"/>
      <c r="AYD22" s="1"/>
      <c r="AYE22" s="1"/>
      <c r="AYF22" s="1"/>
      <c r="AYG22" s="1"/>
      <c r="AYH22" s="1"/>
      <c r="AYI22" s="1"/>
      <c r="AYJ22" s="1"/>
      <c r="AYK22" s="1"/>
      <c r="AYL22" s="1"/>
      <c r="AYM22" s="1"/>
      <c r="AYN22" s="1"/>
      <c r="AYO22" s="1"/>
      <c r="AYP22" s="1"/>
      <c r="AYQ22" s="1"/>
      <c r="AYR22" s="1"/>
      <c r="AYS22" s="1"/>
      <c r="AYT22" s="1"/>
      <c r="AYU22" s="1"/>
      <c r="AYV22" s="1"/>
      <c r="AYW22" s="1"/>
      <c r="AYX22" s="1"/>
      <c r="AYY22" s="1"/>
      <c r="AYZ22" s="1"/>
      <c r="AZA22" s="1"/>
      <c r="AZB22" s="1"/>
      <c r="AZC22" s="1"/>
      <c r="AZD22" s="1"/>
      <c r="AZE22" s="1"/>
      <c r="AZF22" s="1"/>
      <c r="AZG22" s="1"/>
      <c r="AZH22" s="1"/>
      <c r="AZI22" s="1"/>
      <c r="AZJ22" s="1"/>
      <c r="AZK22" s="1"/>
      <c r="AZL22" s="1"/>
      <c r="AZM22" s="1"/>
      <c r="AZN22" s="1"/>
      <c r="AZO22" s="1"/>
      <c r="AZP22" s="1"/>
      <c r="AZQ22" s="1"/>
      <c r="AZR22" s="1"/>
      <c r="AZS22" s="1"/>
      <c r="AZT22" s="1"/>
      <c r="AZU22" s="1"/>
      <c r="AZV22" s="1"/>
      <c r="AZW22" s="1"/>
      <c r="AZX22" s="1"/>
      <c r="AZY22" s="1"/>
      <c r="AZZ22" s="1"/>
      <c r="BAA22" s="1"/>
      <c r="BAB22" s="1"/>
      <c r="BAC22" s="1"/>
      <c r="BAD22" s="1"/>
      <c r="BAE22" s="1"/>
      <c r="BAF22" s="1"/>
      <c r="BAG22" s="1"/>
      <c r="BAH22" s="1"/>
      <c r="BAI22" s="1"/>
      <c r="BAJ22" s="1"/>
      <c r="BAK22" s="1"/>
      <c r="BAL22" s="1"/>
      <c r="BAM22" s="1"/>
      <c r="BAN22" s="1"/>
      <c r="BAO22" s="1"/>
      <c r="BAP22" s="1"/>
      <c r="BAQ22" s="1"/>
      <c r="BAR22" s="1"/>
      <c r="BAS22" s="1"/>
      <c r="BAT22" s="1"/>
      <c r="BAU22" s="1"/>
      <c r="BAV22" s="1"/>
      <c r="BAW22" s="1"/>
      <c r="BAX22" s="1"/>
      <c r="BAY22" s="1"/>
      <c r="BAZ22" s="1"/>
      <c r="BBA22" s="1"/>
      <c r="BBB22" s="1"/>
      <c r="BBC22" s="1"/>
      <c r="BBD22" s="1"/>
      <c r="BBE22" s="1"/>
      <c r="BBF22" s="1"/>
      <c r="BBG22" s="1"/>
      <c r="BBH22" s="1"/>
      <c r="BBI22" s="1"/>
      <c r="BBJ22" s="1"/>
      <c r="BBK22" s="1"/>
      <c r="BBL22" s="1"/>
      <c r="BBM22" s="1"/>
      <c r="BBN22" s="1"/>
      <c r="BBO22" s="1"/>
      <c r="BBP22" s="1"/>
      <c r="BBQ22" s="1"/>
      <c r="BBR22" s="1"/>
      <c r="BBS22" s="1"/>
      <c r="BBT22" s="1"/>
      <c r="BBU22" s="1"/>
      <c r="BBV22" s="1"/>
      <c r="BBW22" s="1"/>
      <c r="BBX22" s="1"/>
      <c r="BBY22" s="1"/>
      <c r="BBZ22" s="1"/>
      <c r="BCA22" s="1"/>
      <c r="BCB22" s="1"/>
      <c r="BCC22" s="1"/>
      <c r="BCD22" s="1"/>
      <c r="BCE22" s="1"/>
      <c r="BCF22" s="1"/>
      <c r="BCG22" s="1"/>
      <c r="BCH22" s="1"/>
      <c r="BCI22" s="1"/>
      <c r="BCJ22" s="1"/>
      <c r="BCK22" s="1"/>
      <c r="BCL22" s="1"/>
      <c r="BCM22" s="1"/>
      <c r="BCN22" s="1"/>
      <c r="BCO22" s="1"/>
      <c r="BCP22" s="1"/>
      <c r="BCQ22" s="1"/>
      <c r="BCR22" s="1"/>
      <c r="BCS22" s="1"/>
      <c r="BCT22" s="1"/>
      <c r="BCU22" s="1"/>
      <c r="BCV22" s="1"/>
      <c r="BCW22" s="1"/>
      <c r="BCX22" s="1"/>
      <c r="BCY22" s="1"/>
      <c r="BCZ22" s="1"/>
      <c r="BDA22" s="1"/>
      <c r="BDB22" s="1"/>
      <c r="BDC22" s="1"/>
      <c r="BDD22" s="1"/>
      <c r="BDE22" s="1"/>
      <c r="BDF22" s="1"/>
      <c r="BDG22" s="1"/>
      <c r="BDH22" s="1"/>
      <c r="BDI22" s="1"/>
      <c r="BDJ22" s="1"/>
      <c r="BDK22" s="1"/>
      <c r="BDL22" s="1"/>
      <c r="BDM22" s="1"/>
      <c r="BDN22" s="1"/>
      <c r="BDO22" s="1"/>
      <c r="BDP22" s="1"/>
      <c r="BDQ22" s="1"/>
      <c r="BDR22" s="1"/>
      <c r="BDS22" s="1"/>
      <c r="BDT22" s="1"/>
      <c r="BDU22" s="1"/>
      <c r="BDV22" s="1"/>
      <c r="BDW22" s="1"/>
      <c r="BDX22" s="1"/>
      <c r="BDY22" s="1"/>
      <c r="BDZ22" s="1"/>
      <c r="BEA22" s="1"/>
      <c r="BEB22" s="1"/>
      <c r="BEC22" s="1"/>
      <c r="BED22" s="1"/>
      <c r="BEE22" s="1"/>
      <c r="BEF22" s="1"/>
      <c r="BEG22" s="1"/>
      <c r="BEH22" s="1"/>
      <c r="BEI22" s="1"/>
      <c r="BEJ22" s="1"/>
      <c r="BEK22" s="1"/>
      <c r="BEL22" s="1"/>
      <c r="BEM22" s="1"/>
      <c r="BEN22" s="1"/>
      <c r="BEO22" s="1"/>
      <c r="BEP22" s="1"/>
      <c r="BEQ22" s="1"/>
      <c r="BER22" s="1"/>
      <c r="BES22" s="1"/>
      <c r="BET22" s="1"/>
      <c r="BEU22" s="1"/>
      <c r="BEV22" s="1"/>
      <c r="BEW22" s="1"/>
      <c r="BEX22" s="1"/>
      <c r="BEY22" s="1"/>
      <c r="BEZ22" s="1"/>
      <c r="BFA22" s="1"/>
      <c r="BFB22" s="1"/>
      <c r="BFC22" s="1"/>
      <c r="BFD22" s="1"/>
      <c r="BFE22" s="1"/>
      <c r="BFF22" s="1"/>
      <c r="BFG22" s="1"/>
      <c r="BFH22" s="1"/>
      <c r="BFI22" s="1"/>
      <c r="BFJ22" s="1"/>
      <c r="BFK22" s="1"/>
      <c r="BFL22" s="1"/>
      <c r="BFM22" s="1"/>
      <c r="BFN22" s="1"/>
      <c r="BFO22" s="1"/>
      <c r="BFP22" s="1"/>
      <c r="BFQ22" s="1"/>
      <c r="BFR22" s="1"/>
      <c r="BFS22" s="1"/>
      <c r="BFT22" s="1"/>
      <c r="BFU22" s="1"/>
      <c r="BFV22" s="1"/>
      <c r="BFW22" s="1"/>
      <c r="BFX22" s="1"/>
      <c r="BFY22" s="1"/>
      <c r="BFZ22" s="1"/>
      <c r="BGA22" s="1"/>
      <c r="BGB22" s="1"/>
      <c r="BGC22" s="1"/>
      <c r="BGD22" s="1"/>
      <c r="BGE22" s="1"/>
      <c r="BGF22" s="1"/>
      <c r="BGG22" s="1"/>
      <c r="BGH22" s="1"/>
      <c r="BGI22" s="1"/>
      <c r="BGJ22" s="1"/>
      <c r="BGK22" s="1"/>
      <c r="BGL22" s="1"/>
      <c r="BGM22" s="1"/>
      <c r="BGN22" s="1"/>
      <c r="BGO22" s="1"/>
      <c r="BGP22" s="1"/>
      <c r="BGQ22" s="1"/>
      <c r="BGR22" s="1"/>
      <c r="BGS22" s="1"/>
      <c r="BGT22" s="1"/>
      <c r="BGU22" s="1"/>
      <c r="BGV22" s="1"/>
      <c r="BGW22" s="1"/>
      <c r="BGX22" s="1"/>
      <c r="BGY22" s="1"/>
      <c r="BGZ22" s="1"/>
      <c r="BHA22" s="1"/>
      <c r="BHB22" s="1"/>
      <c r="BHC22" s="1"/>
      <c r="BHD22" s="1"/>
      <c r="BHE22" s="1"/>
      <c r="BHF22" s="1"/>
      <c r="BHG22" s="1"/>
      <c r="BHH22" s="1"/>
      <c r="BHI22" s="1"/>
      <c r="BHJ22" s="1"/>
      <c r="BHK22" s="1"/>
      <c r="BHL22" s="1"/>
      <c r="BHM22" s="1"/>
      <c r="BHN22" s="1"/>
      <c r="BHO22" s="1"/>
      <c r="BHP22" s="1"/>
      <c r="BHQ22" s="1"/>
      <c r="BHR22" s="1"/>
      <c r="BHS22" s="1"/>
      <c r="BHT22" s="1"/>
      <c r="BHU22" s="1"/>
      <c r="BHV22" s="1"/>
      <c r="BHW22" s="1"/>
      <c r="BHX22" s="1"/>
      <c r="BHY22" s="1"/>
      <c r="BHZ22" s="1"/>
      <c r="BIA22" s="1"/>
      <c r="BIB22" s="1"/>
      <c r="BIC22" s="1"/>
      <c r="BID22" s="1"/>
      <c r="BIE22" s="1"/>
      <c r="BIF22" s="1"/>
      <c r="BIG22" s="1"/>
      <c r="BIH22" s="1"/>
      <c r="BII22" s="1"/>
      <c r="BIJ22" s="1"/>
      <c r="BIK22" s="1"/>
      <c r="BIL22" s="1"/>
      <c r="BIM22" s="1"/>
      <c r="BIN22" s="1"/>
      <c r="BIO22" s="1"/>
      <c r="BIP22" s="1"/>
      <c r="BIQ22" s="1"/>
      <c r="BIR22" s="1"/>
      <c r="BIS22" s="1"/>
      <c r="BIT22" s="1"/>
      <c r="BIU22" s="1"/>
      <c r="BIV22" s="1"/>
      <c r="BIW22" s="1"/>
      <c r="BIX22" s="1"/>
      <c r="BIY22" s="1"/>
      <c r="BIZ22" s="1"/>
      <c r="BJA22" s="1"/>
      <c r="BJB22" s="1"/>
      <c r="BJC22" s="1"/>
      <c r="BJD22" s="1"/>
      <c r="BJE22" s="1"/>
      <c r="BJF22" s="1"/>
      <c r="BJG22" s="1"/>
      <c r="BJH22" s="1"/>
      <c r="BJI22" s="1"/>
      <c r="BJJ22" s="1"/>
      <c r="BJK22" s="1"/>
      <c r="BJL22" s="1"/>
      <c r="BJM22" s="1"/>
      <c r="BJN22" s="1"/>
      <c r="BJO22" s="1"/>
      <c r="BJP22" s="1"/>
      <c r="BJQ22" s="1"/>
      <c r="BJR22" s="1"/>
      <c r="BJS22" s="1"/>
      <c r="BJT22" s="1"/>
      <c r="BJU22" s="1"/>
      <c r="BJV22" s="1"/>
      <c r="BJW22" s="1"/>
      <c r="BJX22" s="1"/>
      <c r="BJY22" s="1"/>
      <c r="BJZ22" s="1"/>
      <c r="BKA22" s="1"/>
      <c r="BKB22" s="1"/>
      <c r="BKC22" s="1"/>
      <c r="BKD22" s="1"/>
      <c r="BKE22" s="1"/>
      <c r="BKF22" s="1"/>
      <c r="BKG22" s="1"/>
      <c r="BKH22" s="1"/>
      <c r="BKI22" s="1"/>
      <c r="BKJ22" s="1"/>
      <c r="BKK22" s="1"/>
      <c r="BKL22" s="1"/>
      <c r="BKM22" s="1"/>
      <c r="BKN22" s="1"/>
      <c r="BKO22" s="1"/>
      <c r="BKP22" s="1"/>
      <c r="BKQ22" s="1"/>
      <c r="BKR22" s="1"/>
      <c r="BKS22" s="1"/>
      <c r="BKT22" s="1"/>
      <c r="BKU22" s="1"/>
      <c r="BKV22" s="1"/>
      <c r="BKW22" s="1"/>
      <c r="BKX22" s="1"/>
      <c r="BKY22" s="1"/>
      <c r="BKZ22" s="1"/>
      <c r="BLA22" s="1"/>
      <c r="BLB22" s="1"/>
      <c r="BLC22" s="1"/>
      <c r="BLD22" s="1"/>
      <c r="BLE22" s="1"/>
      <c r="BLF22" s="1"/>
      <c r="BLG22" s="1"/>
      <c r="BLH22" s="1"/>
      <c r="BLI22" s="1"/>
      <c r="BLJ22" s="1"/>
      <c r="BLK22" s="1"/>
      <c r="BLL22" s="1"/>
      <c r="BLM22" s="1"/>
      <c r="BLN22" s="1"/>
      <c r="BLO22" s="1"/>
      <c r="BLP22" s="1"/>
      <c r="BLQ22" s="1"/>
      <c r="BLR22" s="1"/>
      <c r="BLS22" s="1"/>
      <c r="BLT22" s="1"/>
      <c r="BLU22" s="1"/>
      <c r="BLV22" s="1"/>
      <c r="BLW22" s="1"/>
      <c r="BLX22" s="1"/>
      <c r="BLY22" s="1"/>
      <c r="BLZ22" s="1"/>
      <c r="BMA22" s="1"/>
      <c r="BMB22" s="1"/>
      <c r="BMC22" s="1"/>
      <c r="BMD22" s="1"/>
      <c r="BME22" s="1"/>
      <c r="BMF22" s="1"/>
      <c r="BMG22" s="1"/>
      <c r="BMH22" s="1"/>
      <c r="BMI22" s="1"/>
      <c r="BMJ22" s="1"/>
      <c r="BMK22" s="1"/>
      <c r="BML22" s="1"/>
      <c r="BMM22" s="1"/>
      <c r="BMN22" s="1"/>
      <c r="BMO22" s="1"/>
      <c r="BMP22" s="1"/>
      <c r="BMQ22" s="1"/>
      <c r="BMR22" s="1"/>
      <c r="BMS22" s="1"/>
      <c r="BMT22" s="1"/>
      <c r="BMU22" s="1"/>
      <c r="BMV22" s="1"/>
      <c r="BMW22" s="1"/>
      <c r="BMX22" s="1"/>
      <c r="BMY22" s="1"/>
      <c r="BMZ22" s="1"/>
      <c r="BNA22" s="1"/>
      <c r="BNB22" s="1"/>
      <c r="BNC22" s="1"/>
      <c r="BND22" s="1"/>
      <c r="BNE22" s="1"/>
      <c r="BNF22" s="1"/>
      <c r="BNG22" s="1"/>
      <c r="BNH22" s="1"/>
      <c r="BNI22" s="1"/>
      <c r="BNJ22" s="1"/>
      <c r="BNK22" s="1"/>
      <c r="BNL22" s="1"/>
      <c r="BNM22" s="1"/>
      <c r="BNN22" s="1"/>
      <c r="BNO22" s="1"/>
      <c r="BNP22" s="1"/>
      <c r="BNQ22" s="1"/>
      <c r="BNR22" s="1"/>
      <c r="BNS22" s="1"/>
      <c r="BNT22" s="1"/>
      <c r="BNU22" s="1"/>
      <c r="BNV22" s="1"/>
      <c r="BNW22" s="1"/>
      <c r="BNX22" s="1"/>
      <c r="BNY22" s="1"/>
      <c r="BNZ22" s="1"/>
      <c r="BOA22" s="1"/>
      <c r="BOB22" s="1"/>
      <c r="BOC22" s="1"/>
      <c r="BOD22" s="1"/>
      <c r="BOE22" s="1"/>
      <c r="BOF22" s="1"/>
      <c r="BOG22" s="1"/>
      <c r="BOH22" s="1"/>
      <c r="BOI22" s="1"/>
      <c r="BOJ22" s="1"/>
      <c r="BOK22" s="1"/>
      <c r="BOL22" s="1"/>
      <c r="BOM22" s="1"/>
      <c r="BON22" s="1"/>
      <c r="BOO22" s="1"/>
      <c r="BOP22" s="1"/>
      <c r="BOQ22" s="1"/>
      <c r="BOR22" s="1"/>
      <c r="BOS22" s="1"/>
      <c r="BOT22" s="1"/>
      <c r="BOU22" s="1"/>
      <c r="BOV22" s="1"/>
      <c r="BOW22" s="1"/>
      <c r="BOX22" s="1"/>
      <c r="BOY22" s="1"/>
      <c r="BOZ22" s="1"/>
      <c r="BPA22" s="1"/>
      <c r="BPB22" s="1"/>
      <c r="BPC22" s="1"/>
      <c r="BPD22" s="1"/>
      <c r="BPE22" s="1"/>
      <c r="BPF22" s="1"/>
      <c r="BPG22" s="1"/>
      <c r="BPH22" s="1"/>
      <c r="BPI22" s="1"/>
      <c r="BPJ22" s="1"/>
      <c r="BPK22" s="1"/>
      <c r="BPL22" s="1"/>
      <c r="BPM22" s="1"/>
      <c r="BPN22" s="1"/>
      <c r="BPO22" s="1"/>
      <c r="BPP22" s="1"/>
      <c r="BPQ22" s="1"/>
      <c r="BPR22" s="1"/>
      <c r="BPS22" s="1"/>
      <c r="BPT22" s="1"/>
      <c r="BPU22" s="1"/>
      <c r="BPV22" s="1"/>
      <c r="BPW22" s="1"/>
      <c r="BPX22" s="1"/>
      <c r="BPY22" s="1"/>
      <c r="BPZ22" s="1"/>
      <c r="BQA22" s="1"/>
      <c r="BQB22" s="1"/>
      <c r="BQC22" s="1"/>
      <c r="BQD22" s="1"/>
      <c r="BQE22" s="1"/>
      <c r="BQF22" s="1"/>
      <c r="BQG22" s="1"/>
      <c r="BQH22" s="1"/>
      <c r="BQI22" s="1"/>
      <c r="BQJ22" s="1"/>
      <c r="BQK22" s="1"/>
      <c r="BQL22" s="1"/>
      <c r="BQM22" s="1"/>
      <c r="BQN22" s="1"/>
      <c r="BQO22" s="1"/>
      <c r="BQP22" s="1"/>
      <c r="BQQ22" s="1"/>
      <c r="BQR22" s="1"/>
      <c r="BQS22" s="1"/>
      <c r="BQT22" s="1"/>
      <c r="BQU22" s="1"/>
      <c r="BQV22" s="1"/>
      <c r="BQW22" s="1"/>
      <c r="BQX22" s="1"/>
      <c r="BQY22" s="1"/>
      <c r="BQZ22" s="1"/>
      <c r="BRA22" s="1"/>
      <c r="BRB22" s="1"/>
      <c r="BRC22" s="1"/>
      <c r="BRD22" s="1"/>
      <c r="BRE22" s="1"/>
      <c r="BRF22" s="1"/>
      <c r="BRG22" s="1"/>
      <c r="BRH22" s="1"/>
      <c r="BRI22" s="1"/>
      <c r="BRJ22" s="1"/>
      <c r="BRK22" s="1"/>
      <c r="BRL22" s="1"/>
      <c r="BRM22" s="1"/>
      <c r="BRN22" s="1"/>
      <c r="BRO22" s="1"/>
      <c r="BRP22" s="1"/>
      <c r="BRQ22" s="1"/>
      <c r="BRR22" s="1"/>
      <c r="BRS22" s="1"/>
      <c r="BRT22" s="1"/>
      <c r="BRU22" s="1"/>
      <c r="BRV22" s="1"/>
      <c r="BRW22" s="1"/>
      <c r="BRX22" s="1"/>
      <c r="BRY22" s="1"/>
      <c r="BRZ22" s="1"/>
      <c r="BSA22" s="1"/>
      <c r="BSB22" s="1"/>
      <c r="BSC22" s="1"/>
    </row>
    <row r="23" spans="1:1849" s="18" customFormat="1" ht="25.5" x14ac:dyDescent="0.2">
      <c r="A23" s="65" t="s">
        <v>181</v>
      </c>
      <c r="B23" s="10" t="s">
        <v>177</v>
      </c>
      <c r="C23" s="72" t="s">
        <v>178</v>
      </c>
      <c r="D23" s="15">
        <v>5262.35</v>
      </c>
      <c r="E23" s="15">
        <v>0.68</v>
      </c>
      <c r="F23" s="15">
        <v>3578.4</v>
      </c>
      <c r="G23" s="144">
        <f>'MC 01'!L26</f>
        <v>877.05833333333339</v>
      </c>
      <c r="H23" s="82">
        <f>'MC 02'!L26</f>
        <v>877.05833333333339</v>
      </c>
      <c r="I23" s="88">
        <f t="shared" si="1"/>
        <v>1754.1166666666668</v>
      </c>
      <c r="J23" s="88">
        <f t="shared" si="2"/>
        <v>3508.2333333333336</v>
      </c>
      <c r="K23" s="88">
        <f t="shared" si="5"/>
        <v>596.4</v>
      </c>
      <c r="L23" s="88">
        <f t="shared" si="5"/>
        <v>596.4</v>
      </c>
      <c r="M23" s="91">
        <f t="shared" si="0"/>
        <v>1192.8</v>
      </c>
      <c r="N23" s="88">
        <f t="shared" si="3"/>
        <v>2385.6000000000004</v>
      </c>
      <c r="O23" s="90">
        <f t="shared" si="4"/>
        <v>0.33333333333333331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/>
      <c r="IY23" s="1"/>
      <c r="IZ23" s="1"/>
      <c r="JA23" s="1"/>
      <c r="JB23" s="1"/>
      <c r="JC23" s="1"/>
      <c r="JD23" s="1"/>
      <c r="JE23" s="1"/>
      <c r="JF23" s="1"/>
      <c r="JG23" s="1"/>
      <c r="JH23" s="1"/>
      <c r="JI23" s="1"/>
      <c r="JJ23" s="1"/>
      <c r="JK23" s="1"/>
      <c r="JL23" s="1"/>
      <c r="JM23" s="1"/>
      <c r="JN23" s="1"/>
      <c r="JO23" s="1"/>
      <c r="JP23" s="1"/>
      <c r="JQ23" s="1"/>
      <c r="JR23" s="1"/>
      <c r="JS23" s="1"/>
      <c r="JT23" s="1"/>
      <c r="JU23" s="1"/>
      <c r="JV23" s="1"/>
      <c r="JW23" s="1"/>
      <c r="JX23" s="1"/>
      <c r="JY23" s="1"/>
      <c r="JZ23" s="1"/>
      <c r="KA23" s="1"/>
      <c r="KB23" s="1"/>
      <c r="KC23" s="1"/>
      <c r="KD23" s="1"/>
      <c r="KE23" s="1"/>
      <c r="KF23" s="1"/>
      <c r="KG23" s="1"/>
      <c r="KH23" s="1"/>
      <c r="KI23" s="1"/>
      <c r="KJ23" s="1"/>
      <c r="KK23" s="1"/>
      <c r="KL23" s="1"/>
      <c r="KM23" s="1"/>
      <c r="KN23" s="1"/>
      <c r="KO23" s="1"/>
      <c r="KP23" s="1"/>
      <c r="KQ23" s="1"/>
      <c r="KR23" s="1"/>
      <c r="KS23" s="1"/>
      <c r="KT23" s="1"/>
      <c r="KU23" s="1"/>
      <c r="KV23" s="1"/>
      <c r="KW23" s="1"/>
      <c r="KX23" s="1"/>
      <c r="KY23" s="1"/>
      <c r="KZ23" s="1"/>
      <c r="LA23" s="1"/>
      <c r="LB23" s="1"/>
      <c r="LC23" s="1"/>
      <c r="LD23" s="1"/>
      <c r="LE23" s="1"/>
      <c r="LF23" s="1"/>
      <c r="LG23" s="1"/>
      <c r="LH23" s="1"/>
      <c r="LI23" s="1"/>
      <c r="LJ23" s="1"/>
      <c r="LK23" s="1"/>
      <c r="LL23" s="1"/>
      <c r="LM23" s="1"/>
      <c r="LN23" s="1"/>
      <c r="LO23" s="1"/>
      <c r="LP23" s="1"/>
      <c r="LQ23" s="1"/>
      <c r="LR23" s="1"/>
      <c r="LS23" s="1"/>
      <c r="LT23" s="1"/>
      <c r="LU23" s="1"/>
      <c r="LV23" s="1"/>
      <c r="LW23" s="1"/>
      <c r="LX23" s="1"/>
      <c r="LY23" s="1"/>
      <c r="LZ23" s="1"/>
      <c r="MA23" s="1"/>
      <c r="MB23" s="1"/>
      <c r="MC23" s="1"/>
      <c r="MD23" s="1"/>
      <c r="ME23" s="1"/>
      <c r="MF23" s="1"/>
      <c r="MG23" s="1"/>
      <c r="MH23" s="1"/>
      <c r="MI23" s="1"/>
      <c r="MJ23" s="1"/>
      <c r="MK23" s="1"/>
      <c r="ML23" s="1"/>
      <c r="MM23" s="1"/>
      <c r="MN23" s="1"/>
      <c r="MO23" s="1"/>
      <c r="MP23" s="1"/>
      <c r="MQ23" s="1"/>
      <c r="MR23" s="1"/>
      <c r="MS23" s="1"/>
      <c r="MT23" s="1"/>
      <c r="MU23" s="1"/>
      <c r="MV23" s="1"/>
      <c r="MW23" s="1"/>
      <c r="MX23" s="1"/>
      <c r="MY23" s="1"/>
      <c r="MZ23" s="1"/>
      <c r="NA23" s="1"/>
      <c r="NB23" s="1"/>
      <c r="NC23" s="1"/>
      <c r="ND23" s="1"/>
      <c r="NE23" s="1"/>
      <c r="NF23" s="1"/>
      <c r="NG23" s="1"/>
      <c r="NH23" s="1"/>
      <c r="NI23" s="1"/>
      <c r="NJ23" s="1"/>
      <c r="NK23" s="1"/>
      <c r="NL23" s="1"/>
      <c r="NM23" s="1"/>
      <c r="NN23" s="1"/>
      <c r="NO23" s="1"/>
      <c r="NP23" s="1"/>
      <c r="NQ23" s="1"/>
      <c r="NR23" s="1"/>
      <c r="NS23" s="1"/>
      <c r="NT23" s="1"/>
      <c r="NU23" s="1"/>
      <c r="NV23" s="1"/>
      <c r="NW23" s="1"/>
      <c r="NX23" s="1"/>
      <c r="NY23" s="1"/>
      <c r="NZ23" s="1"/>
      <c r="OA23" s="1"/>
      <c r="OB23" s="1"/>
      <c r="OC23" s="1"/>
      <c r="OD23" s="1"/>
      <c r="OE23" s="1"/>
      <c r="OF23" s="1"/>
      <c r="OG23" s="1"/>
      <c r="OH23" s="1"/>
      <c r="OI23" s="1"/>
      <c r="OJ23" s="1"/>
      <c r="OK23" s="1"/>
      <c r="OL23" s="1"/>
      <c r="OM23" s="1"/>
      <c r="ON23" s="1"/>
      <c r="OO23" s="1"/>
      <c r="OP23" s="1"/>
      <c r="OQ23" s="1"/>
      <c r="OR23" s="1"/>
      <c r="OS23" s="1"/>
      <c r="OT23" s="1"/>
      <c r="OU23" s="1"/>
      <c r="OV23" s="1"/>
      <c r="OW23" s="1"/>
      <c r="OX23" s="1"/>
      <c r="OY23" s="1"/>
      <c r="OZ23" s="1"/>
      <c r="PA23" s="1"/>
      <c r="PB23" s="1"/>
      <c r="PC23" s="1"/>
      <c r="PD23" s="1"/>
      <c r="PE23" s="1"/>
      <c r="PF23" s="1"/>
      <c r="PG23" s="1"/>
      <c r="PH23" s="1"/>
      <c r="PI23" s="1"/>
      <c r="PJ23" s="1"/>
      <c r="PK23" s="1"/>
      <c r="PL23" s="1"/>
      <c r="PM23" s="1"/>
      <c r="PN23" s="1"/>
      <c r="PO23" s="1"/>
      <c r="PP23" s="1"/>
      <c r="PQ23" s="1"/>
      <c r="PR23" s="1"/>
      <c r="PS23" s="1"/>
      <c r="PT23" s="1"/>
      <c r="PU23" s="1"/>
      <c r="PV23" s="1"/>
      <c r="PW23" s="1"/>
      <c r="PX23" s="1"/>
      <c r="PY23" s="1"/>
      <c r="PZ23" s="1"/>
      <c r="QA23" s="1"/>
      <c r="QB23" s="1"/>
      <c r="QC23" s="1"/>
      <c r="QD23" s="1"/>
      <c r="QE23" s="1"/>
      <c r="QF23" s="1"/>
      <c r="QG23" s="1"/>
      <c r="QH23" s="1"/>
      <c r="QI23" s="1"/>
      <c r="QJ23" s="1"/>
      <c r="QK23" s="1"/>
      <c r="QL23" s="1"/>
      <c r="QM23" s="1"/>
      <c r="QN23" s="1"/>
      <c r="QO23" s="1"/>
      <c r="QP23" s="1"/>
      <c r="QQ23" s="1"/>
      <c r="QR23" s="1"/>
      <c r="QS23" s="1"/>
      <c r="QT23" s="1"/>
      <c r="QU23" s="1"/>
      <c r="QV23" s="1"/>
      <c r="QW23" s="1"/>
      <c r="QX23" s="1"/>
      <c r="QY23" s="1"/>
      <c r="QZ23" s="1"/>
      <c r="RA23" s="1"/>
      <c r="RB23" s="1"/>
      <c r="RC23" s="1"/>
      <c r="RD23" s="1"/>
      <c r="RE23" s="1"/>
      <c r="RF23" s="1"/>
      <c r="RG23" s="1"/>
      <c r="RH23" s="1"/>
      <c r="RI23" s="1"/>
      <c r="RJ23" s="1"/>
      <c r="RK23" s="1"/>
      <c r="RL23" s="1"/>
      <c r="RM23" s="1"/>
      <c r="RN23" s="1"/>
      <c r="RO23" s="1"/>
      <c r="RP23" s="1"/>
      <c r="RQ23" s="1"/>
      <c r="RR23" s="1"/>
      <c r="RS23" s="1"/>
      <c r="RT23" s="1"/>
      <c r="RU23" s="1"/>
      <c r="RV23" s="1"/>
      <c r="RW23" s="1"/>
      <c r="RX23" s="1"/>
      <c r="RY23" s="1"/>
      <c r="RZ23" s="1"/>
      <c r="SA23" s="1"/>
      <c r="SB23" s="1"/>
      <c r="SC23" s="1"/>
      <c r="SD23" s="1"/>
      <c r="SE23" s="1"/>
      <c r="SF23" s="1"/>
      <c r="SG23" s="1"/>
      <c r="SH23" s="1"/>
      <c r="SI23" s="1"/>
      <c r="SJ23" s="1"/>
      <c r="SK23" s="1"/>
      <c r="SL23" s="1"/>
      <c r="SM23" s="1"/>
      <c r="SN23" s="1"/>
      <c r="SO23" s="1"/>
      <c r="SP23" s="1"/>
      <c r="SQ23" s="1"/>
      <c r="SR23" s="1"/>
      <c r="SS23" s="1"/>
      <c r="ST23" s="1"/>
      <c r="SU23" s="1"/>
      <c r="SV23" s="1"/>
      <c r="SW23" s="1"/>
      <c r="SX23" s="1"/>
      <c r="SY23" s="1"/>
      <c r="SZ23" s="1"/>
      <c r="TA23" s="1"/>
      <c r="TB23" s="1"/>
      <c r="TC23" s="1"/>
      <c r="TD23" s="1"/>
      <c r="TE23" s="1"/>
      <c r="TF23" s="1"/>
      <c r="TG23" s="1"/>
      <c r="TH23" s="1"/>
      <c r="TI23" s="1"/>
      <c r="TJ23" s="1"/>
      <c r="TK23" s="1"/>
      <c r="TL23" s="1"/>
      <c r="TM23" s="1"/>
      <c r="TN23" s="1"/>
      <c r="TO23" s="1"/>
      <c r="TP23" s="1"/>
      <c r="TQ23" s="1"/>
      <c r="TR23" s="1"/>
      <c r="TS23" s="1"/>
      <c r="TT23" s="1"/>
      <c r="TU23" s="1"/>
      <c r="TV23" s="1"/>
      <c r="TW23" s="1"/>
      <c r="TX23" s="1"/>
      <c r="TY23" s="1"/>
      <c r="TZ23" s="1"/>
      <c r="UA23" s="1"/>
      <c r="UB23" s="1"/>
      <c r="UC23" s="1"/>
      <c r="UD23" s="1"/>
      <c r="UE23" s="1"/>
      <c r="UF23" s="1"/>
      <c r="UG23" s="1"/>
      <c r="UH23" s="1"/>
      <c r="UI23" s="1"/>
      <c r="UJ23" s="1"/>
      <c r="UK23" s="1"/>
      <c r="UL23" s="1"/>
      <c r="UM23" s="1"/>
      <c r="UN23" s="1"/>
      <c r="UO23" s="1"/>
      <c r="UP23" s="1"/>
      <c r="UQ23" s="1"/>
      <c r="UR23" s="1"/>
      <c r="US23" s="1"/>
      <c r="UT23" s="1"/>
      <c r="UU23" s="1"/>
      <c r="UV23" s="1"/>
      <c r="UW23" s="1"/>
      <c r="UX23" s="1"/>
      <c r="UY23" s="1"/>
      <c r="UZ23" s="1"/>
      <c r="VA23" s="1"/>
      <c r="VB23" s="1"/>
      <c r="VC23" s="1"/>
      <c r="VD23" s="1"/>
      <c r="VE23" s="1"/>
      <c r="VF23" s="1"/>
      <c r="VG23" s="1"/>
      <c r="VH23" s="1"/>
      <c r="VI23" s="1"/>
      <c r="VJ23" s="1"/>
      <c r="VK23" s="1"/>
      <c r="VL23" s="1"/>
      <c r="VM23" s="1"/>
      <c r="VN23" s="1"/>
      <c r="VO23" s="1"/>
      <c r="VP23" s="1"/>
      <c r="VQ23" s="1"/>
      <c r="VR23" s="1"/>
      <c r="VS23" s="1"/>
      <c r="VT23" s="1"/>
      <c r="VU23" s="1"/>
      <c r="VV23" s="1"/>
      <c r="VW23" s="1"/>
      <c r="VX23" s="1"/>
      <c r="VY23" s="1"/>
      <c r="VZ23" s="1"/>
      <c r="WA23" s="1"/>
      <c r="WB23" s="1"/>
      <c r="WC23" s="1"/>
      <c r="WD23" s="1"/>
      <c r="WE23" s="1"/>
      <c r="WF23" s="1"/>
      <c r="WG23" s="1"/>
      <c r="WH23" s="1"/>
      <c r="WI23" s="1"/>
      <c r="WJ23" s="1"/>
      <c r="WK23" s="1"/>
      <c r="WL23" s="1"/>
      <c r="WM23" s="1"/>
      <c r="WN23" s="1"/>
      <c r="WO23" s="1"/>
      <c r="WP23" s="1"/>
      <c r="WQ23" s="1"/>
      <c r="WR23" s="1"/>
      <c r="WS23" s="1"/>
      <c r="WT23" s="1"/>
      <c r="WU23" s="1"/>
      <c r="WV23" s="1"/>
      <c r="WW23" s="1"/>
      <c r="WX23" s="1"/>
      <c r="WY23" s="1"/>
      <c r="WZ23" s="1"/>
      <c r="XA23" s="1"/>
      <c r="XB23" s="1"/>
      <c r="XC23" s="1"/>
      <c r="XD23" s="1"/>
      <c r="XE23" s="1"/>
      <c r="XF23" s="1"/>
      <c r="XG23" s="1"/>
      <c r="XH23" s="1"/>
      <c r="XI23" s="1"/>
      <c r="XJ23" s="1"/>
      <c r="XK23" s="1"/>
      <c r="XL23" s="1"/>
      <c r="XM23" s="1"/>
      <c r="XN23" s="1"/>
      <c r="XO23" s="1"/>
      <c r="XP23" s="1"/>
      <c r="XQ23" s="1"/>
      <c r="XR23" s="1"/>
      <c r="XS23" s="1"/>
      <c r="XT23" s="1"/>
      <c r="XU23" s="1"/>
      <c r="XV23" s="1"/>
      <c r="XW23" s="1"/>
      <c r="XX23" s="1"/>
      <c r="XY23" s="1"/>
      <c r="XZ23" s="1"/>
      <c r="YA23" s="1"/>
      <c r="YB23" s="1"/>
      <c r="YC23" s="1"/>
      <c r="YD23" s="1"/>
      <c r="YE23" s="1"/>
      <c r="YF23" s="1"/>
      <c r="YG23" s="1"/>
      <c r="YH23" s="1"/>
      <c r="YI23" s="1"/>
      <c r="YJ23" s="1"/>
      <c r="YK23" s="1"/>
      <c r="YL23" s="1"/>
      <c r="YM23" s="1"/>
      <c r="YN23" s="1"/>
      <c r="YO23" s="1"/>
      <c r="YP23" s="1"/>
      <c r="YQ23" s="1"/>
      <c r="YR23" s="1"/>
      <c r="YS23" s="1"/>
      <c r="YT23" s="1"/>
      <c r="YU23" s="1"/>
      <c r="YV23" s="1"/>
      <c r="YW23" s="1"/>
      <c r="YX23" s="1"/>
      <c r="YY23" s="1"/>
      <c r="YZ23" s="1"/>
      <c r="ZA23" s="1"/>
      <c r="ZB23" s="1"/>
      <c r="ZC23" s="1"/>
      <c r="ZD23" s="1"/>
      <c r="ZE23" s="1"/>
      <c r="ZF23" s="1"/>
      <c r="ZG23" s="1"/>
      <c r="ZH23" s="1"/>
      <c r="ZI23" s="1"/>
      <c r="ZJ23" s="1"/>
      <c r="ZK23" s="1"/>
      <c r="ZL23" s="1"/>
      <c r="ZM23" s="1"/>
      <c r="ZN23" s="1"/>
      <c r="ZO23" s="1"/>
      <c r="ZP23" s="1"/>
      <c r="ZQ23" s="1"/>
      <c r="ZR23" s="1"/>
      <c r="ZS23" s="1"/>
      <c r="ZT23" s="1"/>
      <c r="ZU23" s="1"/>
      <c r="ZV23" s="1"/>
      <c r="ZW23" s="1"/>
      <c r="ZX23" s="1"/>
      <c r="ZY23" s="1"/>
      <c r="ZZ23" s="1"/>
      <c r="AAA23" s="1"/>
      <c r="AAB23" s="1"/>
      <c r="AAC23" s="1"/>
      <c r="AAD23" s="1"/>
      <c r="AAE23" s="1"/>
      <c r="AAF23" s="1"/>
      <c r="AAG23" s="1"/>
      <c r="AAH23" s="1"/>
      <c r="AAI23" s="1"/>
      <c r="AAJ23" s="1"/>
      <c r="AAK23" s="1"/>
      <c r="AAL23" s="1"/>
      <c r="AAM23" s="1"/>
      <c r="AAN23" s="1"/>
      <c r="AAO23" s="1"/>
      <c r="AAP23" s="1"/>
      <c r="AAQ23" s="1"/>
      <c r="AAR23" s="1"/>
      <c r="AAS23" s="1"/>
      <c r="AAT23" s="1"/>
      <c r="AAU23" s="1"/>
      <c r="AAV23" s="1"/>
      <c r="AAW23" s="1"/>
      <c r="AAX23" s="1"/>
      <c r="AAY23" s="1"/>
      <c r="AAZ23" s="1"/>
      <c r="ABA23" s="1"/>
      <c r="ABB23" s="1"/>
      <c r="ABC23" s="1"/>
      <c r="ABD23" s="1"/>
      <c r="ABE23" s="1"/>
      <c r="ABF23" s="1"/>
      <c r="ABG23" s="1"/>
      <c r="ABH23" s="1"/>
      <c r="ABI23" s="1"/>
      <c r="ABJ23" s="1"/>
      <c r="ABK23" s="1"/>
      <c r="ABL23" s="1"/>
      <c r="ABM23" s="1"/>
      <c r="ABN23" s="1"/>
      <c r="ABO23" s="1"/>
      <c r="ABP23" s="1"/>
      <c r="ABQ23" s="1"/>
      <c r="ABR23" s="1"/>
      <c r="ABS23" s="1"/>
      <c r="ABT23" s="1"/>
      <c r="ABU23" s="1"/>
      <c r="ABV23" s="1"/>
      <c r="ABW23" s="1"/>
      <c r="ABX23" s="1"/>
      <c r="ABY23" s="1"/>
      <c r="ABZ23" s="1"/>
      <c r="ACA23" s="1"/>
      <c r="ACB23" s="1"/>
      <c r="ACC23" s="1"/>
      <c r="ACD23" s="1"/>
      <c r="ACE23" s="1"/>
      <c r="ACF23" s="1"/>
      <c r="ACG23" s="1"/>
      <c r="ACH23" s="1"/>
      <c r="ACI23" s="1"/>
      <c r="ACJ23" s="1"/>
      <c r="ACK23" s="1"/>
      <c r="ACL23" s="1"/>
      <c r="ACM23" s="1"/>
      <c r="ACN23" s="1"/>
      <c r="ACO23" s="1"/>
      <c r="ACP23" s="1"/>
      <c r="ACQ23" s="1"/>
      <c r="ACR23" s="1"/>
      <c r="ACS23" s="1"/>
      <c r="ACT23" s="1"/>
      <c r="ACU23" s="1"/>
      <c r="ACV23" s="1"/>
      <c r="ACW23" s="1"/>
      <c r="ACX23" s="1"/>
      <c r="ACY23" s="1"/>
      <c r="ACZ23" s="1"/>
      <c r="ADA23" s="1"/>
      <c r="ADB23" s="1"/>
      <c r="ADC23" s="1"/>
      <c r="ADD23" s="1"/>
      <c r="ADE23" s="1"/>
      <c r="ADF23" s="1"/>
      <c r="ADG23" s="1"/>
      <c r="ADH23" s="1"/>
      <c r="ADI23" s="1"/>
      <c r="ADJ23" s="1"/>
      <c r="ADK23" s="1"/>
      <c r="ADL23" s="1"/>
      <c r="ADM23" s="1"/>
      <c r="ADN23" s="1"/>
      <c r="ADO23" s="1"/>
      <c r="ADP23" s="1"/>
      <c r="ADQ23" s="1"/>
      <c r="ADR23" s="1"/>
      <c r="ADS23" s="1"/>
      <c r="ADT23" s="1"/>
      <c r="ADU23" s="1"/>
      <c r="ADV23" s="1"/>
      <c r="ADW23" s="1"/>
      <c r="ADX23" s="1"/>
      <c r="ADY23" s="1"/>
      <c r="ADZ23" s="1"/>
      <c r="AEA23" s="1"/>
      <c r="AEB23" s="1"/>
      <c r="AEC23" s="1"/>
      <c r="AED23" s="1"/>
      <c r="AEE23" s="1"/>
      <c r="AEF23" s="1"/>
      <c r="AEG23" s="1"/>
      <c r="AEH23" s="1"/>
      <c r="AEI23" s="1"/>
      <c r="AEJ23" s="1"/>
      <c r="AEK23" s="1"/>
      <c r="AEL23" s="1"/>
      <c r="AEM23" s="1"/>
      <c r="AEN23" s="1"/>
      <c r="AEO23" s="1"/>
      <c r="AEP23" s="1"/>
      <c r="AEQ23" s="1"/>
      <c r="AER23" s="1"/>
      <c r="AES23" s="1"/>
      <c r="AET23" s="1"/>
      <c r="AEU23" s="1"/>
      <c r="AEV23" s="1"/>
      <c r="AEW23" s="1"/>
      <c r="AEX23" s="1"/>
      <c r="AEY23" s="1"/>
      <c r="AEZ23" s="1"/>
      <c r="AFA23" s="1"/>
      <c r="AFB23" s="1"/>
      <c r="AFC23" s="1"/>
      <c r="AFD23" s="1"/>
      <c r="AFE23" s="1"/>
      <c r="AFF23" s="1"/>
      <c r="AFG23" s="1"/>
      <c r="AFH23" s="1"/>
      <c r="AFI23" s="1"/>
      <c r="AFJ23" s="1"/>
      <c r="AFK23" s="1"/>
      <c r="AFL23" s="1"/>
      <c r="AFM23" s="1"/>
      <c r="AFN23" s="1"/>
      <c r="AFO23" s="1"/>
      <c r="AFP23" s="1"/>
      <c r="AFQ23" s="1"/>
      <c r="AFR23" s="1"/>
      <c r="AFS23" s="1"/>
      <c r="AFT23" s="1"/>
      <c r="AFU23" s="1"/>
      <c r="AFV23" s="1"/>
      <c r="AFW23" s="1"/>
      <c r="AFX23" s="1"/>
      <c r="AFY23" s="1"/>
      <c r="AFZ23" s="1"/>
      <c r="AGA23" s="1"/>
      <c r="AGB23" s="1"/>
      <c r="AGC23" s="1"/>
      <c r="AGD23" s="1"/>
      <c r="AGE23" s="1"/>
      <c r="AGF23" s="1"/>
      <c r="AGG23" s="1"/>
      <c r="AGH23" s="1"/>
      <c r="AGI23" s="1"/>
      <c r="AGJ23" s="1"/>
      <c r="AGK23" s="1"/>
      <c r="AGL23" s="1"/>
      <c r="AGM23" s="1"/>
      <c r="AGN23" s="1"/>
      <c r="AGO23" s="1"/>
      <c r="AGP23" s="1"/>
      <c r="AGQ23" s="1"/>
      <c r="AGR23" s="1"/>
      <c r="AGS23" s="1"/>
      <c r="AGT23" s="1"/>
      <c r="AGU23" s="1"/>
      <c r="AGV23" s="1"/>
      <c r="AGW23" s="1"/>
      <c r="AGX23" s="1"/>
      <c r="AGY23" s="1"/>
      <c r="AGZ23" s="1"/>
      <c r="AHA23" s="1"/>
      <c r="AHB23" s="1"/>
      <c r="AHC23" s="1"/>
      <c r="AHD23" s="1"/>
      <c r="AHE23" s="1"/>
      <c r="AHF23" s="1"/>
      <c r="AHG23" s="1"/>
      <c r="AHH23" s="1"/>
      <c r="AHI23" s="1"/>
      <c r="AHJ23" s="1"/>
      <c r="AHK23" s="1"/>
      <c r="AHL23" s="1"/>
      <c r="AHM23" s="1"/>
      <c r="AHN23" s="1"/>
      <c r="AHO23" s="1"/>
      <c r="AHP23" s="1"/>
      <c r="AHQ23" s="1"/>
      <c r="AHR23" s="1"/>
      <c r="AHS23" s="1"/>
      <c r="AHT23" s="1"/>
      <c r="AHU23" s="1"/>
      <c r="AHV23" s="1"/>
      <c r="AHW23" s="1"/>
      <c r="AHX23" s="1"/>
      <c r="AHY23" s="1"/>
      <c r="AHZ23" s="1"/>
      <c r="AIA23" s="1"/>
      <c r="AIB23" s="1"/>
      <c r="AIC23" s="1"/>
      <c r="AID23" s="1"/>
      <c r="AIE23" s="1"/>
      <c r="AIF23" s="1"/>
      <c r="AIG23" s="1"/>
      <c r="AIH23" s="1"/>
      <c r="AII23" s="1"/>
      <c r="AIJ23" s="1"/>
      <c r="AIK23" s="1"/>
      <c r="AIL23" s="1"/>
      <c r="AIM23" s="1"/>
      <c r="AIN23" s="1"/>
      <c r="AIO23" s="1"/>
      <c r="AIP23" s="1"/>
      <c r="AIQ23" s="1"/>
      <c r="AIR23" s="1"/>
      <c r="AIS23" s="1"/>
      <c r="AIT23" s="1"/>
      <c r="AIU23" s="1"/>
      <c r="AIV23" s="1"/>
      <c r="AIW23" s="1"/>
      <c r="AIX23" s="1"/>
      <c r="AIY23" s="1"/>
      <c r="AIZ23" s="1"/>
      <c r="AJA23" s="1"/>
      <c r="AJB23" s="1"/>
      <c r="AJC23" s="1"/>
      <c r="AJD23" s="1"/>
      <c r="AJE23" s="1"/>
      <c r="AJF23" s="1"/>
      <c r="AJG23" s="1"/>
      <c r="AJH23" s="1"/>
      <c r="AJI23" s="1"/>
      <c r="AJJ23" s="1"/>
      <c r="AJK23" s="1"/>
      <c r="AJL23" s="1"/>
      <c r="AJM23" s="1"/>
      <c r="AJN23" s="1"/>
      <c r="AJO23" s="1"/>
      <c r="AJP23" s="1"/>
      <c r="AJQ23" s="1"/>
      <c r="AJR23" s="1"/>
      <c r="AJS23" s="1"/>
      <c r="AJT23" s="1"/>
      <c r="AJU23" s="1"/>
      <c r="AJV23" s="1"/>
      <c r="AJW23" s="1"/>
      <c r="AJX23" s="1"/>
      <c r="AJY23" s="1"/>
      <c r="AJZ23" s="1"/>
      <c r="AKA23" s="1"/>
      <c r="AKB23" s="1"/>
      <c r="AKC23" s="1"/>
      <c r="AKD23" s="1"/>
      <c r="AKE23" s="1"/>
      <c r="AKF23" s="1"/>
      <c r="AKG23" s="1"/>
      <c r="AKH23" s="1"/>
      <c r="AKI23" s="1"/>
      <c r="AKJ23" s="1"/>
      <c r="AKK23" s="1"/>
      <c r="AKL23" s="1"/>
      <c r="AKM23" s="1"/>
      <c r="AKN23" s="1"/>
      <c r="AKO23" s="1"/>
      <c r="AKP23" s="1"/>
      <c r="AKQ23" s="1"/>
      <c r="AKR23" s="1"/>
      <c r="AKS23" s="1"/>
      <c r="AKT23" s="1"/>
      <c r="AKU23" s="1"/>
      <c r="AKV23" s="1"/>
      <c r="AKW23" s="1"/>
      <c r="AKX23" s="1"/>
      <c r="AKY23" s="1"/>
      <c r="AKZ23" s="1"/>
      <c r="ALA23" s="1"/>
      <c r="ALB23" s="1"/>
      <c r="ALC23" s="1"/>
      <c r="ALD23" s="1"/>
      <c r="ALE23" s="1"/>
      <c r="ALF23" s="1"/>
      <c r="ALG23" s="1"/>
      <c r="ALH23" s="1"/>
      <c r="ALI23" s="1"/>
      <c r="ALJ23" s="1"/>
      <c r="ALK23" s="1"/>
      <c r="ALL23" s="1"/>
      <c r="ALM23" s="1"/>
      <c r="ALN23" s="1"/>
      <c r="ALO23" s="1"/>
      <c r="ALP23" s="1"/>
      <c r="ALQ23" s="1"/>
      <c r="ALR23" s="1"/>
      <c r="ALS23" s="1"/>
      <c r="ALT23" s="1"/>
      <c r="ALU23" s="1"/>
      <c r="ALV23" s="1"/>
      <c r="ALW23" s="1"/>
      <c r="ALX23" s="1"/>
      <c r="ALY23" s="1"/>
      <c r="ALZ23" s="1"/>
      <c r="AMA23" s="1"/>
      <c r="AMB23" s="1"/>
      <c r="AMC23" s="1"/>
      <c r="AMD23" s="1"/>
      <c r="AME23" s="1"/>
      <c r="AMF23" s="1"/>
      <c r="AMG23" s="1"/>
      <c r="AMH23" s="1"/>
      <c r="AMI23" s="1"/>
      <c r="AMJ23" s="1"/>
      <c r="AMK23" s="1"/>
      <c r="AML23" s="1"/>
      <c r="AMM23" s="1"/>
      <c r="AMN23" s="1"/>
      <c r="AMO23" s="1"/>
      <c r="AMP23" s="1"/>
      <c r="AMQ23" s="1"/>
      <c r="AMR23" s="1"/>
      <c r="AMS23" s="1"/>
      <c r="AMT23" s="1"/>
      <c r="AMU23" s="1"/>
      <c r="AMV23" s="1"/>
      <c r="AMW23" s="1"/>
      <c r="AMX23" s="1"/>
      <c r="AMY23" s="1"/>
      <c r="AMZ23" s="1"/>
      <c r="ANA23" s="1"/>
      <c r="ANB23" s="1"/>
      <c r="ANC23" s="1"/>
      <c r="AND23" s="1"/>
      <c r="ANE23" s="1"/>
      <c r="ANF23" s="1"/>
      <c r="ANG23" s="1"/>
      <c r="ANH23" s="1"/>
      <c r="ANI23" s="1"/>
      <c r="ANJ23" s="1"/>
      <c r="ANK23" s="1"/>
      <c r="ANL23" s="1"/>
      <c r="ANM23" s="1"/>
      <c r="ANN23" s="1"/>
      <c r="ANO23" s="1"/>
      <c r="ANP23" s="1"/>
      <c r="ANQ23" s="1"/>
      <c r="ANR23" s="1"/>
      <c r="ANS23" s="1"/>
      <c r="ANT23" s="1"/>
      <c r="ANU23" s="1"/>
      <c r="ANV23" s="1"/>
      <c r="ANW23" s="1"/>
      <c r="ANX23" s="1"/>
      <c r="ANY23" s="1"/>
      <c r="ANZ23" s="1"/>
      <c r="AOA23" s="1"/>
      <c r="AOB23" s="1"/>
      <c r="AOC23" s="1"/>
      <c r="AOD23" s="1"/>
      <c r="AOE23" s="1"/>
      <c r="AOF23" s="1"/>
      <c r="AOG23" s="1"/>
      <c r="AOH23" s="1"/>
      <c r="AOI23" s="1"/>
      <c r="AOJ23" s="1"/>
      <c r="AOK23" s="1"/>
      <c r="AOL23" s="1"/>
      <c r="AOM23" s="1"/>
      <c r="AON23" s="1"/>
      <c r="AOO23" s="1"/>
      <c r="AOP23" s="1"/>
      <c r="AOQ23" s="1"/>
      <c r="AOR23" s="1"/>
      <c r="AOS23" s="1"/>
      <c r="AOT23" s="1"/>
      <c r="AOU23" s="1"/>
      <c r="AOV23" s="1"/>
      <c r="AOW23" s="1"/>
      <c r="AOX23" s="1"/>
      <c r="AOY23" s="1"/>
      <c r="AOZ23" s="1"/>
      <c r="APA23" s="1"/>
      <c r="APB23" s="1"/>
      <c r="APC23" s="1"/>
      <c r="APD23" s="1"/>
      <c r="APE23" s="1"/>
      <c r="APF23" s="1"/>
      <c r="APG23" s="1"/>
      <c r="APH23" s="1"/>
      <c r="API23" s="1"/>
      <c r="APJ23" s="1"/>
      <c r="APK23" s="1"/>
      <c r="APL23" s="1"/>
      <c r="APM23" s="1"/>
      <c r="APN23" s="1"/>
      <c r="APO23" s="1"/>
      <c r="APP23" s="1"/>
      <c r="APQ23" s="1"/>
      <c r="APR23" s="1"/>
      <c r="APS23" s="1"/>
      <c r="APT23" s="1"/>
      <c r="APU23" s="1"/>
      <c r="APV23" s="1"/>
      <c r="APW23" s="1"/>
      <c r="APX23" s="1"/>
      <c r="APY23" s="1"/>
      <c r="APZ23" s="1"/>
      <c r="AQA23" s="1"/>
      <c r="AQB23" s="1"/>
      <c r="AQC23" s="1"/>
      <c r="AQD23" s="1"/>
      <c r="AQE23" s="1"/>
      <c r="AQF23" s="1"/>
      <c r="AQG23" s="1"/>
      <c r="AQH23" s="1"/>
      <c r="AQI23" s="1"/>
      <c r="AQJ23" s="1"/>
      <c r="AQK23" s="1"/>
      <c r="AQL23" s="1"/>
      <c r="AQM23" s="1"/>
      <c r="AQN23" s="1"/>
      <c r="AQO23" s="1"/>
      <c r="AQP23" s="1"/>
      <c r="AQQ23" s="1"/>
      <c r="AQR23" s="1"/>
      <c r="AQS23" s="1"/>
      <c r="AQT23" s="1"/>
      <c r="AQU23" s="1"/>
      <c r="AQV23" s="1"/>
      <c r="AQW23" s="1"/>
      <c r="AQX23" s="1"/>
      <c r="AQY23" s="1"/>
      <c r="AQZ23" s="1"/>
      <c r="ARA23" s="1"/>
      <c r="ARB23" s="1"/>
      <c r="ARC23" s="1"/>
      <c r="ARD23" s="1"/>
      <c r="ARE23" s="1"/>
      <c r="ARF23" s="1"/>
      <c r="ARG23" s="1"/>
      <c r="ARH23" s="1"/>
      <c r="ARI23" s="1"/>
      <c r="ARJ23" s="1"/>
      <c r="ARK23" s="1"/>
      <c r="ARL23" s="1"/>
      <c r="ARM23" s="1"/>
      <c r="ARN23" s="1"/>
      <c r="ARO23" s="1"/>
      <c r="ARP23" s="1"/>
      <c r="ARQ23" s="1"/>
      <c r="ARR23" s="1"/>
      <c r="ARS23" s="1"/>
      <c r="ART23" s="1"/>
      <c r="ARU23" s="1"/>
      <c r="ARV23" s="1"/>
      <c r="ARW23" s="1"/>
      <c r="ARX23" s="1"/>
      <c r="ARY23" s="1"/>
      <c r="ARZ23" s="1"/>
      <c r="ASA23" s="1"/>
      <c r="ASB23" s="1"/>
      <c r="ASC23" s="1"/>
      <c r="ASD23" s="1"/>
      <c r="ASE23" s="1"/>
      <c r="ASF23" s="1"/>
      <c r="ASG23" s="1"/>
      <c r="ASH23" s="1"/>
      <c r="ASI23" s="1"/>
      <c r="ASJ23" s="1"/>
      <c r="ASK23" s="1"/>
      <c r="ASL23" s="1"/>
      <c r="ASM23" s="1"/>
      <c r="ASN23" s="1"/>
      <c r="ASO23" s="1"/>
      <c r="ASP23" s="1"/>
      <c r="ASQ23" s="1"/>
      <c r="ASR23" s="1"/>
      <c r="ASS23" s="1"/>
      <c r="AST23" s="1"/>
      <c r="ASU23" s="1"/>
      <c r="ASV23" s="1"/>
      <c r="ASW23" s="1"/>
      <c r="ASX23" s="1"/>
      <c r="ASY23" s="1"/>
      <c r="ASZ23" s="1"/>
      <c r="ATA23" s="1"/>
      <c r="ATB23" s="1"/>
      <c r="ATC23" s="1"/>
      <c r="ATD23" s="1"/>
      <c r="ATE23" s="1"/>
      <c r="ATF23" s="1"/>
      <c r="ATG23" s="1"/>
      <c r="ATH23" s="1"/>
      <c r="ATI23" s="1"/>
      <c r="ATJ23" s="1"/>
      <c r="ATK23" s="1"/>
      <c r="ATL23" s="1"/>
      <c r="ATM23" s="1"/>
      <c r="ATN23" s="1"/>
      <c r="ATO23" s="1"/>
      <c r="ATP23" s="1"/>
      <c r="ATQ23" s="1"/>
      <c r="ATR23" s="1"/>
      <c r="ATS23" s="1"/>
      <c r="ATT23" s="1"/>
      <c r="ATU23" s="1"/>
      <c r="ATV23" s="1"/>
      <c r="ATW23" s="1"/>
      <c r="ATX23" s="1"/>
      <c r="ATY23" s="1"/>
      <c r="ATZ23" s="1"/>
      <c r="AUA23" s="1"/>
      <c r="AUB23" s="1"/>
      <c r="AUC23" s="1"/>
      <c r="AUD23" s="1"/>
      <c r="AUE23" s="1"/>
      <c r="AUF23" s="1"/>
      <c r="AUG23" s="1"/>
      <c r="AUH23" s="1"/>
      <c r="AUI23" s="1"/>
      <c r="AUJ23" s="1"/>
      <c r="AUK23" s="1"/>
      <c r="AUL23" s="1"/>
      <c r="AUM23" s="1"/>
      <c r="AUN23" s="1"/>
      <c r="AUO23" s="1"/>
      <c r="AUP23" s="1"/>
      <c r="AUQ23" s="1"/>
      <c r="AUR23" s="1"/>
      <c r="AUS23" s="1"/>
      <c r="AUT23" s="1"/>
      <c r="AUU23" s="1"/>
      <c r="AUV23" s="1"/>
      <c r="AUW23" s="1"/>
      <c r="AUX23" s="1"/>
      <c r="AUY23" s="1"/>
      <c r="AUZ23" s="1"/>
      <c r="AVA23" s="1"/>
      <c r="AVB23" s="1"/>
      <c r="AVC23" s="1"/>
      <c r="AVD23" s="1"/>
      <c r="AVE23" s="1"/>
      <c r="AVF23" s="1"/>
      <c r="AVG23" s="1"/>
      <c r="AVH23" s="1"/>
      <c r="AVI23" s="1"/>
      <c r="AVJ23" s="1"/>
      <c r="AVK23" s="1"/>
      <c r="AVL23" s="1"/>
      <c r="AVM23" s="1"/>
      <c r="AVN23" s="1"/>
      <c r="AVO23" s="1"/>
      <c r="AVP23" s="1"/>
      <c r="AVQ23" s="1"/>
      <c r="AVR23" s="1"/>
      <c r="AVS23" s="1"/>
      <c r="AVT23" s="1"/>
      <c r="AVU23" s="1"/>
      <c r="AVV23" s="1"/>
      <c r="AVW23" s="1"/>
      <c r="AVX23" s="1"/>
      <c r="AVY23" s="1"/>
      <c r="AVZ23" s="1"/>
      <c r="AWA23" s="1"/>
      <c r="AWB23" s="1"/>
      <c r="AWC23" s="1"/>
      <c r="AWD23" s="1"/>
      <c r="AWE23" s="1"/>
      <c r="AWF23" s="1"/>
      <c r="AWG23" s="1"/>
      <c r="AWH23" s="1"/>
      <c r="AWI23" s="1"/>
      <c r="AWJ23" s="1"/>
      <c r="AWK23" s="1"/>
      <c r="AWL23" s="1"/>
      <c r="AWM23" s="1"/>
      <c r="AWN23" s="1"/>
      <c r="AWO23" s="1"/>
      <c r="AWP23" s="1"/>
      <c r="AWQ23" s="1"/>
      <c r="AWR23" s="1"/>
      <c r="AWS23" s="1"/>
      <c r="AWT23" s="1"/>
      <c r="AWU23" s="1"/>
      <c r="AWV23" s="1"/>
      <c r="AWW23" s="1"/>
      <c r="AWX23" s="1"/>
      <c r="AWY23" s="1"/>
      <c r="AWZ23" s="1"/>
      <c r="AXA23" s="1"/>
      <c r="AXB23" s="1"/>
      <c r="AXC23" s="1"/>
      <c r="AXD23" s="1"/>
      <c r="AXE23" s="1"/>
      <c r="AXF23" s="1"/>
      <c r="AXG23" s="1"/>
      <c r="AXH23" s="1"/>
      <c r="AXI23" s="1"/>
      <c r="AXJ23" s="1"/>
      <c r="AXK23" s="1"/>
      <c r="AXL23" s="1"/>
      <c r="AXM23" s="1"/>
      <c r="AXN23" s="1"/>
      <c r="AXO23" s="1"/>
      <c r="AXP23" s="1"/>
      <c r="AXQ23" s="1"/>
      <c r="AXR23" s="1"/>
      <c r="AXS23" s="1"/>
      <c r="AXT23" s="1"/>
      <c r="AXU23" s="1"/>
      <c r="AXV23" s="1"/>
      <c r="AXW23" s="1"/>
      <c r="AXX23" s="1"/>
      <c r="AXY23" s="1"/>
      <c r="AXZ23" s="1"/>
      <c r="AYA23" s="1"/>
      <c r="AYB23" s="1"/>
      <c r="AYC23" s="1"/>
      <c r="AYD23" s="1"/>
      <c r="AYE23" s="1"/>
      <c r="AYF23" s="1"/>
      <c r="AYG23" s="1"/>
      <c r="AYH23" s="1"/>
      <c r="AYI23" s="1"/>
      <c r="AYJ23" s="1"/>
      <c r="AYK23" s="1"/>
      <c r="AYL23" s="1"/>
      <c r="AYM23" s="1"/>
      <c r="AYN23" s="1"/>
      <c r="AYO23" s="1"/>
      <c r="AYP23" s="1"/>
      <c r="AYQ23" s="1"/>
      <c r="AYR23" s="1"/>
      <c r="AYS23" s="1"/>
      <c r="AYT23" s="1"/>
      <c r="AYU23" s="1"/>
      <c r="AYV23" s="1"/>
      <c r="AYW23" s="1"/>
      <c r="AYX23" s="1"/>
      <c r="AYY23" s="1"/>
      <c r="AYZ23" s="1"/>
      <c r="AZA23" s="1"/>
      <c r="AZB23" s="1"/>
      <c r="AZC23" s="1"/>
      <c r="AZD23" s="1"/>
      <c r="AZE23" s="1"/>
      <c r="AZF23" s="1"/>
      <c r="AZG23" s="1"/>
      <c r="AZH23" s="1"/>
      <c r="AZI23" s="1"/>
      <c r="AZJ23" s="1"/>
      <c r="AZK23" s="1"/>
      <c r="AZL23" s="1"/>
      <c r="AZM23" s="1"/>
      <c r="AZN23" s="1"/>
      <c r="AZO23" s="1"/>
      <c r="AZP23" s="1"/>
      <c r="AZQ23" s="1"/>
      <c r="AZR23" s="1"/>
      <c r="AZS23" s="1"/>
      <c r="AZT23" s="1"/>
      <c r="AZU23" s="1"/>
      <c r="AZV23" s="1"/>
      <c r="AZW23" s="1"/>
      <c r="AZX23" s="1"/>
      <c r="AZY23" s="1"/>
      <c r="AZZ23" s="1"/>
      <c r="BAA23" s="1"/>
      <c r="BAB23" s="1"/>
      <c r="BAC23" s="1"/>
      <c r="BAD23" s="1"/>
      <c r="BAE23" s="1"/>
      <c r="BAF23" s="1"/>
      <c r="BAG23" s="1"/>
      <c r="BAH23" s="1"/>
      <c r="BAI23" s="1"/>
      <c r="BAJ23" s="1"/>
      <c r="BAK23" s="1"/>
      <c r="BAL23" s="1"/>
      <c r="BAM23" s="1"/>
      <c r="BAN23" s="1"/>
      <c r="BAO23" s="1"/>
      <c r="BAP23" s="1"/>
      <c r="BAQ23" s="1"/>
      <c r="BAR23" s="1"/>
      <c r="BAS23" s="1"/>
      <c r="BAT23" s="1"/>
      <c r="BAU23" s="1"/>
      <c r="BAV23" s="1"/>
      <c r="BAW23" s="1"/>
      <c r="BAX23" s="1"/>
      <c r="BAY23" s="1"/>
      <c r="BAZ23" s="1"/>
      <c r="BBA23" s="1"/>
      <c r="BBB23" s="1"/>
      <c r="BBC23" s="1"/>
      <c r="BBD23" s="1"/>
      <c r="BBE23" s="1"/>
      <c r="BBF23" s="1"/>
      <c r="BBG23" s="1"/>
      <c r="BBH23" s="1"/>
      <c r="BBI23" s="1"/>
      <c r="BBJ23" s="1"/>
      <c r="BBK23" s="1"/>
      <c r="BBL23" s="1"/>
      <c r="BBM23" s="1"/>
      <c r="BBN23" s="1"/>
      <c r="BBO23" s="1"/>
      <c r="BBP23" s="1"/>
      <c r="BBQ23" s="1"/>
      <c r="BBR23" s="1"/>
      <c r="BBS23" s="1"/>
      <c r="BBT23" s="1"/>
      <c r="BBU23" s="1"/>
      <c r="BBV23" s="1"/>
      <c r="BBW23" s="1"/>
      <c r="BBX23" s="1"/>
      <c r="BBY23" s="1"/>
      <c r="BBZ23" s="1"/>
      <c r="BCA23" s="1"/>
      <c r="BCB23" s="1"/>
      <c r="BCC23" s="1"/>
      <c r="BCD23" s="1"/>
      <c r="BCE23" s="1"/>
      <c r="BCF23" s="1"/>
      <c r="BCG23" s="1"/>
      <c r="BCH23" s="1"/>
      <c r="BCI23" s="1"/>
      <c r="BCJ23" s="1"/>
      <c r="BCK23" s="1"/>
      <c r="BCL23" s="1"/>
      <c r="BCM23" s="1"/>
      <c r="BCN23" s="1"/>
      <c r="BCO23" s="1"/>
      <c r="BCP23" s="1"/>
      <c r="BCQ23" s="1"/>
      <c r="BCR23" s="1"/>
      <c r="BCS23" s="1"/>
      <c r="BCT23" s="1"/>
      <c r="BCU23" s="1"/>
      <c r="BCV23" s="1"/>
      <c r="BCW23" s="1"/>
      <c r="BCX23" s="1"/>
      <c r="BCY23" s="1"/>
      <c r="BCZ23" s="1"/>
      <c r="BDA23" s="1"/>
      <c r="BDB23" s="1"/>
      <c r="BDC23" s="1"/>
      <c r="BDD23" s="1"/>
      <c r="BDE23" s="1"/>
      <c r="BDF23" s="1"/>
      <c r="BDG23" s="1"/>
      <c r="BDH23" s="1"/>
      <c r="BDI23" s="1"/>
      <c r="BDJ23" s="1"/>
      <c r="BDK23" s="1"/>
      <c r="BDL23" s="1"/>
      <c r="BDM23" s="1"/>
      <c r="BDN23" s="1"/>
      <c r="BDO23" s="1"/>
      <c r="BDP23" s="1"/>
      <c r="BDQ23" s="1"/>
      <c r="BDR23" s="1"/>
      <c r="BDS23" s="1"/>
      <c r="BDT23" s="1"/>
      <c r="BDU23" s="1"/>
      <c r="BDV23" s="1"/>
      <c r="BDW23" s="1"/>
      <c r="BDX23" s="1"/>
      <c r="BDY23" s="1"/>
      <c r="BDZ23" s="1"/>
      <c r="BEA23" s="1"/>
      <c r="BEB23" s="1"/>
      <c r="BEC23" s="1"/>
      <c r="BED23" s="1"/>
      <c r="BEE23" s="1"/>
      <c r="BEF23" s="1"/>
      <c r="BEG23" s="1"/>
      <c r="BEH23" s="1"/>
      <c r="BEI23" s="1"/>
      <c r="BEJ23" s="1"/>
      <c r="BEK23" s="1"/>
      <c r="BEL23" s="1"/>
      <c r="BEM23" s="1"/>
      <c r="BEN23" s="1"/>
      <c r="BEO23" s="1"/>
      <c r="BEP23" s="1"/>
      <c r="BEQ23" s="1"/>
      <c r="BER23" s="1"/>
      <c r="BES23" s="1"/>
      <c r="BET23" s="1"/>
      <c r="BEU23" s="1"/>
      <c r="BEV23" s="1"/>
      <c r="BEW23" s="1"/>
      <c r="BEX23" s="1"/>
      <c r="BEY23" s="1"/>
      <c r="BEZ23" s="1"/>
      <c r="BFA23" s="1"/>
      <c r="BFB23" s="1"/>
      <c r="BFC23" s="1"/>
      <c r="BFD23" s="1"/>
      <c r="BFE23" s="1"/>
      <c r="BFF23" s="1"/>
      <c r="BFG23" s="1"/>
      <c r="BFH23" s="1"/>
      <c r="BFI23" s="1"/>
      <c r="BFJ23" s="1"/>
      <c r="BFK23" s="1"/>
      <c r="BFL23" s="1"/>
      <c r="BFM23" s="1"/>
      <c r="BFN23" s="1"/>
      <c r="BFO23" s="1"/>
      <c r="BFP23" s="1"/>
      <c r="BFQ23" s="1"/>
      <c r="BFR23" s="1"/>
      <c r="BFS23" s="1"/>
      <c r="BFT23" s="1"/>
      <c r="BFU23" s="1"/>
      <c r="BFV23" s="1"/>
      <c r="BFW23" s="1"/>
      <c r="BFX23" s="1"/>
      <c r="BFY23" s="1"/>
      <c r="BFZ23" s="1"/>
      <c r="BGA23" s="1"/>
      <c r="BGB23" s="1"/>
      <c r="BGC23" s="1"/>
      <c r="BGD23" s="1"/>
      <c r="BGE23" s="1"/>
      <c r="BGF23" s="1"/>
      <c r="BGG23" s="1"/>
      <c r="BGH23" s="1"/>
      <c r="BGI23" s="1"/>
      <c r="BGJ23" s="1"/>
      <c r="BGK23" s="1"/>
      <c r="BGL23" s="1"/>
      <c r="BGM23" s="1"/>
      <c r="BGN23" s="1"/>
      <c r="BGO23" s="1"/>
      <c r="BGP23" s="1"/>
      <c r="BGQ23" s="1"/>
      <c r="BGR23" s="1"/>
      <c r="BGS23" s="1"/>
      <c r="BGT23" s="1"/>
      <c r="BGU23" s="1"/>
      <c r="BGV23" s="1"/>
      <c r="BGW23" s="1"/>
      <c r="BGX23" s="1"/>
      <c r="BGY23" s="1"/>
      <c r="BGZ23" s="1"/>
      <c r="BHA23" s="1"/>
      <c r="BHB23" s="1"/>
      <c r="BHC23" s="1"/>
      <c r="BHD23" s="1"/>
      <c r="BHE23" s="1"/>
      <c r="BHF23" s="1"/>
      <c r="BHG23" s="1"/>
      <c r="BHH23" s="1"/>
      <c r="BHI23" s="1"/>
      <c r="BHJ23" s="1"/>
      <c r="BHK23" s="1"/>
      <c r="BHL23" s="1"/>
      <c r="BHM23" s="1"/>
      <c r="BHN23" s="1"/>
      <c r="BHO23" s="1"/>
      <c r="BHP23" s="1"/>
      <c r="BHQ23" s="1"/>
      <c r="BHR23" s="1"/>
      <c r="BHS23" s="1"/>
      <c r="BHT23" s="1"/>
      <c r="BHU23" s="1"/>
      <c r="BHV23" s="1"/>
      <c r="BHW23" s="1"/>
      <c r="BHX23" s="1"/>
      <c r="BHY23" s="1"/>
      <c r="BHZ23" s="1"/>
      <c r="BIA23" s="1"/>
      <c r="BIB23" s="1"/>
      <c r="BIC23" s="1"/>
      <c r="BID23" s="1"/>
      <c r="BIE23" s="1"/>
      <c r="BIF23" s="1"/>
      <c r="BIG23" s="1"/>
      <c r="BIH23" s="1"/>
      <c r="BII23" s="1"/>
      <c r="BIJ23" s="1"/>
      <c r="BIK23" s="1"/>
      <c r="BIL23" s="1"/>
      <c r="BIM23" s="1"/>
      <c r="BIN23" s="1"/>
      <c r="BIO23" s="1"/>
      <c r="BIP23" s="1"/>
      <c r="BIQ23" s="1"/>
      <c r="BIR23" s="1"/>
      <c r="BIS23" s="1"/>
      <c r="BIT23" s="1"/>
      <c r="BIU23" s="1"/>
      <c r="BIV23" s="1"/>
      <c r="BIW23" s="1"/>
      <c r="BIX23" s="1"/>
      <c r="BIY23" s="1"/>
      <c r="BIZ23" s="1"/>
      <c r="BJA23" s="1"/>
      <c r="BJB23" s="1"/>
      <c r="BJC23" s="1"/>
      <c r="BJD23" s="1"/>
      <c r="BJE23" s="1"/>
      <c r="BJF23" s="1"/>
      <c r="BJG23" s="1"/>
      <c r="BJH23" s="1"/>
      <c r="BJI23" s="1"/>
      <c r="BJJ23" s="1"/>
      <c r="BJK23" s="1"/>
      <c r="BJL23" s="1"/>
      <c r="BJM23" s="1"/>
      <c r="BJN23" s="1"/>
      <c r="BJO23" s="1"/>
      <c r="BJP23" s="1"/>
      <c r="BJQ23" s="1"/>
      <c r="BJR23" s="1"/>
      <c r="BJS23" s="1"/>
      <c r="BJT23" s="1"/>
      <c r="BJU23" s="1"/>
      <c r="BJV23" s="1"/>
      <c r="BJW23" s="1"/>
      <c r="BJX23" s="1"/>
      <c r="BJY23" s="1"/>
      <c r="BJZ23" s="1"/>
      <c r="BKA23" s="1"/>
      <c r="BKB23" s="1"/>
      <c r="BKC23" s="1"/>
      <c r="BKD23" s="1"/>
      <c r="BKE23" s="1"/>
      <c r="BKF23" s="1"/>
      <c r="BKG23" s="1"/>
      <c r="BKH23" s="1"/>
      <c r="BKI23" s="1"/>
      <c r="BKJ23" s="1"/>
      <c r="BKK23" s="1"/>
      <c r="BKL23" s="1"/>
      <c r="BKM23" s="1"/>
      <c r="BKN23" s="1"/>
      <c r="BKO23" s="1"/>
      <c r="BKP23" s="1"/>
      <c r="BKQ23" s="1"/>
      <c r="BKR23" s="1"/>
      <c r="BKS23" s="1"/>
      <c r="BKT23" s="1"/>
      <c r="BKU23" s="1"/>
      <c r="BKV23" s="1"/>
      <c r="BKW23" s="1"/>
      <c r="BKX23" s="1"/>
      <c r="BKY23" s="1"/>
      <c r="BKZ23" s="1"/>
      <c r="BLA23" s="1"/>
      <c r="BLB23" s="1"/>
      <c r="BLC23" s="1"/>
      <c r="BLD23" s="1"/>
      <c r="BLE23" s="1"/>
      <c r="BLF23" s="1"/>
      <c r="BLG23" s="1"/>
      <c r="BLH23" s="1"/>
      <c r="BLI23" s="1"/>
      <c r="BLJ23" s="1"/>
      <c r="BLK23" s="1"/>
      <c r="BLL23" s="1"/>
      <c r="BLM23" s="1"/>
      <c r="BLN23" s="1"/>
      <c r="BLO23" s="1"/>
      <c r="BLP23" s="1"/>
      <c r="BLQ23" s="1"/>
      <c r="BLR23" s="1"/>
      <c r="BLS23" s="1"/>
      <c r="BLT23" s="1"/>
      <c r="BLU23" s="1"/>
      <c r="BLV23" s="1"/>
      <c r="BLW23" s="1"/>
      <c r="BLX23" s="1"/>
      <c r="BLY23" s="1"/>
      <c r="BLZ23" s="1"/>
      <c r="BMA23" s="1"/>
      <c r="BMB23" s="1"/>
      <c r="BMC23" s="1"/>
      <c r="BMD23" s="1"/>
      <c r="BME23" s="1"/>
      <c r="BMF23" s="1"/>
      <c r="BMG23" s="1"/>
      <c r="BMH23" s="1"/>
      <c r="BMI23" s="1"/>
      <c r="BMJ23" s="1"/>
      <c r="BMK23" s="1"/>
      <c r="BML23" s="1"/>
      <c r="BMM23" s="1"/>
      <c r="BMN23" s="1"/>
      <c r="BMO23" s="1"/>
      <c r="BMP23" s="1"/>
      <c r="BMQ23" s="1"/>
      <c r="BMR23" s="1"/>
      <c r="BMS23" s="1"/>
      <c r="BMT23" s="1"/>
      <c r="BMU23" s="1"/>
      <c r="BMV23" s="1"/>
      <c r="BMW23" s="1"/>
      <c r="BMX23" s="1"/>
      <c r="BMY23" s="1"/>
      <c r="BMZ23" s="1"/>
      <c r="BNA23" s="1"/>
      <c r="BNB23" s="1"/>
      <c r="BNC23" s="1"/>
      <c r="BND23" s="1"/>
      <c r="BNE23" s="1"/>
      <c r="BNF23" s="1"/>
      <c r="BNG23" s="1"/>
      <c r="BNH23" s="1"/>
      <c r="BNI23" s="1"/>
      <c r="BNJ23" s="1"/>
      <c r="BNK23" s="1"/>
      <c r="BNL23" s="1"/>
      <c r="BNM23" s="1"/>
      <c r="BNN23" s="1"/>
      <c r="BNO23" s="1"/>
      <c r="BNP23" s="1"/>
      <c r="BNQ23" s="1"/>
      <c r="BNR23" s="1"/>
      <c r="BNS23" s="1"/>
      <c r="BNT23" s="1"/>
      <c r="BNU23" s="1"/>
      <c r="BNV23" s="1"/>
      <c r="BNW23" s="1"/>
      <c r="BNX23" s="1"/>
      <c r="BNY23" s="1"/>
      <c r="BNZ23" s="1"/>
      <c r="BOA23" s="1"/>
      <c r="BOB23" s="1"/>
      <c r="BOC23" s="1"/>
      <c r="BOD23" s="1"/>
      <c r="BOE23" s="1"/>
      <c r="BOF23" s="1"/>
      <c r="BOG23" s="1"/>
      <c r="BOH23" s="1"/>
      <c r="BOI23" s="1"/>
      <c r="BOJ23" s="1"/>
      <c r="BOK23" s="1"/>
      <c r="BOL23" s="1"/>
      <c r="BOM23" s="1"/>
      <c r="BON23" s="1"/>
      <c r="BOO23" s="1"/>
      <c r="BOP23" s="1"/>
      <c r="BOQ23" s="1"/>
      <c r="BOR23" s="1"/>
      <c r="BOS23" s="1"/>
      <c r="BOT23" s="1"/>
      <c r="BOU23" s="1"/>
      <c r="BOV23" s="1"/>
      <c r="BOW23" s="1"/>
      <c r="BOX23" s="1"/>
      <c r="BOY23" s="1"/>
      <c r="BOZ23" s="1"/>
      <c r="BPA23" s="1"/>
      <c r="BPB23" s="1"/>
      <c r="BPC23" s="1"/>
      <c r="BPD23" s="1"/>
      <c r="BPE23" s="1"/>
      <c r="BPF23" s="1"/>
      <c r="BPG23" s="1"/>
      <c r="BPH23" s="1"/>
      <c r="BPI23" s="1"/>
      <c r="BPJ23" s="1"/>
      <c r="BPK23" s="1"/>
      <c r="BPL23" s="1"/>
      <c r="BPM23" s="1"/>
      <c r="BPN23" s="1"/>
      <c r="BPO23" s="1"/>
      <c r="BPP23" s="1"/>
      <c r="BPQ23" s="1"/>
      <c r="BPR23" s="1"/>
      <c r="BPS23" s="1"/>
      <c r="BPT23" s="1"/>
      <c r="BPU23" s="1"/>
      <c r="BPV23" s="1"/>
      <c r="BPW23" s="1"/>
      <c r="BPX23" s="1"/>
      <c r="BPY23" s="1"/>
      <c r="BPZ23" s="1"/>
      <c r="BQA23" s="1"/>
      <c r="BQB23" s="1"/>
      <c r="BQC23" s="1"/>
      <c r="BQD23" s="1"/>
      <c r="BQE23" s="1"/>
      <c r="BQF23" s="1"/>
      <c r="BQG23" s="1"/>
      <c r="BQH23" s="1"/>
      <c r="BQI23" s="1"/>
      <c r="BQJ23" s="1"/>
      <c r="BQK23" s="1"/>
      <c r="BQL23" s="1"/>
      <c r="BQM23" s="1"/>
      <c r="BQN23" s="1"/>
      <c r="BQO23" s="1"/>
      <c r="BQP23" s="1"/>
      <c r="BQQ23" s="1"/>
      <c r="BQR23" s="1"/>
      <c r="BQS23" s="1"/>
      <c r="BQT23" s="1"/>
      <c r="BQU23" s="1"/>
      <c r="BQV23" s="1"/>
      <c r="BQW23" s="1"/>
      <c r="BQX23" s="1"/>
      <c r="BQY23" s="1"/>
      <c r="BQZ23" s="1"/>
      <c r="BRA23" s="1"/>
      <c r="BRB23" s="1"/>
      <c r="BRC23" s="1"/>
      <c r="BRD23" s="1"/>
      <c r="BRE23" s="1"/>
      <c r="BRF23" s="1"/>
      <c r="BRG23" s="1"/>
      <c r="BRH23" s="1"/>
      <c r="BRI23" s="1"/>
      <c r="BRJ23" s="1"/>
      <c r="BRK23" s="1"/>
      <c r="BRL23" s="1"/>
      <c r="BRM23" s="1"/>
      <c r="BRN23" s="1"/>
      <c r="BRO23" s="1"/>
      <c r="BRP23" s="1"/>
      <c r="BRQ23" s="1"/>
      <c r="BRR23" s="1"/>
      <c r="BRS23" s="1"/>
      <c r="BRT23" s="1"/>
      <c r="BRU23" s="1"/>
      <c r="BRV23" s="1"/>
      <c r="BRW23" s="1"/>
      <c r="BRX23" s="1"/>
      <c r="BRY23" s="1"/>
      <c r="BRZ23" s="1"/>
      <c r="BSA23" s="1"/>
      <c r="BSB23" s="1"/>
      <c r="BSC23" s="1"/>
    </row>
    <row r="24" spans="1:1849" s="18" customFormat="1" ht="12.75" x14ac:dyDescent="0.2">
      <c r="A24" s="73" t="s">
        <v>182</v>
      </c>
      <c r="B24" s="81" t="s">
        <v>183</v>
      </c>
      <c r="C24" s="80"/>
      <c r="D24" s="64"/>
      <c r="E24" s="64"/>
      <c r="F24" s="64">
        <v>168690.43</v>
      </c>
      <c r="G24" s="150"/>
      <c r="H24" s="84">
        <f>'MC 02'!L27</f>
        <v>0</v>
      </c>
      <c r="I24" s="85">
        <f t="shared" si="1"/>
        <v>0</v>
      </c>
      <c r="J24" s="85">
        <f t="shared" si="2"/>
        <v>0</v>
      </c>
      <c r="K24" s="85">
        <f>SUM(K25:K44)</f>
        <v>56553.89</v>
      </c>
      <c r="L24" s="85">
        <f>SUM(L25:L44)</f>
        <v>27764.569999999996</v>
      </c>
      <c r="M24" s="84">
        <f t="shared" si="0"/>
        <v>84318.459999999992</v>
      </c>
      <c r="N24" s="85">
        <f t="shared" si="3"/>
        <v>84371.97</v>
      </c>
      <c r="O24" s="86">
        <f t="shared" si="4"/>
        <v>0.49984139586341675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/>
      <c r="IY24" s="1"/>
      <c r="IZ24" s="1"/>
      <c r="JA24" s="1"/>
      <c r="JB24" s="1"/>
      <c r="JC24" s="1"/>
      <c r="JD24" s="1"/>
      <c r="JE24" s="1"/>
      <c r="JF24" s="1"/>
      <c r="JG24" s="1"/>
      <c r="JH24" s="1"/>
      <c r="JI24" s="1"/>
      <c r="JJ24" s="1"/>
      <c r="JK24" s="1"/>
      <c r="JL24" s="1"/>
      <c r="JM24" s="1"/>
      <c r="JN24" s="1"/>
      <c r="JO24" s="1"/>
      <c r="JP24" s="1"/>
      <c r="JQ24" s="1"/>
      <c r="JR24" s="1"/>
      <c r="JS24" s="1"/>
      <c r="JT24" s="1"/>
      <c r="JU24" s="1"/>
      <c r="JV24" s="1"/>
      <c r="JW24" s="1"/>
      <c r="JX24" s="1"/>
      <c r="JY24" s="1"/>
      <c r="JZ24" s="1"/>
      <c r="KA24" s="1"/>
      <c r="KB24" s="1"/>
      <c r="KC24" s="1"/>
      <c r="KD24" s="1"/>
      <c r="KE24" s="1"/>
      <c r="KF24" s="1"/>
      <c r="KG24" s="1"/>
      <c r="KH24" s="1"/>
      <c r="KI24" s="1"/>
      <c r="KJ24" s="1"/>
      <c r="KK24" s="1"/>
      <c r="KL24" s="1"/>
      <c r="KM24" s="1"/>
      <c r="KN24" s="1"/>
      <c r="KO24" s="1"/>
      <c r="KP24" s="1"/>
      <c r="KQ24" s="1"/>
      <c r="KR24" s="1"/>
      <c r="KS24" s="1"/>
      <c r="KT24" s="1"/>
      <c r="KU24" s="1"/>
      <c r="KV24" s="1"/>
      <c r="KW24" s="1"/>
      <c r="KX24" s="1"/>
      <c r="KY24" s="1"/>
      <c r="KZ24" s="1"/>
      <c r="LA24" s="1"/>
      <c r="LB24" s="1"/>
      <c r="LC24" s="1"/>
      <c r="LD24" s="1"/>
      <c r="LE24" s="1"/>
      <c r="LF24" s="1"/>
      <c r="LG24" s="1"/>
      <c r="LH24" s="1"/>
      <c r="LI24" s="1"/>
      <c r="LJ24" s="1"/>
      <c r="LK24" s="1"/>
      <c r="LL24" s="1"/>
      <c r="LM24" s="1"/>
      <c r="LN24" s="1"/>
      <c r="LO24" s="1"/>
      <c r="LP24" s="1"/>
      <c r="LQ24" s="1"/>
      <c r="LR24" s="1"/>
      <c r="LS24" s="1"/>
      <c r="LT24" s="1"/>
      <c r="LU24" s="1"/>
      <c r="LV24" s="1"/>
      <c r="LW24" s="1"/>
      <c r="LX24" s="1"/>
      <c r="LY24" s="1"/>
      <c r="LZ24" s="1"/>
      <c r="MA24" s="1"/>
      <c r="MB24" s="1"/>
      <c r="MC24" s="1"/>
      <c r="MD24" s="1"/>
      <c r="ME24" s="1"/>
      <c r="MF24" s="1"/>
      <c r="MG24" s="1"/>
      <c r="MH24" s="1"/>
      <c r="MI24" s="1"/>
      <c r="MJ24" s="1"/>
      <c r="MK24" s="1"/>
      <c r="ML24" s="1"/>
      <c r="MM24" s="1"/>
      <c r="MN24" s="1"/>
      <c r="MO24" s="1"/>
      <c r="MP24" s="1"/>
      <c r="MQ24" s="1"/>
      <c r="MR24" s="1"/>
      <c r="MS24" s="1"/>
      <c r="MT24" s="1"/>
      <c r="MU24" s="1"/>
      <c r="MV24" s="1"/>
      <c r="MW24" s="1"/>
      <c r="MX24" s="1"/>
      <c r="MY24" s="1"/>
      <c r="MZ24" s="1"/>
      <c r="NA24" s="1"/>
      <c r="NB24" s="1"/>
      <c r="NC24" s="1"/>
      <c r="ND24" s="1"/>
      <c r="NE24" s="1"/>
      <c r="NF24" s="1"/>
      <c r="NG24" s="1"/>
      <c r="NH24" s="1"/>
      <c r="NI24" s="1"/>
      <c r="NJ24" s="1"/>
      <c r="NK24" s="1"/>
      <c r="NL24" s="1"/>
      <c r="NM24" s="1"/>
      <c r="NN24" s="1"/>
      <c r="NO24" s="1"/>
      <c r="NP24" s="1"/>
      <c r="NQ24" s="1"/>
      <c r="NR24" s="1"/>
      <c r="NS24" s="1"/>
      <c r="NT24" s="1"/>
      <c r="NU24" s="1"/>
      <c r="NV24" s="1"/>
      <c r="NW24" s="1"/>
      <c r="NX24" s="1"/>
      <c r="NY24" s="1"/>
      <c r="NZ24" s="1"/>
      <c r="OA24" s="1"/>
      <c r="OB24" s="1"/>
      <c r="OC24" s="1"/>
      <c r="OD24" s="1"/>
      <c r="OE24" s="1"/>
      <c r="OF24" s="1"/>
      <c r="OG24" s="1"/>
      <c r="OH24" s="1"/>
      <c r="OI24" s="1"/>
      <c r="OJ24" s="1"/>
      <c r="OK24" s="1"/>
      <c r="OL24" s="1"/>
      <c r="OM24" s="1"/>
      <c r="ON24" s="1"/>
      <c r="OO24" s="1"/>
      <c r="OP24" s="1"/>
      <c r="OQ24" s="1"/>
      <c r="OR24" s="1"/>
      <c r="OS24" s="1"/>
      <c r="OT24" s="1"/>
      <c r="OU24" s="1"/>
      <c r="OV24" s="1"/>
      <c r="OW24" s="1"/>
      <c r="OX24" s="1"/>
      <c r="OY24" s="1"/>
      <c r="OZ24" s="1"/>
      <c r="PA24" s="1"/>
      <c r="PB24" s="1"/>
      <c r="PC24" s="1"/>
      <c r="PD24" s="1"/>
      <c r="PE24" s="1"/>
      <c r="PF24" s="1"/>
      <c r="PG24" s="1"/>
      <c r="PH24" s="1"/>
      <c r="PI24" s="1"/>
      <c r="PJ24" s="1"/>
      <c r="PK24" s="1"/>
      <c r="PL24" s="1"/>
      <c r="PM24" s="1"/>
      <c r="PN24" s="1"/>
      <c r="PO24" s="1"/>
      <c r="PP24" s="1"/>
      <c r="PQ24" s="1"/>
      <c r="PR24" s="1"/>
      <c r="PS24" s="1"/>
      <c r="PT24" s="1"/>
      <c r="PU24" s="1"/>
      <c r="PV24" s="1"/>
      <c r="PW24" s="1"/>
      <c r="PX24" s="1"/>
      <c r="PY24" s="1"/>
      <c r="PZ24" s="1"/>
      <c r="QA24" s="1"/>
      <c r="QB24" s="1"/>
      <c r="QC24" s="1"/>
      <c r="QD24" s="1"/>
      <c r="QE24" s="1"/>
      <c r="QF24" s="1"/>
      <c r="QG24" s="1"/>
      <c r="QH24" s="1"/>
      <c r="QI24" s="1"/>
      <c r="QJ24" s="1"/>
      <c r="QK24" s="1"/>
      <c r="QL24" s="1"/>
      <c r="QM24" s="1"/>
      <c r="QN24" s="1"/>
      <c r="QO24" s="1"/>
      <c r="QP24" s="1"/>
      <c r="QQ24" s="1"/>
      <c r="QR24" s="1"/>
      <c r="QS24" s="1"/>
      <c r="QT24" s="1"/>
      <c r="QU24" s="1"/>
      <c r="QV24" s="1"/>
      <c r="QW24" s="1"/>
      <c r="QX24" s="1"/>
      <c r="QY24" s="1"/>
      <c r="QZ24" s="1"/>
      <c r="RA24" s="1"/>
      <c r="RB24" s="1"/>
      <c r="RC24" s="1"/>
      <c r="RD24" s="1"/>
      <c r="RE24" s="1"/>
      <c r="RF24" s="1"/>
      <c r="RG24" s="1"/>
      <c r="RH24" s="1"/>
      <c r="RI24" s="1"/>
      <c r="RJ24" s="1"/>
      <c r="RK24" s="1"/>
      <c r="RL24" s="1"/>
      <c r="RM24" s="1"/>
      <c r="RN24" s="1"/>
      <c r="RO24" s="1"/>
      <c r="RP24" s="1"/>
      <c r="RQ24" s="1"/>
      <c r="RR24" s="1"/>
      <c r="RS24" s="1"/>
      <c r="RT24" s="1"/>
      <c r="RU24" s="1"/>
      <c r="RV24" s="1"/>
      <c r="RW24" s="1"/>
      <c r="RX24" s="1"/>
      <c r="RY24" s="1"/>
      <c r="RZ24" s="1"/>
      <c r="SA24" s="1"/>
      <c r="SB24" s="1"/>
      <c r="SC24" s="1"/>
      <c r="SD24" s="1"/>
      <c r="SE24" s="1"/>
      <c r="SF24" s="1"/>
      <c r="SG24" s="1"/>
      <c r="SH24" s="1"/>
      <c r="SI24" s="1"/>
      <c r="SJ24" s="1"/>
      <c r="SK24" s="1"/>
      <c r="SL24" s="1"/>
      <c r="SM24" s="1"/>
      <c r="SN24" s="1"/>
      <c r="SO24" s="1"/>
      <c r="SP24" s="1"/>
      <c r="SQ24" s="1"/>
      <c r="SR24" s="1"/>
      <c r="SS24" s="1"/>
      <c r="ST24" s="1"/>
      <c r="SU24" s="1"/>
      <c r="SV24" s="1"/>
      <c r="SW24" s="1"/>
      <c r="SX24" s="1"/>
      <c r="SY24" s="1"/>
      <c r="SZ24" s="1"/>
      <c r="TA24" s="1"/>
      <c r="TB24" s="1"/>
      <c r="TC24" s="1"/>
      <c r="TD24" s="1"/>
      <c r="TE24" s="1"/>
      <c r="TF24" s="1"/>
      <c r="TG24" s="1"/>
      <c r="TH24" s="1"/>
      <c r="TI24" s="1"/>
      <c r="TJ24" s="1"/>
      <c r="TK24" s="1"/>
      <c r="TL24" s="1"/>
      <c r="TM24" s="1"/>
      <c r="TN24" s="1"/>
      <c r="TO24" s="1"/>
      <c r="TP24" s="1"/>
      <c r="TQ24" s="1"/>
      <c r="TR24" s="1"/>
      <c r="TS24" s="1"/>
      <c r="TT24" s="1"/>
      <c r="TU24" s="1"/>
      <c r="TV24" s="1"/>
      <c r="TW24" s="1"/>
      <c r="TX24" s="1"/>
      <c r="TY24" s="1"/>
      <c r="TZ24" s="1"/>
      <c r="UA24" s="1"/>
      <c r="UB24" s="1"/>
      <c r="UC24" s="1"/>
      <c r="UD24" s="1"/>
      <c r="UE24" s="1"/>
      <c r="UF24" s="1"/>
      <c r="UG24" s="1"/>
      <c r="UH24" s="1"/>
      <c r="UI24" s="1"/>
      <c r="UJ24" s="1"/>
      <c r="UK24" s="1"/>
      <c r="UL24" s="1"/>
      <c r="UM24" s="1"/>
      <c r="UN24" s="1"/>
      <c r="UO24" s="1"/>
      <c r="UP24" s="1"/>
      <c r="UQ24" s="1"/>
      <c r="UR24" s="1"/>
      <c r="US24" s="1"/>
      <c r="UT24" s="1"/>
      <c r="UU24" s="1"/>
      <c r="UV24" s="1"/>
      <c r="UW24" s="1"/>
      <c r="UX24" s="1"/>
      <c r="UY24" s="1"/>
      <c r="UZ24" s="1"/>
      <c r="VA24" s="1"/>
      <c r="VB24" s="1"/>
      <c r="VC24" s="1"/>
      <c r="VD24" s="1"/>
      <c r="VE24" s="1"/>
      <c r="VF24" s="1"/>
      <c r="VG24" s="1"/>
      <c r="VH24" s="1"/>
      <c r="VI24" s="1"/>
      <c r="VJ24" s="1"/>
      <c r="VK24" s="1"/>
      <c r="VL24" s="1"/>
      <c r="VM24" s="1"/>
      <c r="VN24" s="1"/>
      <c r="VO24" s="1"/>
      <c r="VP24" s="1"/>
      <c r="VQ24" s="1"/>
      <c r="VR24" s="1"/>
      <c r="VS24" s="1"/>
      <c r="VT24" s="1"/>
      <c r="VU24" s="1"/>
      <c r="VV24" s="1"/>
      <c r="VW24" s="1"/>
      <c r="VX24" s="1"/>
      <c r="VY24" s="1"/>
      <c r="VZ24" s="1"/>
      <c r="WA24" s="1"/>
      <c r="WB24" s="1"/>
      <c r="WC24" s="1"/>
      <c r="WD24" s="1"/>
      <c r="WE24" s="1"/>
      <c r="WF24" s="1"/>
      <c r="WG24" s="1"/>
      <c r="WH24" s="1"/>
      <c r="WI24" s="1"/>
      <c r="WJ24" s="1"/>
      <c r="WK24" s="1"/>
      <c r="WL24" s="1"/>
      <c r="WM24" s="1"/>
      <c r="WN24" s="1"/>
      <c r="WO24" s="1"/>
      <c r="WP24" s="1"/>
      <c r="WQ24" s="1"/>
      <c r="WR24" s="1"/>
      <c r="WS24" s="1"/>
      <c r="WT24" s="1"/>
      <c r="WU24" s="1"/>
      <c r="WV24" s="1"/>
      <c r="WW24" s="1"/>
      <c r="WX24" s="1"/>
      <c r="WY24" s="1"/>
      <c r="WZ24" s="1"/>
      <c r="XA24" s="1"/>
      <c r="XB24" s="1"/>
      <c r="XC24" s="1"/>
      <c r="XD24" s="1"/>
      <c r="XE24" s="1"/>
      <c r="XF24" s="1"/>
      <c r="XG24" s="1"/>
      <c r="XH24" s="1"/>
      <c r="XI24" s="1"/>
      <c r="XJ24" s="1"/>
      <c r="XK24" s="1"/>
      <c r="XL24" s="1"/>
      <c r="XM24" s="1"/>
      <c r="XN24" s="1"/>
      <c r="XO24" s="1"/>
      <c r="XP24" s="1"/>
      <c r="XQ24" s="1"/>
      <c r="XR24" s="1"/>
      <c r="XS24" s="1"/>
      <c r="XT24" s="1"/>
      <c r="XU24" s="1"/>
      <c r="XV24" s="1"/>
      <c r="XW24" s="1"/>
      <c r="XX24" s="1"/>
      <c r="XY24" s="1"/>
      <c r="XZ24" s="1"/>
      <c r="YA24" s="1"/>
      <c r="YB24" s="1"/>
      <c r="YC24" s="1"/>
      <c r="YD24" s="1"/>
      <c r="YE24" s="1"/>
      <c r="YF24" s="1"/>
      <c r="YG24" s="1"/>
      <c r="YH24" s="1"/>
      <c r="YI24" s="1"/>
      <c r="YJ24" s="1"/>
      <c r="YK24" s="1"/>
      <c r="YL24" s="1"/>
      <c r="YM24" s="1"/>
      <c r="YN24" s="1"/>
      <c r="YO24" s="1"/>
      <c r="YP24" s="1"/>
      <c r="YQ24" s="1"/>
      <c r="YR24" s="1"/>
      <c r="YS24" s="1"/>
      <c r="YT24" s="1"/>
      <c r="YU24" s="1"/>
      <c r="YV24" s="1"/>
      <c r="YW24" s="1"/>
      <c r="YX24" s="1"/>
      <c r="YY24" s="1"/>
      <c r="YZ24" s="1"/>
      <c r="ZA24" s="1"/>
      <c r="ZB24" s="1"/>
      <c r="ZC24" s="1"/>
      <c r="ZD24" s="1"/>
      <c r="ZE24" s="1"/>
      <c r="ZF24" s="1"/>
      <c r="ZG24" s="1"/>
      <c r="ZH24" s="1"/>
      <c r="ZI24" s="1"/>
      <c r="ZJ24" s="1"/>
      <c r="ZK24" s="1"/>
      <c r="ZL24" s="1"/>
      <c r="ZM24" s="1"/>
      <c r="ZN24" s="1"/>
      <c r="ZO24" s="1"/>
      <c r="ZP24" s="1"/>
      <c r="ZQ24" s="1"/>
      <c r="ZR24" s="1"/>
      <c r="ZS24" s="1"/>
      <c r="ZT24" s="1"/>
      <c r="ZU24" s="1"/>
      <c r="ZV24" s="1"/>
      <c r="ZW24" s="1"/>
      <c r="ZX24" s="1"/>
      <c r="ZY24" s="1"/>
      <c r="ZZ24" s="1"/>
      <c r="AAA24" s="1"/>
      <c r="AAB24" s="1"/>
      <c r="AAC24" s="1"/>
      <c r="AAD24" s="1"/>
      <c r="AAE24" s="1"/>
      <c r="AAF24" s="1"/>
      <c r="AAG24" s="1"/>
      <c r="AAH24" s="1"/>
      <c r="AAI24" s="1"/>
      <c r="AAJ24" s="1"/>
      <c r="AAK24" s="1"/>
      <c r="AAL24" s="1"/>
      <c r="AAM24" s="1"/>
      <c r="AAN24" s="1"/>
      <c r="AAO24" s="1"/>
      <c r="AAP24" s="1"/>
      <c r="AAQ24" s="1"/>
      <c r="AAR24" s="1"/>
      <c r="AAS24" s="1"/>
      <c r="AAT24" s="1"/>
      <c r="AAU24" s="1"/>
      <c r="AAV24" s="1"/>
      <c r="AAW24" s="1"/>
      <c r="AAX24" s="1"/>
      <c r="AAY24" s="1"/>
      <c r="AAZ24" s="1"/>
      <c r="ABA24" s="1"/>
      <c r="ABB24" s="1"/>
      <c r="ABC24" s="1"/>
      <c r="ABD24" s="1"/>
      <c r="ABE24" s="1"/>
      <c r="ABF24" s="1"/>
      <c r="ABG24" s="1"/>
      <c r="ABH24" s="1"/>
      <c r="ABI24" s="1"/>
      <c r="ABJ24" s="1"/>
      <c r="ABK24" s="1"/>
      <c r="ABL24" s="1"/>
      <c r="ABM24" s="1"/>
      <c r="ABN24" s="1"/>
      <c r="ABO24" s="1"/>
      <c r="ABP24" s="1"/>
      <c r="ABQ24" s="1"/>
      <c r="ABR24" s="1"/>
      <c r="ABS24" s="1"/>
      <c r="ABT24" s="1"/>
      <c r="ABU24" s="1"/>
      <c r="ABV24" s="1"/>
      <c r="ABW24" s="1"/>
      <c r="ABX24" s="1"/>
      <c r="ABY24" s="1"/>
      <c r="ABZ24" s="1"/>
      <c r="ACA24" s="1"/>
      <c r="ACB24" s="1"/>
      <c r="ACC24" s="1"/>
      <c r="ACD24" s="1"/>
      <c r="ACE24" s="1"/>
      <c r="ACF24" s="1"/>
      <c r="ACG24" s="1"/>
      <c r="ACH24" s="1"/>
      <c r="ACI24" s="1"/>
      <c r="ACJ24" s="1"/>
      <c r="ACK24" s="1"/>
      <c r="ACL24" s="1"/>
      <c r="ACM24" s="1"/>
      <c r="ACN24" s="1"/>
      <c r="ACO24" s="1"/>
      <c r="ACP24" s="1"/>
      <c r="ACQ24" s="1"/>
      <c r="ACR24" s="1"/>
      <c r="ACS24" s="1"/>
      <c r="ACT24" s="1"/>
      <c r="ACU24" s="1"/>
      <c r="ACV24" s="1"/>
      <c r="ACW24" s="1"/>
      <c r="ACX24" s="1"/>
      <c r="ACY24" s="1"/>
      <c r="ACZ24" s="1"/>
      <c r="ADA24" s="1"/>
      <c r="ADB24" s="1"/>
      <c r="ADC24" s="1"/>
      <c r="ADD24" s="1"/>
      <c r="ADE24" s="1"/>
      <c r="ADF24" s="1"/>
      <c r="ADG24" s="1"/>
      <c r="ADH24" s="1"/>
      <c r="ADI24" s="1"/>
      <c r="ADJ24" s="1"/>
      <c r="ADK24" s="1"/>
      <c r="ADL24" s="1"/>
      <c r="ADM24" s="1"/>
      <c r="ADN24" s="1"/>
      <c r="ADO24" s="1"/>
      <c r="ADP24" s="1"/>
      <c r="ADQ24" s="1"/>
      <c r="ADR24" s="1"/>
      <c r="ADS24" s="1"/>
      <c r="ADT24" s="1"/>
      <c r="ADU24" s="1"/>
      <c r="ADV24" s="1"/>
      <c r="ADW24" s="1"/>
      <c r="ADX24" s="1"/>
      <c r="ADY24" s="1"/>
      <c r="ADZ24" s="1"/>
      <c r="AEA24" s="1"/>
      <c r="AEB24" s="1"/>
      <c r="AEC24" s="1"/>
      <c r="AED24" s="1"/>
      <c r="AEE24" s="1"/>
      <c r="AEF24" s="1"/>
      <c r="AEG24" s="1"/>
      <c r="AEH24" s="1"/>
      <c r="AEI24" s="1"/>
      <c r="AEJ24" s="1"/>
      <c r="AEK24" s="1"/>
      <c r="AEL24" s="1"/>
      <c r="AEM24" s="1"/>
      <c r="AEN24" s="1"/>
      <c r="AEO24" s="1"/>
      <c r="AEP24" s="1"/>
      <c r="AEQ24" s="1"/>
      <c r="AER24" s="1"/>
      <c r="AES24" s="1"/>
      <c r="AET24" s="1"/>
      <c r="AEU24" s="1"/>
      <c r="AEV24" s="1"/>
      <c r="AEW24" s="1"/>
      <c r="AEX24" s="1"/>
      <c r="AEY24" s="1"/>
      <c r="AEZ24" s="1"/>
      <c r="AFA24" s="1"/>
      <c r="AFB24" s="1"/>
      <c r="AFC24" s="1"/>
      <c r="AFD24" s="1"/>
      <c r="AFE24" s="1"/>
      <c r="AFF24" s="1"/>
      <c r="AFG24" s="1"/>
      <c r="AFH24" s="1"/>
      <c r="AFI24" s="1"/>
      <c r="AFJ24" s="1"/>
      <c r="AFK24" s="1"/>
      <c r="AFL24" s="1"/>
      <c r="AFM24" s="1"/>
      <c r="AFN24" s="1"/>
      <c r="AFO24" s="1"/>
      <c r="AFP24" s="1"/>
      <c r="AFQ24" s="1"/>
      <c r="AFR24" s="1"/>
      <c r="AFS24" s="1"/>
      <c r="AFT24" s="1"/>
      <c r="AFU24" s="1"/>
      <c r="AFV24" s="1"/>
      <c r="AFW24" s="1"/>
      <c r="AFX24" s="1"/>
      <c r="AFY24" s="1"/>
      <c r="AFZ24" s="1"/>
      <c r="AGA24" s="1"/>
      <c r="AGB24" s="1"/>
      <c r="AGC24" s="1"/>
      <c r="AGD24" s="1"/>
      <c r="AGE24" s="1"/>
      <c r="AGF24" s="1"/>
      <c r="AGG24" s="1"/>
      <c r="AGH24" s="1"/>
      <c r="AGI24" s="1"/>
      <c r="AGJ24" s="1"/>
      <c r="AGK24" s="1"/>
      <c r="AGL24" s="1"/>
      <c r="AGM24" s="1"/>
      <c r="AGN24" s="1"/>
      <c r="AGO24" s="1"/>
      <c r="AGP24" s="1"/>
      <c r="AGQ24" s="1"/>
      <c r="AGR24" s="1"/>
      <c r="AGS24" s="1"/>
      <c r="AGT24" s="1"/>
      <c r="AGU24" s="1"/>
      <c r="AGV24" s="1"/>
      <c r="AGW24" s="1"/>
      <c r="AGX24" s="1"/>
      <c r="AGY24" s="1"/>
      <c r="AGZ24" s="1"/>
      <c r="AHA24" s="1"/>
      <c r="AHB24" s="1"/>
      <c r="AHC24" s="1"/>
      <c r="AHD24" s="1"/>
      <c r="AHE24" s="1"/>
      <c r="AHF24" s="1"/>
      <c r="AHG24" s="1"/>
      <c r="AHH24" s="1"/>
      <c r="AHI24" s="1"/>
      <c r="AHJ24" s="1"/>
      <c r="AHK24" s="1"/>
      <c r="AHL24" s="1"/>
      <c r="AHM24" s="1"/>
      <c r="AHN24" s="1"/>
      <c r="AHO24" s="1"/>
      <c r="AHP24" s="1"/>
      <c r="AHQ24" s="1"/>
      <c r="AHR24" s="1"/>
      <c r="AHS24" s="1"/>
      <c r="AHT24" s="1"/>
      <c r="AHU24" s="1"/>
      <c r="AHV24" s="1"/>
      <c r="AHW24" s="1"/>
      <c r="AHX24" s="1"/>
      <c r="AHY24" s="1"/>
      <c r="AHZ24" s="1"/>
      <c r="AIA24" s="1"/>
      <c r="AIB24" s="1"/>
      <c r="AIC24" s="1"/>
      <c r="AID24" s="1"/>
      <c r="AIE24" s="1"/>
      <c r="AIF24" s="1"/>
      <c r="AIG24" s="1"/>
      <c r="AIH24" s="1"/>
      <c r="AII24" s="1"/>
      <c r="AIJ24" s="1"/>
      <c r="AIK24" s="1"/>
      <c r="AIL24" s="1"/>
      <c r="AIM24" s="1"/>
      <c r="AIN24" s="1"/>
      <c r="AIO24" s="1"/>
      <c r="AIP24" s="1"/>
      <c r="AIQ24" s="1"/>
      <c r="AIR24" s="1"/>
      <c r="AIS24" s="1"/>
      <c r="AIT24" s="1"/>
      <c r="AIU24" s="1"/>
      <c r="AIV24" s="1"/>
      <c r="AIW24" s="1"/>
      <c r="AIX24" s="1"/>
      <c r="AIY24" s="1"/>
      <c r="AIZ24" s="1"/>
      <c r="AJA24" s="1"/>
      <c r="AJB24" s="1"/>
      <c r="AJC24" s="1"/>
      <c r="AJD24" s="1"/>
      <c r="AJE24" s="1"/>
      <c r="AJF24" s="1"/>
      <c r="AJG24" s="1"/>
      <c r="AJH24" s="1"/>
      <c r="AJI24" s="1"/>
      <c r="AJJ24" s="1"/>
      <c r="AJK24" s="1"/>
      <c r="AJL24" s="1"/>
      <c r="AJM24" s="1"/>
      <c r="AJN24" s="1"/>
      <c r="AJO24" s="1"/>
      <c r="AJP24" s="1"/>
      <c r="AJQ24" s="1"/>
      <c r="AJR24" s="1"/>
      <c r="AJS24" s="1"/>
      <c r="AJT24" s="1"/>
      <c r="AJU24" s="1"/>
      <c r="AJV24" s="1"/>
      <c r="AJW24" s="1"/>
      <c r="AJX24" s="1"/>
      <c r="AJY24" s="1"/>
      <c r="AJZ24" s="1"/>
      <c r="AKA24" s="1"/>
      <c r="AKB24" s="1"/>
      <c r="AKC24" s="1"/>
      <c r="AKD24" s="1"/>
      <c r="AKE24" s="1"/>
      <c r="AKF24" s="1"/>
      <c r="AKG24" s="1"/>
      <c r="AKH24" s="1"/>
      <c r="AKI24" s="1"/>
      <c r="AKJ24" s="1"/>
      <c r="AKK24" s="1"/>
      <c r="AKL24" s="1"/>
      <c r="AKM24" s="1"/>
      <c r="AKN24" s="1"/>
      <c r="AKO24" s="1"/>
      <c r="AKP24" s="1"/>
      <c r="AKQ24" s="1"/>
      <c r="AKR24" s="1"/>
      <c r="AKS24" s="1"/>
      <c r="AKT24" s="1"/>
      <c r="AKU24" s="1"/>
      <c r="AKV24" s="1"/>
      <c r="AKW24" s="1"/>
      <c r="AKX24" s="1"/>
      <c r="AKY24" s="1"/>
      <c r="AKZ24" s="1"/>
      <c r="ALA24" s="1"/>
      <c r="ALB24" s="1"/>
      <c r="ALC24" s="1"/>
      <c r="ALD24" s="1"/>
      <c r="ALE24" s="1"/>
      <c r="ALF24" s="1"/>
      <c r="ALG24" s="1"/>
      <c r="ALH24" s="1"/>
      <c r="ALI24" s="1"/>
      <c r="ALJ24" s="1"/>
      <c r="ALK24" s="1"/>
      <c r="ALL24" s="1"/>
      <c r="ALM24" s="1"/>
      <c r="ALN24" s="1"/>
      <c r="ALO24" s="1"/>
      <c r="ALP24" s="1"/>
      <c r="ALQ24" s="1"/>
      <c r="ALR24" s="1"/>
      <c r="ALS24" s="1"/>
      <c r="ALT24" s="1"/>
      <c r="ALU24" s="1"/>
      <c r="ALV24" s="1"/>
      <c r="ALW24" s="1"/>
      <c r="ALX24" s="1"/>
      <c r="ALY24" s="1"/>
      <c r="ALZ24" s="1"/>
      <c r="AMA24" s="1"/>
      <c r="AMB24" s="1"/>
      <c r="AMC24" s="1"/>
      <c r="AMD24" s="1"/>
      <c r="AME24" s="1"/>
      <c r="AMF24" s="1"/>
      <c r="AMG24" s="1"/>
      <c r="AMH24" s="1"/>
      <c r="AMI24" s="1"/>
      <c r="AMJ24" s="1"/>
      <c r="AMK24" s="1"/>
      <c r="AML24" s="1"/>
      <c r="AMM24" s="1"/>
      <c r="AMN24" s="1"/>
      <c r="AMO24" s="1"/>
      <c r="AMP24" s="1"/>
      <c r="AMQ24" s="1"/>
      <c r="AMR24" s="1"/>
      <c r="AMS24" s="1"/>
      <c r="AMT24" s="1"/>
      <c r="AMU24" s="1"/>
      <c r="AMV24" s="1"/>
      <c r="AMW24" s="1"/>
      <c r="AMX24" s="1"/>
      <c r="AMY24" s="1"/>
      <c r="AMZ24" s="1"/>
      <c r="ANA24" s="1"/>
      <c r="ANB24" s="1"/>
      <c r="ANC24" s="1"/>
      <c r="AND24" s="1"/>
      <c r="ANE24" s="1"/>
      <c r="ANF24" s="1"/>
      <c r="ANG24" s="1"/>
      <c r="ANH24" s="1"/>
      <c r="ANI24" s="1"/>
      <c r="ANJ24" s="1"/>
      <c r="ANK24" s="1"/>
      <c r="ANL24" s="1"/>
      <c r="ANM24" s="1"/>
      <c r="ANN24" s="1"/>
      <c r="ANO24" s="1"/>
      <c r="ANP24" s="1"/>
      <c r="ANQ24" s="1"/>
      <c r="ANR24" s="1"/>
      <c r="ANS24" s="1"/>
      <c r="ANT24" s="1"/>
      <c r="ANU24" s="1"/>
      <c r="ANV24" s="1"/>
      <c r="ANW24" s="1"/>
      <c r="ANX24" s="1"/>
      <c r="ANY24" s="1"/>
      <c r="ANZ24" s="1"/>
      <c r="AOA24" s="1"/>
      <c r="AOB24" s="1"/>
      <c r="AOC24" s="1"/>
      <c r="AOD24" s="1"/>
      <c r="AOE24" s="1"/>
      <c r="AOF24" s="1"/>
      <c r="AOG24" s="1"/>
      <c r="AOH24" s="1"/>
      <c r="AOI24" s="1"/>
      <c r="AOJ24" s="1"/>
      <c r="AOK24" s="1"/>
      <c r="AOL24" s="1"/>
      <c r="AOM24" s="1"/>
      <c r="AON24" s="1"/>
      <c r="AOO24" s="1"/>
      <c r="AOP24" s="1"/>
      <c r="AOQ24" s="1"/>
      <c r="AOR24" s="1"/>
      <c r="AOS24" s="1"/>
      <c r="AOT24" s="1"/>
      <c r="AOU24" s="1"/>
      <c r="AOV24" s="1"/>
      <c r="AOW24" s="1"/>
      <c r="AOX24" s="1"/>
      <c r="AOY24" s="1"/>
      <c r="AOZ24" s="1"/>
      <c r="APA24" s="1"/>
      <c r="APB24" s="1"/>
      <c r="APC24" s="1"/>
      <c r="APD24" s="1"/>
      <c r="APE24" s="1"/>
      <c r="APF24" s="1"/>
      <c r="APG24" s="1"/>
      <c r="APH24" s="1"/>
      <c r="API24" s="1"/>
      <c r="APJ24" s="1"/>
      <c r="APK24" s="1"/>
      <c r="APL24" s="1"/>
      <c r="APM24" s="1"/>
      <c r="APN24" s="1"/>
      <c r="APO24" s="1"/>
      <c r="APP24" s="1"/>
      <c r="APQ24" s="1"/>
      <c r="APR24" s="1"/>
      <c r="APS24" s="1"/>
      <c r="APT24" s="1"/>
      <c r="APU24" s="1"/>
      <c r="APV24" s="1"/>
      <c r="APW24" s="1"/>
      <c r="APX24" s="1"/>
      <c r="APY24" s="1"/>
      <c r="APZ24" s="1"/>
      <c r="AQA24" s="1"/>
      <c r="AQB24" s="1"/>
      <c r="AQC24" s="1"/>
      <c r="AQD24" s="1"/>
      <c r="AQE24" s="1"/>
      <c r="AQF24" s="1"/>
      <c r="AQG24" s="1"/>
      <c r="AQH24" s="1"/>
      <c r="AQI24" s="1"/>
      <c r="AQJ24" s="1"/>
      <c r="AQK24" s="1"/>
      <c r="AQL24" s="1"/>
      <c r="AQM24" s="1"/>
      <c r="AQN24" s="1"/>
      <c r="AQO24" s="1"/>
      <c r="AQP24" s="1"/>
      <c r="AQQ24" s="1"/>
      <c r="AQR24" s="1"/>
      <c r="AQS24" s="1"/>
      <c r="AQT24" s="1"/>
      <c r="AQU24" s="1"/>
      <c r="AQV24" s="1"/>
      <c r="AQW24" s="1"/>
      <c r="AQX24" s="1"/>
      <c r="AQY24" s="1"/>
      <c r="AQZ24" s="1"/>
      <c r="ARA24" s="1"/>
      <c r="ARB24" s="1"/>
      <c r="ARC24" s="1"/>
      <c r="ARD24" s="1"/>
      <c r="ARE24" s="1"/>
      <c r="ARF24" s="1"/>
      <c r="ARG24" s="1"/>
      <c r="ARH24" s="1"/>
      <c r="ARI24" s="1"/>
      <c r="ARJ24" s="1"/>
      <c r="ARK24" s="1"/>
      <c r="ARL24" s="1"/>
      <c r="ARM24" s="1"/>
      <c r="ARN24" s="1"/>
      <c r="ARO24" s="1"/>
      <c r="ARP24" s="1"/>
      <c r="ARQ24" s="1"/>
      <c r="ARR24" s="1"/>
      <c r="ARS24" s="1"/>
      <c r="ART24" s="1"/>
      <c r="ARU24" s="1"/>
      <c r="ARV24" s="1"/>
      <c r="ARW24" s="1"/>
      <c r="ARX24" s="1"/>
      <c r="ARY24" s="1"/>
      <c r="ARZ24" s="1"/>
      <c r="ASA24" s="1"/>
      <c r="ASB24" s="1"/>
      <c r="ASC24" s="1"/>
      <c r="ASD24" s="1"/>
      <c r="ASE24" s="1"/>
      <c r="ASF24" s="1"/>
      <c r="ASG24" s="1"/>
      <c r="ASH24" s="1"/>
      <c r="ASI24" s="1"/>
      <c r="ASJ24" s="1"/>
      <c r="ASK24" s="1"/>
      <c r="ASL24" s="1"/>
      <c r="ASM24" s="1"/>
      <c r="ASN24" s="1"/>
      <c r="ASO24" s="1"/>
      <c r="ASP24" s="1"/>
      <c r="ASQ24" s="1"/>
      <c r="ASR24" s="1"/>
      <c r="ASS24" s="1"/>
      <c r="AST24" s="1"/>
      <c r="ASU24" s="1"/>
      <c r="ASV24" s="1"/>
      <c r="ASW24" s="1"/>
      <c r="ASX24" s="1"/>
      <c r="ASY24" s="1"/>
      <c r="ASZ24" s="1"/>
      <c r="ATA24" s="1"/>
      <c r="ATB24" s="1"/>
      <c r="ATC24" s="1"/>
      <c r="ATD24" s="1"/>
      <c r="ATE24" s="1"/>
      <c r="ATF24" s="1"/>
      <c r="ATG24" s="1"/>
      <c r="ATH24" s="1"/>
      <c r="ATI24" s="1"/>
      <c r="ATJ24" s="1"/>
      <c r="ATK24" s="1"/>
      <c r="ATL24" s="1"/>
      <c r="ATM24" s="1"/>
      <c r="ATN24" s="1"/>
      <c r="ATO24" s="1"/>
      <c r="ATP24" s="1"/>
      <c r="ATQ24" s="1"/>
      <c r="ATR24" s="1"/>
      <c r="ATS24" s="1"/>
      <c r="ATT24" s="1"/>
      <c r="ATU24" s="1"/>
      <c r="ATV24" s="1"/>
      <c r="ATW24" s="1"/>
      <c r="ATX24" s="1"/>
      <c r="ATY24" s="1"/>
      <c r="ATZ24" s="1"/>
      <c r="AUA24" s="1"/>
      <c r="AUB24" s="1"/>
      <c r="AUC24" s="1"/>
      <c r="AUD24" s="1"/>
      <c r="AUE24" s="1"/>
      <c r="AUF24" s="1"/>
      <c r="AUG24" s="1"/>
      <c r="AUH24" s="1"/>
      <c r="AUI24" s="1"/>
      <c r="AUJ24" s="1"/>
      <c r="AUK24" s="1"/>
      <c r="AUL24" s="1"/>
      <c r="AUM24" s="1"/>
      <c r="AUN24" s="1"/>
      <c r="AUO24" s="1"/>
      <c r="AUP24" s="1"/>
      <c r="AUQ24" s="1"/>
      <c r="AUR24" s="1"/>
      <c r="AUS24" s="1"/>
      <c r="AUT24" s="1"/>
      <c r="AUU24" s="1"/>
      <c r="AUV24" s="1"/>
      <c r="AUW24" s="1"/>
      <c r="AUX24" s="1"/>
      <c r="AUY24" s="1"/>
      <c r="AUZ24" s="1"/>
      <c r="AVA24" s="1"/>
      <c r="AVB24" s="1"/>
      <c r="AVC24" s="1"/>
      <c r="AVD24" s="1"/>
      <c r="AVE24" s="1"/>
      <c r="AVF24" s="1"/>
      <c r="AVG24" s="1"/>
      <c r="AVH24" s="1"/>
      <c r="AVI24" s="1"/>
      <c r="AVJ24" s="1"/>
      <c r="AVK24" s="1"/>
      <c r="AVL24" s="1"/>
      <c r="AVM24" s="1"/>
      <c r="AVN24" s="1"/>
      <c r="AVO24" s="1"/>
      <c r="AVP24" s="1"/>
      <c r="AVQ24" s="1"/>
      <c r="AVR24" s="1"/>
      <c r="AVS24" s="1"/>
      <c r="AVT24" s="1"/>
      <c r="AVU24" s="1"/>
      <c r="AVV24" s="1"/>
      <c r="AVW24" s="1"/>
      <c r="AVX24" s="1"/>
      <c r="AVY24" s="1"/>
      <c r="AVZ24" s="1"/>
      <c r="AWA24" s="1"/>
      <c r="AWB24" s="1"/>
      <c r="AWC24" s="1"/>
      <c r="AWD24" s="1"/>
      <c r="AWE24" s="1"/>
      <c r="AWF24" s="1"/>
      <c r="AWG24" s="1"/>
      <c r="AWH24" s="1"/>
      <c r="AWI24" s="1"/>
      <c r="AWJ24" s="1"/>
      <c r="AWK24" s="1"/>
      <c r="AWL24" s="1"/>
      <c r="AWM24" s="1"/>
      <c r="AWN24" s="1"/>
      <c r="AWO24" s="1"/>
      <c r="AWP24" s="1"/>
      <c r="AWQ24" s="1"/>
      <c r="AWR24" s="1"/>
      <c r="AWS24" s="1"/>
      <c r="AWT24" s="1"/>
      <c r="AWU24" s="1"/>
      <c r="AWV24" s="1"/>
      <c r="AWW24" s="1"/>
      <c r="AWX24" s="1"/>
      <c r="AWY24" s="1"/>
      <c r="AWZ24" s="1"/>
      <c r="AXA24" s="1"/>
      <c r="AXB24" s="1"/>
      <c r="AXC24" s="1"/>
      <c r="AXD24" s="1"/>
      <c r="AXE24" s="1"/>
      <c r="AXF24" s="1"/>
      <c r="AXG24" s="1"/>
      <c r="AXH24" s="1"/>
      <c r="AXI24" s="1"/>
      <c r="AXJ24" s="1"/>
      <c r="AXK24" s="1"/>
      <c r="AXL24" s="1"/>
      <c r="AXM24" s="1"/>
      <c r="AXN24" s="1"/>
      <c r="AXO24" s="1"/>
      <c r="AXP24" s="1"/>
      <c r="AXQ24" s="1"/>
      <c r="AXR24" s="1"/>
      <c r="AXS24" s="1"/>
      <c r="AXT24" s="1"/>
      <c r="AXU24" s="1"/>
      <c r="AXV24" s="1"/>
      <c r="AXW24" s="1"/>
      <c r="AXX24" s="1"/>
      <c r="AXY24" s="1"/>
      <c r="AXZ24" s="1"/>
      <c r="AYA24" s="1"/>
      <c r="AYB24" s="1"/>
      <c r="AYC24" s="1"/>
      <c r="AYD24" s="1"/>
      <c r="AYE24" s="1"/>
      <c r="AYF24" s="1"/>
      <c r="AYG24" s="1"/>
      <c r="AYH24" s="1"/>
      <c r="AYI24" s="1"/>
      <c r="AYJ24" s="1"/>
      <c r="AYK24" s="1"/>
      <c r="AYL24" s="1"/>
      <c r="AYM24" s="1"/>
      <c r="AYN24" s="1"/>
      <c r="AYO24" s="1"/>
      <c r="AYP24" s="1"/>
      <c r="AYQ24" s="1"/>
      <c r="AYR24" s="1"/>
      <c r="AYS24" s="1"/>
      <c r="AYT24" s="1"/>
      <c r="AYU24" s="1"/>
      <c r="AYV24" s="1"/>
      <c r="AYW24" s="1"/>
      <c r="AYX24" s="1"/>
      <c r="AYY24" s="1"/>
      <c r="AYZ24" s="1"/>
      <c r="AZA24" s="1"/>
      <c r="AZB24" s="1"/>
      <c r="AZC24" s="1"/>
      <c r="AZD24" s="1"/>
      <c r="AZE24" s="1"/>
      <c r="AZF24" s="1"/>
      <c r="AZG24" s="1"/>
      <c r="AZH24" s="1"/>
      <c r="AZI24" s="1"/>
      <c r="AZJ24" s="1"/>
      <c r="AZK24" s="1"/>
      <c r="AZL24" s="1"/>
      <c r="AZM24" s="1"/>
      <c r="AZN24" s="1"/>
      <c r="AZO24" s="1"/>
      <c r="AZP24" s="1"/>
      <c r="AZQ24" s="1"/>
      <c r="AZR24" s="1"/>
      <c r="AZS24" s="1"/>
      <c r="AZT24" s="1"/>
      <c r="AZU24" s="1"/>
      <c r="AZV24" s="1"/>
      <c r="AZW24" s="1"/>
      <c r="AZX24" s="1"/>
      <c r="AZY24" s="1"/>
      <c r="AZZ24" s="1"/>
      <c r="BAA24" s="1"/>
      <c r="BAB24" s="1"/>
      <c r="BAC24" s="1"/>
      <c r="BAD24" s="1"/>
      <c r="BAE24" s="1"/>
      <c r="BAF24" s="1"/>
      <c r="BAG24" s="1"/>
      <c r="BAH24" s="1"/>
      <c r="BAI24" s="1"/>
      <c r="BAJ24" s="1"/>
      <c r="BAK24" s="1"/>
      <c r="BAL24" s="1"/>
      <c r="BAM24" s="1"/>
      <c r="BAN24" s="1"/>
      <c r="BAO24" s="1"/>
      <c r="BAP24" s="1"/>
      <c r="BAQ24" s="1"/>
      <c r="BAR24" s="1"/>
      <c r="BAS24" s="1"/>
      <c r="BAT24" s="1"/>
      <c r="BAU24" s="1"/>
      <c r="BAV24" s="1"/>
      <c r="BAW24" s="1"/>
      <c r="BAX24" s="1"/>
      <c r="BAY24" s="1"/>
      <c r="BAZ24" s="1"/>
      <c r="BBA24" s="1"/>
      <c r="BBB24" s="1"/>
      <c r="BBC24" s="1"/>
      <c r="BBD24" s="1"/>
      <c r="BBE24" s="1"/>
      <c r="BBF24" s="1"/>
      <c r="BBG24" s="1"/>
      <c r="BBH24" s="1"/>
      <c r="BBI24" s="1"/>
      <c r="BBJ24" s="1"/>
      <c r="BBK24" s="1"/>
      <c r="BBL24" s="1"/>
      <c r="BBM24" s="1"/>
      <c r="BBN24" s="1"/>
      <c r="BBO24" s="1"/>
      <c r="BBP24" s="1"/>
      <c r="BBQ24" s="1"/>
      <c r="BBR24" s="1"/>
      <c r="BBS24" s="1"/>
      <c r="BBT24" s="1"/>
      <c r="BBU24" s="1"/>
      <c r="BBV24" s="1"/>
      <c r="BBW24" s="1"/>
      <c r="BBX24" s="1"/>
      <c r="BBY24" s="1"/>
      <c r="BBZ24" s="1"/>
      <c r="BCA24" s="1"/>
      <c r="BCB24" s="1"/>
      <c r="BCC24" s="1"/>
      <c r="BCD24" s="1"/>
      <c r="BCE24" s="1"/>
      <c r="BCF24" s="1"/>
      <c r="BCG24" s="1"/>
      <c r="BCH24" s="1"/>
      <c r="BCI24" s="1"/>
      <c r="BCJ24" s="1"/>
      <c r="BCK24" s="1"/>
      <c r="BCL24" s="1"/>
      <c r="BCM24" s="1"/>
      <c r="BCN24" s="1"/>
      <c r="BCO24" s="1"/>
      <c r="BCP24" s="1"/>
      <c r="BCQ24" s="1"/>
      <c r="BCR24" s="1"/>
      <c r="BCS24" s="1"/>
      <c r="BCT24" s="1"/>
      <c r="BCU24" s="1"/>
      <c r="BCV24" s="1"/>
      <c r="BCW24" s="1"/>
      <c r="BCX24" s="1"/>
      <c r="BCY24" s="1"/>
      <c r="BCZ24" s="1"/>
      <c r="BDA24" s="1"/>
      <c r="BDB24" s="1"/>
      <c r="BDC24" s="1"/>
      <c r="BDD24" s="1"/>
      <c r="BDE24" s="1"/>
      <c r="BDF24" s="1"/>
      <c r="BDG24" s="1"/>
      <c r="BDH24" s="1"/>
      <c r="BDI24" s="1"/>
      <c r="BDJ24" s="1"/>
      <c r="BDK24" s="1"/>
      <c r="BDL24" s="1"/>
      <c r="BDM24" s="1"/>
      <c r="BDN24" s="1"/>
      <c r="BDO24" s="1"/>
      <c r="BDP24" s="1"/>
      <c r="BDQ24" s="1"/>
      <c r="BDR24" s="1"/>
      <c r="BDS24" s="1"/>
      <c r="BDT24" s="1"/>
      <c r="BDU24" s="1"/>
      <c r="BDV24" s="1"/>
      <c r="BDW24" s="1"/>
      <c r="BDX24" s="1"/>
      <c r="BDY24" s="1"/>
      <c r="BDZ24" s="1"/>
      <c r="BEA24" s="1"/>
      <c r="BEB24" s="1"/>
      <c r="BEC24" s="1"/>
      <c r="BED24" s="1"/>
      <c r="BEE24" s="1"/>
      <c r="BEF24" s="1"/>
      <c r="BEG24" s="1"/>
      <c r="BEH24" s="1"/>
      <c r="BEI24" s="1"/>
      <c r="BEJ24" s="1"/>
      <c r="BEK24" s="1"/>
      <c r="BEL24" s="1"/>
      <c r="BEM24" s="1"/>
      <c r="BEN24" s="1"/>
      <c r="BEO24" s="1"/>
      <c r="BEP24" s="1"/>
      <c r="BEQ24" s="1"/>
      <c r="BER24" s="1"/>
      <c r="BES24" s="1"/>
      <c r="BET24" s="1"/>
      <c r="BEU24" s="1"/>
      <c r="BEV24" s="1"/>
      <c r="BEW24" s="1"/>
      <c r="BEX24" s="1"/>
      <c r="BEY24" s="1"/>
      <c r="BEZ24" s="1"/>
      <c r="BFA24" s="1"/>
      <c r="BFB24" s="1"/>
      <c r="BFC24" s="1"/>
      <c r="BFD24" s="1"/>
      <c r="BFE24" s="1"/>
      <c r="BFF24" s="1"/>
      <c r="BFG24" s="1"/>
      <c r="BFH24" s="1"/>
      <c r="BFI24" s="1"/>
      <c r="BFJ24" s="1"/>
      <c r="BFK24" s="1"/>
      <c r="BFL24" s="1"/>
      <c r="BFM24" s="1"/>
      <c r="BFN24" s="1"/>
      <c r="BFO24" s="1"/>
      <c r="BFP24" s="1"/>
      <c r="BFQ24" s="1"/>
      <c r="BFR24" s="1"/>
      <c r="BFS24" s="1"/>
      <c r="BFT24" s="1"/>
      <c r="BFU24" s="1"/>
      <c r="BFV24" s="1"/>
      <c r="BFW24" s="1"/>
      <c r="BFX24" s="1"/>
      <c r="BFY24" s="1"/>
      <c r="BFZ24" s="1"/>
      <c r="BGA24" s="1"/>
      <c r="BGB24" s="1"/>
      <c r="BGC24" s="1"/>
      <c r="BGD24" s="1"/>
      <c r="BGE24" s="1"/>
      <c r="BGF24" s="1"/>
      <c r="BGG24" s="1"/>
      <c r="BGH24" s="1"/>
      <c r="BGI24" s="1"/>
      <c r="BGJ24" s="1"/>
      <c r="BGK24" s="1"/>
      <c r="BGL24" s="1"/>
      <c r="BGM24" s="1"/>
      <c r="BGN24" s="1"/>
      <c r="BGO24" s="1"/>
      <c r="BGP24" s="1"/>
      <c r="BGQ24" s="1"/>
      <c r="BGR24" s="1"/>
      <c r="BGS24" s="1"/>
      <c r="BGT24" s="1"/>
      <c r="BGU24" s="1"/>
      <c r="BGV24" s="1"/>
      <c r="BGW24" s="1"/>
      <c r="BGX24" s="1"/>
      <c r="BGY24" s="1"/>
      <c r="BGZ24" s="1"/>
      <c r="BHA24" s="1"/>
      <c r="BHB24" s="1"/>
      <c r="BHC24" s="1"/>
      <c r="BHD24" s="1"/>
      <c r="BHE24" s="1"/>
      <c r="BHF24" s="1"/>
      <c r="BHG24" s="1"/>
      <c r="BHH24" s="1"/>
      <c r="BHI24" s="1"/>
      <c r="BHJ24" s="1"/>
      <c r="BHK24" s="1"/>
      <c r="BHL24" s="1"/>
      <c r="BHM24" s="1"/>
      <c r="BHN24" s="1"/>
      <c r="BHO24" s="1"/>
      <c r="BHP24" s="1"/>
      <c r="BHQ24" s="1"/>
      <c r="BHR24" s="1"/>
      <c r="BHS24" s="1"/>
      <c r="BHT24" s="1"/>
      <c r="BHU24" s="1"/>
      <c r="BHV24" s="1"/>
      <c r="BHW24" s="1"/>
      <c r="BHX24" s="1"/>
      <c r="BHY24" s="1"/>
      <c r="BHZ24" s="1"/>
      <c r="BIA24" s="1"/>
      <c r="BIB24" s="1"/>
      <c r="BIC24" s="1"/>
      <c r="BID24" s="1"/>
      <c r="BIE24" s="1"/>
      <c r="BIF24" s="1"/>
      <c r="BIG24" s="1"/>
      <c r="BIH24" s="1"/>
      <c r="BII24" s="1"/>
      <c r="BIJ24" s="1"/>
      <c r="BIK24" s="1"/>
      <c r="BIL24" s="1"/>
      <c r="BIM24" s="1"/>
      <c r="BIN24" s="1"/>
      <c r="BIO24" s="1"/>
      <c r="BIP24" s="1"/>
      <c r="BIQ24" s="1"/>
      <c r="BIR24" s="1"/>
      <c r="BIS24" s="1"/>
      <c r="BIT24" s="1"/>
      <c r="BIU24" s="1"/>
      <c r="BIV24" s="1"/>
      <c r="BIW24" s="1"/>
      <c r="BIX24" s="1"/>
      <c r="BIY24" s="1"/>
      <c r="BIZ24" s="1"/>
      <c r="BJA24" s="1"/>
      <c r="BJB24" s="1"/>
      <c r="BJC24" s="1"/>
      <c r="BJD24" s="1"/>
      <c r="BJE24" s="1"/>
      <c r="BJF24" s="1"/>
      <c r="BJG24" s="1"/>
      <c r="BJH24" s="1"/>
      <c r="BJI24" s="1"/>
      <c r="BJJ24" s="1"/>
      <c r="BJK24" s="1"/>
      <c r="BJL24" s="1"/>
      <c r="BJM24" s="1"/>
      <c r="BJN24" s="1"/>
      <c r="BJO24" s="1"/>
      <c r="BJP24" s="1"/>
      <c r="BJQ24" s="1"/>
      <c r="BJR24" s="1"/>
      <c r="BJS24" s="1"/>
      <c r="BJT24" s="1"/>
      <c r="BJU24" s="1"/>
      <c r="BJV24" s="1"/>
      <c r="BJW24" s="1"/>
      <c r="BJX24" s="1"/>
      <c r="BJY24" s="1"/>
      <c r="BJZ24" s="1"/>
      <c r="BKA24" s="1"/>
      <c r="BKB24" s="1"/>
      <c r="BKC24" s="1"/>
      <c r="BKD24" s="1"/>
      <c r="BKE24" s="1"/>
      <c r="BKF24" s="1"/>
      <c r="BKG24" s="1"/>
      <c r="BKH24" s="1"/>
      <c r="BKI24" s="1"/>
      <c r="BKJ24" s="1"/>
      <c r="BKK24" s="1"/>
      <c r="BKL24" s="1"/>
      <c r="BKM24" s="1"/>
      <c r="BKN24" s="1"/>
      <c r="BKO24" s="1"/>
      <c r="BKP24" s="1"/>
      <c r="BKQ24" s="1"/>
      <c r="BKR24" s="1"/>
      <c r="BKS24" s="1"/>
      <c r="BKT24" s="1"/>
      <c r="BKU24" s="1"/>
      <c r="BKV24" s="1"/>
      <c r="BKW24" s="1"/>
      <c r="BKX24" s="1"/>
      <c r="BKY24" s="1"/>
      <c r="BKZ24" s="1"/>
      <c r="BLA24" s="1"/>
      <c r="BLB24" s="1"/>
      <c r="BLC24" s="1"/>
      <c r="BLD24" s="1"/>
      <c r="BLE24" s="1"/>
      <c r="BLF24" s="1"/>
      <c r="BLG24" s="1"/>
      <c r="BLH24" s="1"/>
      <c r="BLI24" s="1"/>
      <c r="BLJ24" s="1"/>
      <c r="BLK24" s="1"/>
      <c r="BLL24" s="1"/>
      <c r="BLM24" s="1"/>
      <c r="BLN24" s="1"/>
      <c r="BLO24" s="1"/>
      <c r="BLP24" s="1"/>
      <c r="BLQ24" s="1"/>
      <c r="BLR24" s="1"/>
      <c r="BLS24" s="1"/>
      <c r="BLT24" s="1"/>
      <c r="BLU24" s="1"/>
      <c r="BLV24" s="1"/>
      <c r="BLW24" s="1"/>
      <c r="BLX24" s="1"/>
      <c r="BLY24" s="1"/>
      <c r="BLZ24" s="1"/>
      <c r="BMA24" s="1"/>
      <c r="BMB24" s="1"/>
      <c r="BMC24" s="1"/>
      <c r="BMD24" s="1"/>
      <c r="BME24" s="1"/>
      <c r="BMF24" s="1"/>
      <c r="BMG24" s="1"/>
      <c r="BMH24" s="1"/>
      <c r="BMI24" s="1"/>
      <c r="BMJ24" s="1"/>
      <c r="BMK24" s="1"/>
      <c r="BML24" s="1"/>
      <c r="BMM24" s="1"/>
      <c r="BMN24" s="1"/>
      <c r="BMO24" s="1"/>
      <c r="BMP24" s="1"/>
      <c r="BMQ24" s="1"/>
      <c r="BMR24" s="1"/>
      <c r="BMS24" s="1"/>
      <c r="BMT24" s="1"/>
      <c r="BMU24" s="1"/>
      <c r="BMV24" s="1"/>
      <c r="BMW24" s="1"/>
      <c r="BMX24" s="1"/>
      <c r="BMY24" s="1"/>
      <c r="BMZ24" s="1"/>
      <c r="BNA24" s="1"/>
      <c r="BNB24" s="1"/>
      <c r="BNC24" s="1"/>
      <c r="BND24" s="1"/>
      <c r="BNE24" s="1"/>
      <c r="BNF24" s="1"/>
      <c r="BNG24" s="1"/>
      <c r="BNH24" s="1"/>
      <c r="BNI24" s="1"/>
      <c r="BNJ24" s="1"/>
      <c r="BNK24" s="1"/>
      <c r="BNL24" s="1"/>
      <c r="BNM24" s="1"/>
      <c r="BNN24" s="1"/>
      <c r="BNO24" s="1"/>
      <c r="BNP24" s="1"/>
      <c r="BNQ24" s="1"/>
      <c r="BNR24" s="1"/>
      <c r="BNS24" s="1"/>
      <c r="BNT24" s="1"/>
      <c r="BNU24" s="1"/>
      <c r="BNV24" s="1"/>
      <c r="BNW24" s="1"/>
      <c r="BNX24" s="1"/>
      <c r="BNY24" s="1"/>
      <c r="BNZ24" s="1"/>
      <c r="BOA24" s="1"/>
      <c r="BOB24" s="1"/>
      <c r="BOC24" s="1"/>
      <c r="BOD24" s="1"/>
      <c r="BOE24" s="1"/>
      <c r="BOF24" s="1"/>
      <c r="BOG24" s="1"/>
      <c r="BOH24" s="1"/>
      <c r="BOI24" s="1"/>
      <c r="BOJ24" s="1"/>
      <c r="BOK24" s="1"/>
      <c r="BOL24" s="1"/>
      <c r="BOM24" s="1"/>
      <c r="BON24" s="1"/>
      <c r="BOO24" s="1"/>
      <c r="BOP24" s="1"/>
      <c r="BOQ24" s="1"/>
      <c r="BOR24" s="1"/>
      <c r="BOS24" s="1"/>
      <c r="BOT24" s="1"/>
      <c r="BOU24" s="1"/>
      <c r="BOV24" s="1"/>
      <c r="BOW24" s="1"/>
      <c r="BOX24" s="1"/>
      <c r="BOY24" s="1"/>
      <c r="BOZ24" s="1"/>
      <c r="BPA24" s="1"/>
      <c r="BPB24" s="1"/>
      <c r="BPC24" s="1"/>
      <c r="BPD24" s="1"/>
      <c r="BPE24" s="1"/>
      <c r="BPF24" s="1"/>
      <c r="BPG24" s="1"/>
      <c r="BPH24" s="1"/>
      <c r="BPI24" s="1"/>
      <c r="BPJ24" s="1"/>
      <c r="BPK24" s="1"/>
      <c r="BPL24" s="1"/>
      <c r="BPM24" s="1"/>
      <c r="BPN24" s="1"/>
      <c r="BPO24" s="1"/>
      <c r="BPP24" s="1"/>
      <c r="BPQ24" s="1"/>
      <c r="BPR24" s="1"/>
      <c r="BPS24" s="1"/>
      <c r="BPT24" s="1"/>
      <c r="BPU24" s="1"/>
      <c r="BPV24" s="1"/>
      <c r="BPW24" s="1"/>
      <c r="BPX24" s="1"/>
      <c r="BPY24" s="1"/>
      <c r="BPZ24" s="1"/>
      <c r="BQA24" s="1"/>
      <c r="BQB24" s="1"/>
      <c r="BQC24" s="1"/>
      <c r="BQD24" s="1"/>
      <c r="BQE24" s="1"/>
      <c r="BQF24" s="1"/>
      <c r="BQG24" s="1"/>
      <c r="BQH24" s="1"/>
      <c r="BQI24" s="1"/>
      <c r="BQJ24" s="1"/>
      <c r="BQK24" s="1"/>
      <c r="BQL24" s="1"/>
      <c r="BQM24" s="1"/>
      <c r="BQN24" s="1"/>
      <c r="BQO24" s="1"/>
      <c r="BQP24" s="1"/>
      <c r="BQQ24" s="1"/>
      <c r="BQR24" s="1"/>
      <c r="BQS24" s="1"/>
      <c r="BQT24" s="1"/>
      <c r="BQU24" s="1"/>
      <c r="BQV24" s="1"/>
      <c r="BQW24" s="1"/>
      <c r="BQX24" s="1"/>
      <c r="BQY24" s="1"/>
      <c r="BQZ24" s="1"/>
      <c r="BRA24" s="1"/>
      <c r="BRB24" s="1"/>
      <c r="BRC24" s="1"/>
      <c r="BRD24" s="1"/>
      <c r="BRE24" s="1"/>
      <c r="BRF24" s="1"/>
      <c r="BRG24" s="1"/>
      <c r="BRH24" s="1"/>
      <c r="BRI24" s="1"/>
      <c r="BRJ24" s="1"/>
      <c r="BRK24" s="1"/>
      <c r="BRL24" s="1"/>
      <c r="BRM24" s="1"/>
      <c r="BRN24" s="1"/>
      <c r="BRO24" s="1"/>
      <c r="BRP24" s="1"/>
      <c r="BRQ24" s="1"/>
      <c r="BRR24" s="1"/>
      <c r="BRS24" s="1"/>
      <c r="BRT24" s="1"/>
      <c r="BRU24" s="1"/>
      <c r="BRV24" s="1"/>
      <c r="BRW24" s="1"/>
      <c r="BRX24" s="1"/>
      <c r="BRY24" s="1"/>
      <c r="BRZ24" s="1"/>
      <c r="BSA24" s="1"/>
      <c r="BSB24" s="1"/>
      <c r="BSC24" s="1"/>
    </row>
    <row r="25" spans="1:1849" s="18" customFormat="1" ht="12.75" x14ac:dyDescent="0.2">
      <c r="A25" s="65" t="s">
        <v>184</v>
      </c>
      <c r="B25" s="10" t="s">
        <v>185</v>
      </c>
      <c r="C25" s="72" t="s">
        <v>17</v>
      </c>
      <c r="D25" s="15">
        <v>307</v>
      </c>
      <c r="E25" s="15">
        <v>1.69</v>
      </c>
      <c r="F25" s="15">
        <v>518.83000000000004</v>
      </c>
      <c r="G25" s="144">
        <f>'MC 01'!L28</f>
        <v>150.58799999999999</v>
      </c>
      <c r="H25" s="82">
        <f>'MC 02'!L28</f>
        <v>0</v>
      </c>
      <c r="I25" s="88">
        <f t="shared" si="1"/>
        <v>150.58799999999999</v>
      </c>
      <c r="J25" s="88">
        <f t="shared" si="2"/>
        <v>156.41200000000001</v>
      </c>
      <c r="K25" s="88">
        <f t="shared" si="5"/>
        <v>254.49</v>
      </c>
      <c r="L25" s="88">
        <f t="shared" si="5"/>
        <v>0</v>
      </c>
      <c r="M25" s="91">
        <f t="shared" si="0"/>
        <v>254.49</v>
      </c>
      <c r="N25" s="88">
        <f t="shared" si="3"/>
        <v>264.34000000000003</v>
      </c>
      <c r="O25" s="90">
        <f t="shared" si="4"/>
        <v>0.49050748800185029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  <c r="IY25" s="1"/>
      <c r="IZ25" s="1"/>
      <c r="JA25" s="1"/>
      <c r="JB25" s="1"/>
      <c r="JC25" s="1"/>
      <c r="JD25" s="1"/>
      <c r="JE25" s="1"/>
      <c r="JF25" s="1"/>
      <c r="JG25" s="1"/>
      <c r="JH25" s="1"/>
      <c r="JI25" s="1"/>
      <c r="JJ25" s="1"/>
      <c r="JK25" s="1"/>
      <c r="JL25" s="1"/>
      <c r="JM25" s="1"/>
      <c r="JN25" s="1"/>
      <c r="JO25" s="1"/>
      <c r="JP25" s="1"/>
      <c r="JQ25" s="1"/>
      <c r="JR25" s="1"/>
      <c r="JS25" s="1"/>
      <c r="JT25" s="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/>
      <c r="KK25" s="1"/>
      <c r="KL25" s="1"/>
      <c r="KM25" s="1"/>
      <c r="KN25" s="1"/>
      <c r="KO25" s="1"/>
      <c r="KP25" s="1"/>
      <c r="KQ25" s="1"/>
      <c r="KR25" s="1"/>
      <c r="KS25" s="1"/>
      <c r="KT25" s="1"/>
      <c r="KU25" s="1"/>
      <c r="KV25" s="1"/>
      <c r="KW25" s="1"/>
      <c r="KX25" s="1"/>
      <c r="KY25" s="1"/>
      <c r="KZ25" s="1"/>
      <c r="LA25" s="1"/>
      <c r="LB25" s="1"/>
      <c r="LC25" s="1"/>
      <c r="LD25" s="1"/>
      <c r="LE25" s="1"/>
      <c r="LF25" s="1"/>
      <c r="LG25" s="1"/>
      <c r="LH25" s="1"/>
      <c r="LI25" s="1"/>
      <c r="LJ25" s="1"/>
      <c r="LK25" s="1"/>
      <c r="LL25" s="1"/>
      <c r="LM25" s="1"/>
      <c r="LN25" s="1"/>
      <c r="LO25" s="1"/>
      <c r="LP25" s="1"/>
      <c r="LQ25" s="1"/>
      <c r="LR25" s="1"/>
      <c r="LS25" s="1"/>
      <c r="LT25" s="1"/>
      <c r="LU25" s="1"/>
      <c r="LV25" s="1"/>
      <c r="LW25" s="1"/>
      <c r="LX25" s="1"/>
      <c r="LY25" s="1"/>
      <c r="LZ25" s="1"/>
      <c r="MA25" s="1"/>
      <c r="MB25" s="1"/>
      <c r="MC25" s="1"/>
      <c r="MD25" s="1"/>
      <c r="ME25" s="1"/>
      <c r="MF25" s="1"/>
      <c r="MG25" s="1"/>
      <c r="MH25" s="1"/>
      <c r="MI25" s="1"/>
      <c r="MJ25" s="1"/>
      <c r="MK25" s="1"/>
      <c r="ML25" s="1"/>
      <c r="MM25" s="1"/>
      <c r="MN25" s="1"/>
      <c r="MO25" s="1"/>
      <c r="MP25" s="1"/>
      <c r="MQ25" s="1"/>
      <c r="MR25" s="1"/>
      <c r="MS25" s="1"/>
      <c r="MT25" s="1"/>
      <c r="MU25" s="1"/>
      <c r="MV25" s="1"/>
      <c r="MW25" s="1"/>
      <c r="MX25" s="1"/>
      <c r="MY25" s="1"/>
      <c r="MZ25" s="1"/>
      <c r="NA25" s="1"/>
      <c r="NB25" s="1"/>
      <c r="NC25" s="1"/>
      <c r="ND25" s="1"/>
      <c r="NE25" s="1"/>
      <c r="NF25" s="1"/>
      <c r="NG25" s="1"/>
      <c r="NH25" s="1"/>
      <c r="NI25" s="1"/>
      <c r="NJ25" s="1"/>
      <c r="NK25" s="1"/>
      <c r="NL25" s="1"/>
      <c r="NM25" s="1"/>
      <c r="NN25" s="1"/>
      <c r="NO25" s="1"/>
      <c r="NP25" s="1"/>
      <c r="NQ25" s="1"/>
      <c r="NR25" s="1"/>
      <c r="NS25" s="1"/>
      <c r="NT25" s="1"/>
      <c r="NU25" s="1"/>
      <c r="NV25" s="1"/>
      <c r="NW25" s="1"/>
      <c r="NX25" s="1"/>
      <c r="NY25" s="1"/>
      <c r="NZ25" s="1"/>
      <c r="OA25" s="1"/>
      <c r="OB25" s="1"/>
      <c r="OC25" s="1"/>
      <c r="OD25" s="1"/>
      <c r="OE25" s="1"/>
      <c r="OF25" s="1"/>
      <c r="OG25" s="1"/>
      <c r="OH25" s="1"/>
      <c r="OI25" s="1"/>
      <c r="OJ25" s="1"/>
      <c r="OK25" s="1"/>
      <c r="OL25" s="1"/>
      <c r="OM25" s="1"/>
      <c r="ON25" s="1"/>
      <c r="OO25" s="1"/>
      <c r="OP25" s="1"/>
      <c r="OQ25" s="1"/>
      <c r="OR25" s="1"/>
      <c r="OS25" s="1"/>
      <c r="OT25" s="1"/>
      <c r="OU25" s="1"/>
      <c r="OV25" s="1"/>
      <c r="OW25" s="1"/>
      <c r="OX25" s="1"/>
      <c r="OY25" s="1"/>
      <c r="OZ25" s="1"/>
      <c r="PA25" s="1"/>
      <c r="PB25" s="1"/>
      <c r="PC25" s="1"/>
      <c r="PD25" s="1"/>
      <c r="PE25" s="1"/>
      <c r="PF25" s="1"/>
      <c r="PG25" s="1"/>
      <c r="PH25" s="1"/>
      <c r="PI25" s="1"/>
      <c r="PJ25" s="1"/>
      <c r="PK25" s="1"/>
      <c r="PL25" s="1"/>
      <c r="PM25" s="1"/>
      <c r="PN25" s="1"/>
      <c r="PO25" s="1"/>
      <c r="PP25" s="1"/>
      <c r="PQ25" s="1"/>
      <c r="PR25" s="1"/>
      <c r="PS25" s="1"/>
      <c r="PT25" s="1"/>
      <c r="PU25" s="1"/>
      <c r="PV25" s="1"/>
      <c r="PW25" s="1"/>
      <c r="PX25" s="1"/>
      <c r="PY25" s="1"/>
      <c r="PZ25" s="1"/>
      <c r="QA25" s="1"/>
      <c r="QB25" s="1"/>
      <c r="QC25" s="1"/>
      <c r="QD25" s="1"/>
      <c r="QE25" s="1"/>
      <c r="QF25" s="1"/>
      <c r="QG25" s="1"/>
      <c r="QH25" s="1"/>
      <c r="QI25" s="1"/>
      <c r="QJ25" s="1"/>
      <c r="QK25" s="1"/>
      <c r="QL25" s="1"/>
      <c r="QM25" s="1"/>
      <c r="QN25" s="1"/>
      <c r="QO25" s="1"/>
      <c r="QP25" s="1"/>
      <c r="QQ25" s="1"/>
      <c r="QR25" s="1"/>
      <c r="QS25" s="1"/>
      <c r="QT25" s="1"/>
      <c r="QU25" s="1"/>
      <c r="QV25" s="1"/>
      <c r="QW25" s="1"/>
      <c r="QX25" s="1"/>
      <c r="QY25" s="1"/>
      <c r="QZ25" s="1"/>
      <c r="RA25" s="1"/>
      <c r="RB25" s="1"/>
      <c r="RC25" s="1"/>
      <c r="RD25" s="1"/>
      <c r="RE25" s="1"/>
      <c r="RF25" s="1"/>
      <c r="RG25" s="1"/>
      <c r="RH25" s="1"/>
      <c r="RI25" s="1"/>
      <c r="RJ25" s="1"/>
      <c r="RK25" s="1"/>
      <c r="RL25" s="1"/>
      <c r="RM25" s="1"/>
      <c r="RN25" s="1"/>
      <c r="RO25" s="1"/>
      <c r="RP25" s="1"/>
      <c r="RQ25" s="1"/>
      <c r="RR25" s="1"/>
      <c r="RS25" s="1"/>
      <c r="RT25" s="1"/>
      <c r="RU25" s="1"/>
      <c r="RV25" s="1"/>
      <c r="RW25" s="1"/>
      <c r="RX25" s="1"/>
      <c r="RY25" s="1"/>
      <c r="RZ25" s="1"/>
      <c r="SA25" s="1"/>
      <c r="SB25" s="1"/>
      <c r="SC25" s="1"/>
      <c r="SD25" s="1"/>
      <c r="SE25" s="1"/>
      <c r="SF25" s="1"/>
      <c r="SG25" s="1"/>
      <c r="SH25" s="1"/>
      <c r="SI25" s="1"/>
      <c r="SJ25" s="1"/>
      <c r="SK25" s="1"/>
      <c r="SL25" s="1"/>
      <c r="SM25" s="1"/>
      <c r="SN25" s="1"/>
      <c r="SO25" s="1"/>
      <c r="SP25" s="1"/>
      <c r="SQ25" s="1"/>
      <c r="SR25" s="1"/>
      <c r="SS25" s="1"/>
      <c r="ST25" s="1"/>
      <c r="SU25" s="1"/>
      <c r="SV25" s="1"/>
      <c r="SW25" s="1"/>
      <c r="SX25" s="1"/>
      <c r="SY25" s="1"/>
      <c r="SZ25" s="1"/>
      <c r="TA25" s="1"/>
      <c r="TB25" s="1"/>
      <c r="TC25" s="1"/>
      <c r="TD25" s="1"/>
      <c r="TE25" s="1"/>
      <c r="TF25" s="1"/>
      <c r="TG25" s="1"/>
      <c r="TH25" s="1"/>
      <c r="TI25" s="1"/>
      <c r="TJ25" s="1"/>
      <c r="TK25" s="1"/>
      <c r="TL25" s="1"/>
      <c r="TM25" s="1"/>
      <c r="TN25" s="1"/>
      <c r="TO25" s="1"/>
      <c r="TP25" s="1"/>
      <c r="TQ25" s="1"/>
      <c r="TR25" s="1"/>
      <c r="TS25" s="1"/>
      <c r="TT25" s="1"/>
      <c r="TU25" s="1"/>
      <c r="TV25" s="1"/>
      <c r="TW25" s="1"/>
      <c r="TX25" s="1"/>
      <c r="TY25" s="1"/>
      <c r="TZ25" s="1"/>
      <c r="UA25" s="1"/>
      <c r="UB25" s="1"/>
      <c r="UC25" s="1"/>
      <c r="UD25" s="1"/>
      <c r="UE25" s="1"/>
      <c r="UF25" s="1"/>
      <c r="UG25" s="1"/>
      <c r="UH25" s="1"/>
      <c r="UI25" s="1"/>
      <c r="UJ25" s="1"/>
      <c r="UK25" s="1"/>
      <c r="UL25" s="1"/>
      <c r="UM25" s="1"/>
      <c r="UN25" s="1"/>
      <c r="UO25" s="1"/>
      <c r="UP25" s="1"/>
      <c r="UQ25" s="1"/>
      <c r="UR25" s="1"/>
      <c r="US25" s="1"/>
      <c r="UT25" s="1"/>
      <c r="UU25" s="1"/>
      <c r="UV25" s="1"/>
      <c r="UW25" s="1"/>
      <c r="UX25" s="1"/>
      <c r="UY25" s="1"/>
      <c r="UZ25" s="1"/>
      <c r="VA25" s="1"/>
      <c r="VB25" s="1"/>
      <c r="VC25" s="1"/>
      <c r="VD25" s="1"/>
      <c r="VE25" s="1"/>
      <c r="VF25" s="1"/>
      <c r="VG25" s="1"/>
      <c r="VH25" s="1"/>
      <c r="VI25" s="1"/>
      <c r="VJ25" s="1"/>
      <c r="VK25" s="1"/>
      <c r="VL25" s="1"/>
      <c r="VM25" s="1"/>
      <c r="VN25" s="1"/>
      <c r="VO25" s="1"/>
      <c r="VP25" s="1"/>
      <c r="VQ25" s="1"/>
      <c r="VR25" s="1"/>
      <c r="VS25" s="1"/>
      <c r="VT25" s="1"/>
      <c r="VU25" s="1"/>
      <c r="VV25" s="1"/>
      <c r="VW25" s="1"/>
      <c r="VX25" s="1"/>
      <c r="VY25" s="1"/>
      <c r="VZ25" s="1"/>
      <c r="WA25" s="1"/>
      <c r="WB25" s="1"/>
      <c r="WC25" s="1"/>
      <c r="WD25" s="1"/>
      <c r="WE25" s="1"/>
      <c r="WF25" s="1"/>
      <c r="WG25" s="1"/>
      <c r="WH25" s="1"/>
      <c r="WI25" s="1"/>
      <c r="WJ25" s="1"/>
      <c r="WK25" s="1"/>
      <c r="WL25" s="1"/>
      <c r="WM25" s="1"/>
      <c r="WN25" s="1"/>
      <c r="WO25" s="1"/>
      <c r="WP25" s="1"/>
      <c r="WQ25" s="1"/>
      <c r="WR25" s="1"/>
      <c r="WS25" s="1"/>
      <c r="WT25" s="1"/>
      <c r="WU25" s="1"/>
      <c r="WV25" s="1"/>
      <c r="WW25" s="1"/>
      <c r="WX25" s="1"/>
      <c r="WY25" s="1"/>
      <c r="WZ25" s="1"/>
      <c r="XA25" s="1"/>
      <c r="XB25" s="1"/>
      <c r="XC25" s="1"/>
      <c r="XD25" s="1"/>
      <c r="XE25" s="1"/>
      <c r="XF25" s="1"/>
      <c r="XG25" s="1"/>
      <c r="XH25" s="1"/>
      <c r="XI25" s="1"/>
      <c r="XJ25" s="1"/>
      <c r="XK25" s="1"/>
      <c r="XL25" s="1"/>
      <c r="XM25" s="1"/>
      <c r="XN25" s="1"/>
      <c r="XO25" s="1"/>
      <c r="XP25" s="1"/>
      <c r="XQ25" s="1"/>
      <c r="XR25" s="1"/>
      <c r="XS25" s="1"/>
      <c r="XT25" s="1"/>
      <c r="XU25" s="1"/>
      <c r="XV25" s="1"/>
      <c r="XW25" s="1"/>
      <c r="XX25" s="1"/>
      <c r="XY25" s="1"/>
      <c r="XZ25" s="1"/>
      <c r="YA25" s="1"/>
      <c r="YB25" s="1"/>
      <c r="YC25" s="1"/>
      <c r="YD25" s="1"/>
      <c r="YE25" s="1"/>
      <c r="YF25" s="1"/>
      <c r="YG25" s="1"/>
      <c r="YH25" s="1"/>
      <c r="YI25" s="1"/>
      <c r="YJ25" s="1"/>
      <c r="YK25" s="1"/>
      <c r="YL25" s="1"/>
      <c r="YM25" s="1"/>
      <c r="YN25" s="1"/>
      <c r="YO25" s="1"/>
      <c r="YP25" s="1"/>
      <c r="YQ25" s="1"/>
      <c r="YR25" s="1"/>
      <c r="YS25" s="1"/>
      <c r="YT25" s="1"/>
      <c r="YU25" s="1"/>
      <c r="YV25" s="1"/>
      <c r="YW25" s="1"/>
      <c r="YX25" s="1"/>
      <c r="YY25" s="1"/>
      <c r="YZ25" s="1"/>
      <c r="ZA25" s="1"/>
      <c r="ZB25" s="1"/>
      <c r="ZC25" s="1"/>
      <c r="ZD25" s="1"/>
      <c r="ZE25" s="1"/>
      <c r="ZF25" s="1"/>
      <c r="ZG25" s="1"/>
      <c r="ZH25" s="1"/>
      <c r="ZI25" s="1"/>
      <c r="ZJ25" s="1"/>
      <c r="ZK25" s="1"/>
      <c r="ZL25" s="1"/>
      <c r="ZM25" s="1"/>
      <c r="ZN25" s="1"/>
      <c r="ZO25" s="1"/>
      <c r="ZP25" s="1"/>
      <c r="ZQ25" s="1"/>
      <c r="ZR25" s="1"/>
      <c r="ZS25" s="1"/>
      <c r="ZT25" s="1"/>
      <c r="ZU25" s="1"/>
      <c r="ZV25" s="1"/>
      <c r="ZW25" s="1"/>
      <c r="ZX25" s="1"/>
      <c r="ZY25" s="1"/>
      <c r="ZZ25" s="1"/>
      <c r="AAA25" s="1"/>
      <c r="AAB25" s="1"/>
      <c r="AAC25" s="1"/>
      <c r="AAD25" s="1"/>
      <c r="AAE25" s="1"/>
      <c r="AAF25" s="1"/>
      <c r="AAG25" s="1"/>
      <c r="AAH25" s="1"/>
      <c r="AAI25" s="1"/>
      <c r="AAJ25" s="1"/>
      <c r="AAK25" s="1"/>
      <c r="AAL25" s="1"/>
      <c r="AAM25" s="1"/>
      <c r="AAN25" s="1"/>
      <c r="AAO25" s="1"/>
      <c r="AAP25" s="1"/>
      <c r="AAQ25" s="1"/>
      <c r="AAR25" s="1"/>
      <c r="AAS25" s="1"/>
      <c r="AAT25" s="1"/>
      <c r="AAU25" s="1"/>
      <c r="AAV25" s="1"/>
      <c r="AAW25" s="1"/>
      <c r="AAX25" s="1"/>
      <c r="AAY25" s="1"/>
      <c r="AAZ25" s="1"/>
      <c r="ABA25" s="1"/>
      <c r="ABB25" s="1"/>
      <c r="ABC25" s="1"/>
      <c r="ABD25" s="1"/>
      <c r="ABE25" s="1"/>
      <c r="ABF25" s="1"/>
      <c r="ABG25" s="1"/>
      <c r="ABH25" s="1"/>
      <c r="ABI25" s="1"/>
      <c r="ABJ25" s="1"/>
      <c r="ABK25" s="1"/>
      <c r="ABL25" s="1"/>
      <c r="ABM25" s="1"/>
      <c r="ABN25" s="1"/>
      <c r="ABO25" s="1"/>
      <c r="ABP25" s="1"/>
      <c r="ABQ25" s="1"/>
      <c r="ABR25" s="1"/>
      <c r="ABS25" s="1"/>
      <c r="ABT25" s="1"/>
      <c r="ABU25" s="1"/>
      <c r="ABV25" s="1"/>
      <c r="ABW25" s="1"/>
      <c r="ABX25" s="1"/>
      <c r="ABY25" s="1"/>
      <c r="ABZ25" s="1"/>
      <c r="ACA25" s="1"/>
      <c r="ACB25" s="1"/>
      <c r="ACC25" s="1"/>
      <c r="ACD25" s="1"/>
      <c r="ACE25" s="1"/>
      <c r="ACF25" s="1"/>
      <c r="ACG25" s="1"/>
      <c r="ACH25" s="1"/>
      <c r="ACI25" s="1"/>
      <c r="ACJ25" s="1"/>
      <c r="ACK25" s="1"/>
      <c r="ACL25" s="1"/>
      <c r="ACM25" s="1"/>
      <c r="ACN25" s="1"/>
      <c r="ACO25" s="1"/>
      <c r="ACP25" s="1"/>
      <c r="ACQ25" s="1"/>
      <c r="ACR25" s="1"/>
      <c r="ACS25" s="1"/>
      <c r="ACT25" s="1"/>
      <c r="ACU25" s="1"/>
      <c r="ACV25" s="1"/>
      <c r="ACW25" s="1"/>
      <c r="ACX25" s="1"/>
      <c r="ACY25" s="1"/>
      <c r="ACZ25" s="1"/>
      <c r="ADA25" s="1"/>
      <c r="ADB25" s="1"/>
      <c r="ADC25" s="1"/>
      <c r="ADD25" s="1"/>
      <c r="ADE25" s="1"/>
      <c r="ADF25" s="1"/>
      <c r="ADG25" s="1"/>
      <c r="ADH25" s="1"/>
      <c r="ADI25" s="1"/>
      <c r="ADJ25" s="1"/>
      <c r="ADK25" s="1"/>
      <c r="ADL25" s="1"/>
      <c r="ADM25" s="1"/>
      <c r="ADN25" s="1"/>
      <c r="ADO25" s="1"/>
      <c r="ADP25" s="1"/>
      <c r="ADQ25" s="1"/>
      <c r="ADR25" s="1"/>
      <c r="ADS25" s="1"/>
      <c r="ADT25" s="1"/>
      <c r="ADU25" s="1"/>
      <c r="ADV25" s="1"/>
      <c r="ADW25" s="1"/>
      <c r="ADX25" s="1"/>
      <c r="ADY25" s="1"/>
      <c r="ADZ25" s="1"/>
      <c r="AEA25" s="1"/>
      <c r="AEB25" s="1"/>
      <c r="AEC25" s="1"/>
      <c r="AED25" s="1"/>
      <c r="AEE25" s="1"/>
      <c r="AEF25" s="1"/>
      <c r="AEG25" s="1"/>
      <c r="AEH25" s="1"/>
      <c r="AEI25" s="1"/>
      <c r="AEJ25" s="1"/>
      <c r="AEK25" s="1"/>
      <c r="AEL25" s="1"/>
      <c r="AEM25" s="1"/>
      <c r="AEN25" s="1"/>
      <c r="AEO25" s="1"/>
      <c r="AEP25" s="1"/>
      <c r="AEQ25" s="1"/>
      <c r="AER25" s="1"/>
      <c r="AES25" s="1"/>
      <c r="AET25" s="1"/>
      <c r="AEU25" s="1"/>
      <c r="AEV25" s="1"/>
      <c r="AEW25" s="1"/>
      <c r="AEX25" s="1"/>
      <c r="AEY25" s="1"/>
      <c r="AEZ25" s="1"/>
      <c r="AFA25" s="1"/>
      <c r="AFB25" s="1"/>
      <c r="AFC25" s="1"/>
      <c r="AFD25" s="1"/>
      <c r="AFE25" s="1"/>
      <c r="AFF25" s="1"/>
      <c r="AFG25" s="1"/>
      <c r="AFH25" s="1"/>
      <c r="AFI25" s="1"/>
      <c r="AFJ25" s="1"/>
      <c r="AFK25" s="1"/>
      <c r="AFL25" s="1"/>
      <c r="AFM25" s="1"/>
      <c r="AFN25" s="1"/>
      <c r="AFO25" s="1"/>
      <c r="AFP25" s="1"/>
      <c r="AFQ25" s="1"/>
      <c r="AFR25" s="1"/>
      <c r="AFS25" s="1"/>
      <c r="AFT25" s="1"/>
      <c r="AFU25" s="1"/>
      <c r="AFV25" s="1"/>
      <c r="AFW25" s="1"/>
      <c r="AFX25" s="1"/>
      <c r="AFY25" s="1"/>
      <c r="AFZ25" s="1"/>
      <c r="AGA25" s="1"/>
      <c r="AGB25" s="1"/>
      <c r="AGC25" s="1"/>
      <c r="AGD25" s="1"/>
      <c r="AGE25" s="1"/>
      <c r="AGF25" s="1"/>
      <c r="AGG25" s="1"/>
      <c r="AGH25" s="1"/>
      <c r="AGI25" s="1"/>
      <c r="AGJ25" s="1"/>
      <c r="AGK25" s="1"/>
      <c r="AGL25" s="1"/>
      <c r="AGM25" s="1"/>
      <c r="AGN25" s="1"/>
      <c r="AGO25" s="1"/>
      <c r="AGP25" s="1"/>
      <c r="AGQ25" s="1"/>
      <c r="AGR25" s="1"/>
      <c r="AGS25" s="1"/>
      <c r="AGT25" s="1"/>
      <c r="AGU25" s="1"/>
      <c r="AGV25" s="1"/>
      <c r="AGW25" s="1"/>
      <c r="AGX25" s="1"/>
      <c r="AGY25" s="1"/>
      <c r="AGZ25" s="1"/>
      <c r="AHA25" s="1"/>
      <c r="AHB25" s="1"/>
      <c r="AHC25" s="1"/>
      <c r="AHD25" s="1"/>
      <c r="AHE25" s="1"/>
      <c r="AHF25" s="1"/>
      <c r="AHG25" s="1"/>
      <c r="AHH25" s="1"/>
      <c r="AHI25" s="1"/>
      <c r="AHJ25" s="1"/>
      <c r="AHK25" s="1"/>
      <c r="AHL25" s="1"/>
      <c r="AHM25" s="1"/>
      <c r="AHN25" s="1"/>
      <c r="AHO25" s="1"/>
      <c r="AHP25" s="1"/>
      <c r="AHQ25" s="1"/>
      <c r="AHR25" s="1"/>
      <c r="AHS25" s="1"/>
      <c r="AHT25" s="1"/>
      <c r="AHU25" s="1"/>
      <c r="AHV25" s="1"/>
      <c r="AHW25" s="1"/>
      <c r="AHX25" s="1"/>
      <c r="AHY25" s="1"/>
      <c r="AHZ25" s="1"/>
      <c r="AIA25" s="1"/>
      <c r="AIB25" s="1"/>
      <c r="AIC25" s="1"/>
      <c r="AID25" s="1"/>
      <c r="AIE25" s="1"/>
      <c r="AIF25" s="1"/>
      <c r="AIG25" s="1"/>
      <c r="AIH25" s="1"/>
      <c r="AII25" s="1"/>
      <c r="AIJ25" s="1"/>
      <c r="AIK25" s="1"/>
      <c r="AIL25" s="1"/>
      <c r="AIM25" s="1"/>
      <c r="AIN25" s="1"/>
      <c r="AIO25" s="1"/>
      <c r="AIP25" s="1"/>
      <c r="AIQ25" s="1"/>
      <c r="AIR25" s="1"/>
      <c r="AIS25" s="1"/>
      <c r="AIT25" s="1"/>
      <c r="AIU25" s="1"/>
      <c r="AIV25" s="1"/>
      <c r="AIW25" s="1"/>
      <c r="AIX25" s="1"/>
      <c r="AIY25" s="1"/>
      <c r="AIZ25" s="1"/>
      <c r="AJA25" s="1"/>
      <c r="AJB25" s="1"/>
      <c r="AJC25" s="1"/>
      <c r="AJD25" s="1"/>
      <c r="AJE25" s="1"/>
      <c r="AJF25" s="1"/>
      <c r="AJG25" s="1"/>
      <c r="AJH25" s="1"/>
      <c r="AJI25" s="1"/>
      <c r="AJJ25" s="1"/>
      <c r="AJK25" s="1"/>
      <c r="AJL25" s="1"/>
      <c r="AJM25" s="1"/>
      <c r="AJN25" s="1"/>
      <c r="AJO25" s="1"/>
      <c r="AJP25" s="1"/>
      <c r="AJQ25" s="1"/>
      <c r="AJR25" s="1"/>
      <c r="AJS25" s="1"/>
      <c r="AJT25" s="1"/>
      <c r="AJU25" s="1"/>
      <c r="AJV25" s="1"/>
      <c r="AJW25" s="1"/>
      <c r="AJX25" s="1"/>
      <c r="AJY25" s="1"/>
      <c r="AJZ25" s="1"/>
      <c r="AKA25" s="1"/>
      <c r="AKB25" s="1"/>
      <c r="AKC25" s="1"/>
      <c r="AKD25" s="1"/>
      <c r="AKE25" s="1"/>
      <c r="AKF25" s="1"/>
      <c r="AKG25" s="1"/>
      <c r="AKH25" s="1"/>
      <c r="AKI25" s="1"/>
      <c r="AKJ25" s="1"/>
      <c r="AKK25" s="1"/>
      <c r="AKL25" s="1"/>
      <c r="AKM25" s="1"/>
      <c r="AKN25" s="1"/>
      <c r="AKO25" s="1"/>
      <c r="AKP25" s="1"/>
      <c r="AKQ25" s="1"/>
      <c r="AKR25" s="1"/>
      <c r="AKS25" s="1"/>
      <c r="AKT25" s="1"/>
      <c r="AKU25" s="1"/>
      <c r="AKV25" s="1"/>
      <c r="AKW25" s="1"/>
      <c r="AKX25" s="1"/>
      <c r="AKY25" s="1"/>
      <c r="AKZ25" s="1"/>
      <c r="ALA25" s="1"/>
      <c r="ALB25" s="1"/>
      <c r="ALC25" s="1"/>
      <c r="ALD25" s="1"/>
      <c r="ALE25" s="1"/>
      <c r="ALF25" s="1"/>
      <c r="ALG25" s="1"/>
      <c r="ALH25" s="1"/>
      <c r="ALI25" s="1"/>
      <c r="ALJ25" s="1"/>
      <c r="ALK25" s="1"/>
      <c r="ALL25" s="1"/>
      <c r="ALM25" s="1"/>
      <c r="ALN25" s="1"/>
      <c r="ALO25" s="1"/>
      <c r="ALP25" s="1"/>
      <c r="ALQ25" s="1"/>
      <c r="ALR25" s="1"/>
      <c r="ALS25" s="1"/>
      <c r="ALT25" s="1"/>
      <c r="ALU25" s="1"/>
      <c r="ALV25" s="1"/>
      <c r="ALW25" s="1"/>
      <c r="ALX25" s="1"/>
      <c r="ALY25" s="1"/>
      <c r="ALZ25" s="1"/>
      <c r="AMA25" s="1"/>
      <c r="AMB25" s="1"/>
      <c r="AMC25" s="1"/>
      <c r="AMD25" s="1"/>
      <c r="AME25" s="1"/>
      <c r="AMF25" s="1"/>
      <c r="AMG25" s="1"/>
      <c r="AMH25" s="1"/>
      <c r="AMI25" s="1"/>
      <c r="AMJ25" s="1"/>
      <c r="AMK25" s="1"/>
      <c r="AML25" s="1"/>
      <c r="AMM25" s="1"/>
      <c r="AMN25" s="1"/>
      <c r="AMO25" s="1"/>
      <c r="AMP25" s="1"/>
      <c r="AMQ25" s="1"/>
      <c r="AMR25" s="1"/>
      <c r="AMS25" s="1"/>
      <c r="AMT25" s="1"/>
      <c r="AMU25" s="1"/>
      <c r="AMV25" s="1"/>
      <c r="AMW25" s="1"/>
      <c r="AMX25" s="1"/>
      <c r="AMY25" s="1"/>
      <c r="AMZ25" s="1"/>
      <c r="ANA25" s="1"/>
      <c r="ANB25" s="1"/>
      <c r="ANC25" s="1"/>
      <c r="AND25" s="1"/>
      <c r="ANE25" s="1"/>
      <c r="ANF25" s="1"/>
      <c r="ANG25" s="1"/>
      <c r="ANH25" s="1"/>
      <c r="ANI25" s="1"/>
      <c r="ANJ25" s="1"/>
      <c r="ANK25" s="1"/>
      <c r="ANL25" s="1"/>
      <c r="ANM25" s="1"/>
      <c r="ANN25" s="1"/>
      <c r="ANO25" s="1"/>
      <c r="ANP25" s="1"/>
      <c r="ANQ25" s="1"/>
      <c r="ANR25" s="1"/>
      <c r="ANS25" s="1"/>
      <c r="ANT25" s="1"/>
      <c r="ANU25" s="1"/>
      <c r="ANV25" s="1"/>
      <c r="ANW25" s="1"/>
      <c r="ANX25" s="1"/>
      <c r="ANY25" s="1"/>
      <c r="ANZ25" s="1"/>
      <c r="AOA25" s="1"/>
      <c r="AOB25" s="1"/>
      <c r="AOC25" s="1"/>
      <c r="AOD25" s="1"/>
      <c r="AOE25" s="1"/>
      <c r="AOF25" s="1"/>
      <c r="AOG25" s="1"/>
      <c r="AOH25" s="1"/>
      <c r="AOI25" s="1"/>
      <c r="AOJ25" s="1"/>
      <c r="AOK25" s="1"/>
      <c r="AOL25" s="1"/>
      <c r="AOM25" s="1"/>
      <c r="AON25" s="1"/>
      <c r="AOO25" s="1"/>
      <c r="AOP25" s="1"/>
      <c r="AOQ25" s="1"/>
      <c r="AOR25" s="1"/>
      <c r="AOS25" s="1"/>
      <c r="AOT25" s="1"/>
      <c r="AOU25" s="1"/>
      <c r="AOV25" s="1"/>
      <c r="AOW25" s="1"/>
      <c r="AOX25" s="1"/>
      <c r="AOY25" s="1"/>
      <c r="AOZ25" s="1"/>
      <c r="APA25" s="1"/>
      <c r="APB25" s="1"/>
      <c r="APC25" s="1"/>
      <c r="APD25" s="1"/>
      <c r="APE25" s="1"/>
      <c r="APF25" s="1"/>
      <c r="APG25" s="1"/>
      <c r="APH25" s="1"/>
      <c r="API25" s="1"/>
      <c r="APJ25" s="1"/>
      <c r="APK25" s="1"/>
      <c r="APL25" s="1"/>
      <c r="APM25" s="1"/>
      <c r="APN25" s="1"/>
      <c r="APO25" s="1"/>
      <c r="APP25" s="1"/>
      <c r="APQ25" s="1"/>
      <c r="APR25" s="1"/>
      <c r="APS25" s="1"/>
      <c r="APT25" s="1"/>
      <c r="APU25" s="1"/>
      <c r="APV25" s="1"/>
      <c r="APW25" s="1"/>
      <c r="APX25" s="1"/>
      <c r="APY25" s="1"/>
      <c r="APZ25" s="1"/>
      <c r="AQA25" s="1"/>
      <c r="AQB25" s="1"/>
      <c r="AQC25" s="1"/>
      <c r="AQD25" s="1"/>
      <c r="AQE25" s="1"/>
      <c r="AQF25" s="1"/>
      <c r="AQG25" s="1"/>
      <c r="AQH25" s="1"/>
      <c r="AQI25" s="1"/>
      <c r="AQJ25" s="1"/>
      <c r="AQK25" s="1"/>
      <c r="AQL25" s="1"/>
      <c r="AQM25" s="1"/>
      <c r="AQN25" s="1"/>
      <c r="AQO25" s="1"/>
      <c r="AQP25" s="1"/>
      <c r="AQQ25" s="1"/>
      <c r="AQR25" s="1"/>
      <c r="AQS25" s="1"/>
      <c r="AQT25" s="1"/>
      <c r="AQU25" s="1"/>
      <c r="AQV25" s="1"/>
      <c r="AQW25" s="1"/>
      <c r="AQX25" s="1"/>
      <c r="AQY25" s="1"/>
      <c r="AQZ25" s="1"/>
      <c r="ARA25" s="1"/>
      <c r="ARB25" s="1"/>
      <c r="ARC25" s="1"/>
      <c r="ARD25" s="1"/>
      <c r="ARE25" s="1"/>
      <c r="ARF25" s="1"/>
      <c r="ARG25" s="1"/>
      <c r="ARH25" s="1"/>
      <c r="ARI25" s="1"/>
      <c r="ARJ25" s="1"/>
      <c r="ARK25" s="1"/>
      <c r="ARL25" s="1"/>
      <c r="ARM25" s="1"/>
      <c r="ARN25" s="1"/>
      <c r="ARO25" s="1"/>
      <c r="ARP25" s="1"/>
      <c r="ARQ25" s="1"/>
      <c r="ARR25" s="1"/>
      <c r="ARS25" s="1"/>
      <c r="ART25" s="1"/>
      <c r="ARU25" s="1"/>
      <c r="ARV25" s="1"/>
      <c r="ARW25" s="1"/>
      <c r="ARX25" s="1"/>
      <c r="ARY25" s="1"/>
      <c r="ARZ25" s="1"/>
      <c r="ASA25" s="1"/>
      <c r="ASB25" s="1"/>
      <c r="ASC25" s="1"/>
      <c r="ASD25" s="1"/>
      <c r="ASE25" s="1"/>
      <c r="ASF25" s="1"/>
      <c r="ASG25" s="1"/>
      <c r="ASH25" s="1"/>
      <c r="ASI25" s="1"/>
      <c r="ASJ25" s="1"/>
      <c r="ASK25" s="1"/>
      <c r="ASL25" s="1"/>
      <c r="ASM25" s="1"/>
      <c r="ASN25" s="1"/>
      <c r="ASO25" s="1"/>
      <c r="ASP25" s="1"/>
      <c r="ASQ25" s="1"/>
      <c r="ASR25" s="1"/>
      <c r="ASS25" s="1"/>
      <c r="AST25" s="1"/>
      <c r="ASU25" s="1"/>
      <c r="ASV25" s="1"/>
      <c r="ASW25" s="1"/>
      <c r="ASX25" s="1"/>
      <c r="ASY25" s="1"/>
      <c r="ASZ25" s="1"/>
      <c r="ATA25" s="1"/>
      <c r="ATB25" s="1"/>
      <c r="ATC25" s="1"/>
      <c r="ATD25" s="1"/>
      <c r="ATE25" s="1"/>
      <c r="ATF25" s="1"/>
      <c r="ATG25" s="1"/>
      <c r="ATH25" s="1"/>
      <c r="ATI25" s="1"/>
      <c r="ATJ25" s="1"/>
      <c r="ATK25" s="1"/>
      <c r="ATL25" s="1"/>
      <c r="ATM25" s="1"/>
      <c r="ATN25" s="1"/>
      <c r="ATO25" s="1"/>
      <c r="ATP25" s="1"/>
      <c r="ATQ25" s="1"/>
      <c r="ATR25" s="1"/>
      <c r="ATS25" s="1"/>
      <c r="ATT25" s="1"/>
      <c r="ATU25" s="1"/>
      <c r="ATV25" s="1"/>
      <c r="ATW25" s="1"/>
      <c r="ATX25" s="1"/>
      <c r="ATY25" s="1"/>
      <c r="ATZ25" s="1"/>
      <c r="AUA25" s="1"/>
      <c r="AUB25" s="1"/>
      <c r="AUC25" s="1"/>
      <c r="AUD25" s="1"/>
      <c r="AUE25" s="1"/>
      <c r="AUF25" s="1"/>
      <c r="AUG25" s="1"/>
      <c r="AUH25" s="1"/>
      <c r="AUI25" s="1"/>
      <c r="AUJ25" s="1"/>
      <c r="AUK25" s="1"/>
      <c r="AUL25" s="1"/>
      <c r="AUM25" s="1"/>
      <c r="AUN25" s="1"/>
      <c r="AUO25" s="1"/>
      <c r="AUP25" s="1"/>
      <c r="AUQ25" s="1"/>
      <c r="AUR25" s="1"/>
      <c r="AUS25" s="1"/>
      <c r="AUT25" s="1"/>
      <c r="AUU25" s="1"/>
      <c r="AUV25" s="1"/>
      <c r="AUW25" s="1"/>
      <c r="AUX25" s="1"/>
      <c r="AUY25" s="1"/>
      <c r="AUZ25" s="1"/>
      <c r="AVA25" s="1"/>
      <c r="AVB25" s="1"/>
      <c r="AVC25" s="1"/>
      <c r="AVD25" s="1"/>
      <c r="AVE25" s="1"/>
      <c r="AVF25" s="1"/>
      <c r="AVG25" s="1"/>
      <c r="AVH25" s="1"/>
      <c r="AVI25" s="1"/>
      <c r="AVJ25" s="1"/>
      <c r="AVK25" s="1"/>
      <c r="AVL25" s="1"/>
      <c r="AVM25" s="1"/>
      <c r="AVN25" s="1"/>
      <c r="AVO25" s="1"/>
      <c r="AVP25" s="1"/>
      <c r="AVQ25" s="1"/>
      <c r="AVR25" s="1"/>
      <c r="AVS25" s="1"/>
      <c r="AVT25" s="1"/>
      <c r="AVU25" s="1"/>
      <c r="AVV25" s="1"/>
      <c r="AVW25" s="1"/>
      <c r="AVX25" s="1"/>
      <c r="AVY25" s="1"/>
      <c r="AVZ25" s="1"/>
      <c r="AWA25" s="1"/>
      <c r="AWB25" s="1"/>
      <c r="AWC25" s="1"/>
      <c r="AWD25" s="1"/>
      <c r="AWE25" s="1"/>
      <c r="AWF25" s="1"/>
      <c r="AWG25" s="1"/>
      <c r="AWH25" s="1"/>
      <c r="AWI25" s="1"/>
      <c r="AWJ25" s="1"/>
      <c r="AWK25" s="1"/>
      <c r="AWL25" s="1"/>
      <c r="AWM25" s="1"/>
      <c r="AWN25" s="1"/>
      <c r="AWO25" s="1"/>
      <c r="AWP25" s="1"/>
      <c r="AWQ25" s="1"/>
      <c r="AWR25" s="1"/>
      <c r="AWS25" s="1"/>
      <c r="AWT25" s="1"/>
      <c r="AWU25" s="1"/>
      <c r="AWV25" s="1"/>
      <c r="AWW25" s="1"/>
      <c r="AWX25" s="1"/>
      <c r="AWY25" s="1"/>
      <c r="AWZ25" s="1"/>
      <c r="AXA25" s="1"/>
      <c r="AXB25" s="1"/>
      <c r="AXC25" s="1"/>
      <c r="AXD25" s="1"/>
      <c r="AXE25" s="1"/>
      <c r="AXF25" s="1"/>
      <c r="AXG25" s="1"/>
      <c r="AXH25" s="1"/>
      <c r="AXI25" s="1"/>
      <c r="AXJ25" s="1"/>
      <c r="AXK25" s="1"/>
      <c r="AXL25" s="1"/>
      <c r="AXM25" s="1"/>
      <c r="AXN25" s="1"/>
      <c r="AXO25" s="1"/>
      <c r="AXP25" s="1"/>
      <c r="AXQ25" s="1"/>
      <c r="AXR25" s="1"/>
      <c r="AXS25" s="1"/>
      <c r="AXT25" s="1"/>
      <c r="AXU25" s="1"/>
      <c r="AXV25" s="1"/>
      <c r="AXW25" s="1"/>
      <c r="AXX25" s="1"/>
      <c r="AXY25" s="1"/>
      <c r="AXZ25" s="1"/>
      <c r="AYA25" s="1"/>
      <c r="AYB25" s="1"/>
      <c r="AYC25" s="1"/>
      <c r="AYD25" s="1"/>
      <c r="AYE25" s="1"/>
      <c r="AYF25" s="1"/>
      <c r="AYG25" s="1"/>
      <c r="AYH25" s="1"/>
      <c r="AYI25" s="1"/>
      <c r="AYJ25" s="1"/>
      <c r="AYK25" s="1"/>
      <c r="AYL25" s="1"/>
      <c r="AYM25" s="1"/>
      <c r="AYN25" s="1"/>
      <c r="AYO25" s="1"/>
      <c r="AYP25" s="1"/>
      <c r="AYQ25" s="1"/>
      <c r="AYR25" s="1"/>
      <c r="AYS25" s="1"/>
      <c r="AYT25" s="1"/>
      <c r="AYU25" s="1"/>
      <c r="AYV25" s="1"/>
      <c r="AYW25" s="1"/>
      <c r="AYX25" s="1"/>
      <c r="AYY25" s="1"/>
      <c r="AYZ25" s="1"/>
      <c r="AZA25" s="1"/>
      <c r="AZB25" s="1"/>
      <c r="AZC25" s="1"/>
      <c r="AZD25" s="1"/>
      <c r="AZE25" s="1"/>
      <c r="AZF25" s="1"/>
      <c r="AZG25" s="1"/>
      <c r="AZH25" s="1"/>
      <c r="AZI25" s="1"/>
      <c r="AZJ25" s="1"/>
      <c r="AZK25" s="1"/>
      <c r="AZL25" s="1"/>
      <c r="AZM25" s="1"/>
      <c r="AZN25" s="1"/>
      <c r="AZO25" s="1"/>
      <c r="AZP25" s="1"/>
      <c r="AZQ25" s="1"/>
      <c r="AZR25" s="1"/>
      <c r="AZS25" s="1"/>
      <c r="AZT25" s="1"/>
      <c r="AZU25" s="1"/>
      <c r="AZV25" s="1"/>
      <c r="AZW25" s="1"/>
      <c r="AZX25" s="1"/>
      <c r="AZY25" s="1"/>
      <c r="AZZ25" s="1"/>
      <c r="BAA25" s="1"/>
      <c r="BAB25" s="1"/>
      <c r="BAC25" s="1"/>
      <c r="BAD25" s="1"/>
      <c r="BAE25" s="1"/>
      <c r="BAF25" s="1"/>
      <c r="BAG25" s="1"/>
      <c r="BAH25" s="1"/>
      <c r="BAI25" s="1"/>
      <c r="BAJ25" s="1"/>
      <c r="BAK25" s="1"/>
      <c r="BAL25" s="1"/>
      <c r="BAM25" s="1"/>
      <c r="BAN25" s="1"/>
      <c r="BAO25" s="1"/>
      <c r="BAP25" s="1"/>
      <c r="BAQ25" s="1"/>
      <c r="BAR25" s="1"/>
      <c r="BAS25" s="1"/>
      <c r="BAT25" s="1"/>
      <c r="BAU25" s="1"/>
      <c r="BAV25" s="1"/>
      <c r="BAW25" s="1"/>
      <c r="BAX25" s="1"/>
      <c r="BAY25" s="1"/>
      <c r="BAZ25" s="1"/>
      <c r="BBA25" s="1"/>
      <c r="BBB25" s="1"/>
      <c r="BBC25" s="1"/>
      <c r="BBD25" s="1"/>
      <c r="BBE25" s="1"/>
      <c r="BBF25" s="1"/>
      <c r="BBG25" s="1"/>
      <c r="BBH25" s="1"/>
      <c r="BBI25" s="1"/>
      <c r="BBJ25" s="1"/>
      <c r="BBK25" s="1"/>
      <c r="BBL25" s="1"/>
      <c r="BBM25" s="1"/>
      <c r="BBN25" s="1"/>
      <c r="BBO25" s="1"/>
      <c r="BBP25" s="1"/>
      <c r="BBQ25" s="1"/>
      <c r="BBR25" s="1"/>
      <c r="BBS25" s="1"/>
      <c r="BBT25" s="1"/>
      <c r="BBU25" s="1"/>
      <c r="BBV25" s="1"/>
      <c r="BBW25" s="1"/>
      <c r="BBX25" s="1"/>
      <c r="BBY25" s="1"/>
      <c r="BBZ25" s="1"/>
      <c r="BCA25" s="1"/>
      <c r="BCB25" s="1"/>
      <c r="BCC25" s="1"/>
      <c r="BCD25" s="1"/>
      <c r="BCE25" s="1"/>
      <c r="BCF25" s="1"/>
      <c r="BCG25" s="1"/>
      <c r="BCH25" s="1"/>
      <c r="BCI25" s="1"/>
      <c r="BCJ25" s="1"/>
      <c r="BCK25" s="1"/>
      <c r="BCL25" s="1"/>
      <c r="BCM25" s="1"/>
      <c r="BCN25" s="1"/>
      <c r="BCO25" s="1"/>
      <c r="BCP25" s="1"/>
      <c r="BCQ25" s="1"/>
      <c r="BCR25" s="1"/>
      <c r="BCS25" s="1"/>
      <c r="BCT25" s="1"/>
      <c r="BCU25" s="1"/>
      <c r="BCV25" s="1"/>
      <c r="BCW25" s="1"/>
      <c r="BCX25" s="1"/>
      <c r="BCY25" s="1"/>
      <c r="BCZ25" s="1"/>
      <c r="BDA25" s="1"/>
      <c r="BDB25" s="1"/>
      <c r="BDC25" s="1"/>
      <c r="BDD25" s="1"/>
      <c r="BDE25" s="1"/>
      <c r="BDF25" s="1"/>
      <c r="BDG25" s="1"/>
      <c r="BDH25" s="1"/>
      <c r="BDI25" s="1"/>
      <c r="BDJ25" s="1"/>
      <c r="BDK25" s="1"/>
      <c r="BDL25" s="1"/>
      <c r="BDM25" s="1"/>
      <c r="BDN25" s="1"/>
      <c r="BDO25" s="1"/>
      <c r="BDP25" s="1"/>
      <c r="BDQ25" s="1"/>
      <c r="BDR25" s="1"/>
      <c r="BDS25" s="1"/>
      <c r="BDT25" s="1"/>
      <c r="BDU25" s="1"/>
      <c r="BDV25" s="1"/>
      <c r="BDW25" s="1"/>
      <c r="BDX25" s="1"/>
      <c r="BDY25" s="1"/>
      <c r="BDZ25" s="1"/>
      <c r="BEA25" s="1"/>
      <c r="BEB25" s="1"/>
      <c r="BEC25" s="1"/>
      <c r="BED25" s="1"/>
      <c r="BEE25" s="1"/>
      <c r="BEF25" s="1"/>
      <c r="BEG25" s="1"/>
      <c r="BEH25" s="1"/>
      <c r="BEI25" s="1"/>
      <c r="BEJ25" s="1"/>
      <c r="BEK25" s="1"/>
      <c r="BEL25" s="1"/>
      <c r="BEM25" s="1"/>
      <c r="BEN25" s="1"/>
      <c r="BEO25" s="1"/>
      <c r="BEP25" s="1"/>
      <c r="BEQ25" s="1"/>
      <c r="BER25" s="1"/>
      <c r="BES25" s="1"/>
      <c r="BET25" s="1"/>
      <c r="BEU25" s="1"/>
      <c r="BEV25" s="1"/>
      <c r="BEW25" s="1"/>
      <c r="BEX25" s="1"/>
      <c r="BEY25" s="1"/>
      <c r="BEZ25" s="1"/>
      <c r="BFA25" s="1"/>
      <c r="BFB25" s="1"/>
      <c r="BFC25" s="1"/>
      <c r="BFD25" s="1"/>
      <c r="BFE25" s="1"/>
      <c r="BFF25" s="1"/>
      <c r="BFG25" s="1"/>
      <c r="BFH25" s="1"/>
      <c r="BFI25" s="1"/>
      <c r="BFJ25" s="1"/>
      <c r="BFK25" s="1"/>
      <c r="BFL25" s="1"/>
      <c r="BFM25" s="1"/>
      <c r="BFN25" s="1"/>
      <c r="BFO25" s="1"/>
      <c r="BFP25" s="1"/>
      <c r="BFQ25" s="1"/>
      <c r="BFR25" s="1"/>
      <c r="BFS25" s="1"/>
      <c r="BFT25" s="1"/>
      <c r="BFU25" s="1"/>
      <c r="BFV25" s="1"/>
      <c r="BFW25" s="1"/>
      <c r="BFX25" s="1"/>
      <c r="BFY25" s="1"/>
      <c r="BFZ25" s="1"/>
      <c r="BGA25" s="1"/>
      <c r="BGB25" s="1"/>
      <c r="BGC25" s="1"/>
      <c r="BGD25" s="1"/>
      <c r="BGE25" s="1"/>
      <c r="BGF25" s="1"/>
      <c r="BGG25" s="1"/>
      <c r="BGH25" s="1"/>
      <c r="BGI25" s="1"/>
      <c r="BGJ25" s="1"/>
      <c r="BGK25" s="1"/>
      <c r="BGL25" s="1"/>
      <c r="BGM25" s="1"/>
      <c r="BGN25" s="1"/>
      <c r="BGO25" s="1"/>
      <c r="BGP25" s="1"/>
      <c r="BGQ25" s="1"/>
      <c r="BGR25" s="1"/>
      <c r="BGS25" s="1"/>
      <c r="BGT25" s="1"/>
      <c r="BGU25" s="1"/>
      <c r="BGV25" s="1"/>
      <c r="BGW25" s="1"/>
      <c r="BGX25" s="1"/>
      <c r="BGY25" s="1"/>
      <c r="BGZ25" s="1"/>
      <c r="BHA25" s="1"/>
      <c r="BHB25" s="1"/>
      <c r="BHC25" s="1"/>
      <c r="BHD25" s="1"/>
      <c r="BHE25" s="1"/>
      <c r="BHF25" s="1"/>
      <c r="BHG25" s="1"/>
      <c r="BHH25" s="1"/>
      <c r="BHI25" s="1"/>
      <c r="BHJ25" s="1"/>
      <c r="BHK25" s="1"/>
      <c r="BHL25" s="1"/>
      <c r="BHM25" s="1"/>
      <c r="BHN25" s="1"/>
      <c r="BHO25" s="1"/>
      <c r="BHP25" s="1"/>
      <c r="BHQ25" s="1"/>
      <c r="BHR25" s="1"/>
      <c r="BHS25" s="1"/>
      <c r="BHT25" s="1"/>
      <c r="BHU25" s="1"/>
      <c r="BHV25" s="1"/>
      <c r="BHW25" s="1"/>
      <c r="BHX25" s="1"/>
      <c r="BHY25" s="1"/>
      <c r="BHZ25" s="1"/>
      <c r="BIA25" s="1"/>
      <c r="BIB25" s="1"/>
      <c r="BIC25" s="1"/>
      <c r="BID25" s="1"/>
      <c r="BIE25" s="1"/>
      <c r="BIF25" s="1"/>
      <c r="BIG25" s="1"/>
      <c r="BIH25" s="1"/>
      <c r="BII25" s="1"/>
      <c r="BIJ25" s="1"/>
      <c r="BIK25" s="1"/>
      <c r="BIL25" s="1"/>
      <c r="BIM25" s="1"/>
      <c r="BIN25" s="1"/>
      <c r="BIO25" s="1"/>
      <c r="BIP25" s="1"/>
      <c r="BIQ25" s="1"/>
      <c r="BIR25" s="1"/>
      <c r="BIS25" s="1"/>
      <c r="BIT25" s="1"/>
      <c r="BIU25" s="1"/>
      <c r="BIV25" s="1"/>
      <c r="BIW25" s="1"/>
      <c r="BIX25" s="1"/>
      <c r="BIY25" s="1"/>
      <c r="BIZ25" s="1"/>
      <c r="BJA25" s="1"/>
      <c r="BJB25" s="1"/>
      <c r="BJC25" s="1"/>
      <c r="BJD25" s="1"/>
      <c r="BJE25" s="1"/>
      <c r="BJF25" s="1"/>
      <c r="BJG25" s="1"/>
      <c r="BJH25" s="1"/>
      <c r="BJI25" s="1"/>
      <c r="BJJ25" s="1"/>
      <c r="BJK25" s="1"/>
      <c r="BJL25" s="1"/>
      <c r="BJM25" s="1"/>
      <c r="BJN25" s="1"/>
      <c r="BJO25" s="1"/>
      <c r="BJP25" s="1"/>
      <c r="BJQ25" s="1"/>
      <c r="BJR25" s="1"/>
      <c r="BJS25" s="1"/>
      <c r="BJT25" s="1"/>
      <c r="BJU25" s="1"/>
      <c r="BJV25" s="1"/>
      <c r="BJW25" s="1"/>
      <c r="BJX25" s="1"/>
      <c r="BJY25" s="1"/>
      <c r="BJZ25" s="1"/>
      <c r="BKA25" s="1"/>
      <c r="BKB25" s="1"/>
      <c r="BKC25" s="1"/>
      <c r="BKD25" s="1"/>
      <c r="BKE25" s="1"/>
      <c r="BKF25" s="1"/>
      <c r="BKG25" s="1"/>
      <c r="BKH25" s="1"/>
      <c r="BKI25" s="1"/>
      <c r="BKJ25" s="1"/>
      <c r="BKK25" s="1"/>
      <c r="BKL25" s="1"/>
      <c r="BKM25" s="1"/>
      <c r="BKN25" s="1"/>
      <c r="BKO25" s="1"/>
      <c r="BKP25" s="1"/>
      <c r="BKQ25" s="1"/>
      <c r="BKR25" s="1"/>
      <c r="BKS25" s="1"/>
      <c r="BKT25" s="1"/>
      <c r="BKU25" s="1"/>
      <c r="BKV25" s="1"/>
      <c r="BKW25" s="1"/>
      <c r="BKX25" s="1"/>
      <c r="BKY25" s="1"/>
      <c r="BKZ25" s="1"/>
      <c r="BLA25" s="1"/>
      <c r="BLB25" s="1"/>
      <c r="BLC25" s="1"/>
      <c r="BLD25" s="1"/>
      <c r="BLE25" s="1"/>
      <c r="BLF25" s="1"/>
      <c r="BLG25" s="1"/>
      <c r="BLH25" s="1"/>
      <c r="BLI25" s="1"/>
      <c r="BLJ25" s="1"/>
      <c r="BLK25" s="1"/>
      <c r="BLL25" s="1"/>
      <c r="BLM25" s="1"/>
      <c r="BLN25" s="1"/>
      <c r="BLO25" s="1"/>
      <c r="BLP25" s="1"/>
      <c r="BLQ25" s="1"/>
      <c r="BLR25" s="1"/>
      <c r="BLS25" s="1"/>
      <c r="BLT25" s="1"/>
      <c r="BLU25" s="1"/>
      <c r="BLV25" s="1"/>
      <c r="BLW25" s="1"/>
      <c r="BLX25" s="1"/>
      <c r="BLY25" s="1"/>
      <c r="BLZ25" s="1"/>
      <c r="BMA25" s="1"/>
      <c r="BMB25" s="1"/>
      <c r="BMC25" s="1"/>
      <c r="BMD25" s="1"/>
      <c r="BME25" s="1"/>
      <c r="BMF25" s="1"/>
      <c r="BMG25" s="1"/>
      <c r="BMH25" s="1"/>
      <c r="BMI25" s="1"/>
      <c r="BMJ25" s="1"/>
      <c r="BMK25" s="1"/>
      <c r="BML25" s="1"/>
      <c r="BMM25" s="1"/>
      <c r="BMN25" s="1"/>
      <c r="BMO25" s="1"/>
      <c r="BMP25" s="1"/>
      <c r="BMQ25" s="1"/>
      <c r="BMR25" s="1"/>
      <c r="BMS25" s="1"/>
      <c r="BMT25" s="1"/>
      <c r="BMU25" s="1"/>
      <c r="BMV25" s="1"/>
      <c r="BMW25" s="1"/>
      <c r="BMX25" s="1"/>
      <c r="BMY25" s="1"/>
      <c r="BMZ25" s="1"/>
      <c r="BNA25" s="1"/>
      <c r="BNB25" s="1"/>
      <c r="BNC25" s="1"/>
      <c r="BND25" s="1"/>
      <c r="BNE25" s="1"/>
      <c r="BNF25" s="1"/>
      <c r="BNG25" s="1"/>
      <c r="BNH25" s="1"/>
      <c r="BNI25" s="1"/>
      <c r="BNJ25" s="1"/>
      <c r="BNK25" s="1"/>
      <c r="BNL25" s="1"/>
      <c r="BNM25" s="1"/>
      <c r="BNN25" s="1"/>
      <c r="BNO25" s="1"/>
      <c r="BNP25" s="1"/>
      <c r="BNQ25" s="1"/>
      <c r="BNR25" s="1"/>
      <c r="BNS25" s="1"/>
      <c r="BNT25" s="1"/>
      <c r="BNU25" s="1"/>
      <c r="BNV25" s="1"/>
      <c r="BNW25" s="1"/>
      <c r="BNX25" s="1"/>
      <c r="BNY25" s="1"/>
      <c r="BNZ25" s="1"/>
      <c r="BOA25" s="1"/>
      <c r="BOB25" s="1"/>
      <c r="BOC25" s="1"/>
      <c r="BOD25" s="1"/>
      <c r="BOE25" s="1"/>
      <c r="BOF25" s="1"/>
      <c r="BOG25" s="1"/>
      <c r="BOH25" s="1"/>
      <c r="BOI25" s="1"/>
      <c r="BOJ25" s="1"/>
      <c r="BOK25" s="1"/>
      <c r="BOL25" s="1"/>
      <c r="BOM25" s="1"/>
      <c r="BON25" s="1"/>
      <c r="BOO25" s="1"/>
      <c r="BOP25" s="1"/>
      <c r="BOQ25" s="1"/>
      <c r="BOR25" s="1"/>
      <c r="BOS25" s="1"/>
      <c r="BOT25" s="1"/>
      <c r="BOU25" s="1"/>
      <c r="BOV25" s="1"/>
      <c r="BOW25" s="1"/>
      <c r="BOX25" s="1"/>
      <c r="BOY25" s="1"/>
      <c r="BOZ25" s="1"/>
      <c r="BPA25" s="1"/>
      <c r="BPB25" s="1"/>
      <c r="BPC25" s="1"/>
      <c r="BPD25" s="1"/>
      <c r="BPE25" s="1"/>
      <c r="BPF25" s="1"/>
      <c r="BPG25" s="1"/>
      <c r="BPH25" s="1"/>
      <c r="BPI25" s="1"/>
      <c r="BPJ25" s="1"/>
      <c r="BPK25" s="1"/>
      <c r="BPL25" s="1"/>
      <c r="BPM25" s="1"/>
      <c r="BPN25" s="1"/>
      <c r="BPO25" s="1"/>
      <c r="BPP25" s="1"/>
      <c r="BPQ25" s="1"/>
      <c r="BPR25" s="1"/>
      <c r="BPS25" s="1"/>
      <c r="BPT25" s="1"/>
      <c r="BPU25" s="1"/>
      <c r="BPV25" s="1"/>
      <c r="BPW25" s="1"/>
      <c r="BPX25" s="1"/>
      <c r="BPY25" s="1"/>
      <c r="BPZ25" s="1"/>
      <c r="BQA25" s="1"/>
      <c r="BQB25" s="1"/>
      <c r="BQC25" s="1"/>
      <c r="BQD25" s="1"/>
      <c r="BQE25" s="1"/>
      <c r="BQF25" s="1"/>
      <c r="BQG25" s="1"/>
      <c r="BQH25" s="1"/>
      <c r="BQI25" s="1"/>
      <c r="BQJ25" s="1"/>
      <c r="BQK25" s="1"/>
      <c r="BQL25" s="1"/>
      <c r="BQM25" s="1"/>
      <c r="BQN25" s="1"/>
      <c r="BQO25" s="1"/>
      <c r="BQP25" s="1"/>
      <c r="BQQ25" s="1"/>
      <c r="BQR25" s="1"/>
      <c r="BQS25" s="1"/>
      <c r="BQT25" s="1"/>
      <c r="BQU25" s="1"/>
      <c r="BQV25" s="1"/>
      <c r="BQW25" s="1"/>
      <c r="BQX25" s="1"/>
      <c r="BQY25" s="1"/>
      <c r="BQZ25" s="1"/>
      <c r="BRA25" s="1"/>
      <c r="BRB25" s="1"/>
      <c r="BRC25" s="1"/>
      <c r="BRD25" s="1"/>
      <c r="BRE25" s="1"/>
      <c r="BRF25" s="1"/>
      <c r="BRG25" s="1"/>
      <c r="BRH25" s="1"/>
      <c r="BRI25" s="1"/>
      <c r="BRJ25" s="1"/>
      <c r="BRK25" s="1"/>
      <c r="BRL25" s="1"/>
      <c r="BRM25" s="1"/>
      <c r="BRN25" s="1"/>
      <c r="BRO25" s="1"/>
      <c r="BRP25" s="1"/>
      <c r="BRQ25" s="1"/>
      <c r="BRR25" s="1"/>
      <c r="BRS25" s="1"/>
      <c r="BRT25" s="1"/>
      <c r="BRU25" s="1"/>
      <c r="BRV25" s="1"/>
      <c r="BRW25" s="1"/>
      <c r="BRX25" s="1"/>
      <c r="BRY25" s="1"/>
      <c r="BRZ25" s="1"/>
      <c r="BSA25" s="1"/>
      <c r="BSB25" s="1"/>
      <c r="BSC25" s="1"/>
    </row>
    <row r="26" spans="1:1849" s="1" customFormat="1" ht="25.5" x14ac:dyDescent="0.2">
      <c r="A26" s="65" t="s">
        <v>186</v>
      </c>
      <c r="B26" s="10" t="s">
        <v>187</v>
      </c>
      <c r="C26" s="72" t="s">
        <v>188</v>
      </c>
      <c r="D26" s="15">
        <v>248.16</v>
      </c>
      <c r="E26" s="15">
        <v>13.78</v>
      </c>
      <c r="F26" s="15">
        <v>3419.64</v>
      </c>
      <c r="G26" s="144">
        <f>'MC 01'!L29</f>
        <v>121.72611752442995</v>
      </c>
      <c r="H26" s="82">
        <f>'MC 02'!L29</f>
        <v>0</v>
      </c>
      <c r="I26" s="88">
        <f t="shared" si="1"/>
        <v>121.72611752442995</v>
      </c>
      <c r="J26" s="88">
        <f t="shared" si="2"/>
        <v>126.43388247557004</v>
      </c>
      <c r="K26" s="88">
        <f t="shared" si="5"/>
        <v>1677.39</v>
      </c>
      <c r="L26" s="88">
        <f t="shared" si="5"/>
        <v>0</v>
      </c>
      <c r="M26" s="91">
        <f t="shared" si="0"/>
        <v>1677.39</v>
      </c>
      <c r="N26" s="88">
        <f t="shared" si="3"/>
        <v>1742.2499999999998</v>
      </c>
      <c r="O26" s="90">
        <f t="shared" si="4"/>
        <v>0.49051654560129143</v>
      </c>
    </row>
    <row r="27" spans="1:1849" s="1" customFormat="1" ht="12.75" x14ac:dyDescent="0.2">
      <c r="A27" s="65" t="s">
        <v>189</v>
      </c>
      <c r="B27" s="10" t="s">
        <v>190</v>
      </c>
      <c r="C27" s="72" t="s">
        <v>188</v>
      </c>
      <c r="D27" s="15">
        <v>25.04</v>
      </c>
      <c r="E27" s="15">
        <v>117.37</v>
      </c>
      <c r="F27" s="15">
        <v>2938.94</v>
      </c>
      <c r="G27" s="144">
        <f>'MC 01'!L30</f>
        <v>12.282487035830618</v>
      </c>
      <c r="H27" s="82">
        <f>'MC 02'!L30</f>
        <v>0</v>
      </c>
      <c r="I27" s="88">
        <f t="shared" si="1"/>
        <v>12.282487035830618</v>
      </c>
      <c r="J27" s="88">
        <f t="shared" si="2"/>
        <v>12.757512964169381</v>
      </c>
      <c r="K27" s="88">
        <f t="shared" si="5"/>
        <v>1441.6</v>
      </c>
      <c r="L27" s="88">
        <f t="shared" si="5"/>
        <v>0</v>
      </c>
      <c r="M27" s="91">
        <f t="shared" si="0"/>
        <v>1441.6</v>
      </c>
      <c r="N27" s="88">
        <f t="shared" si="3"/>
        <v>1497.3400000000001</v>
      </c>
      <c r="O27" s="90">
        <f t="shared" si="4"/>
        <v>0.4905169891185257</v>
      </c>
    </row>
    <row r="28" spans="1:1849" s="1" customFormat="1" ht="12.75" x14ac:dyDescent="0.2">
      <c r="A28" s="65" t="s">
        <v>191</v>
      </c>
      <c r="B28" s="10" t="s">
        <v>192</v>
      </c>
      <c r="C28" s="72" t="s">
        <v>12</v>
      </c>
      <c r="D28" s="15">
        <v>250.4</v>
      </c>
      <c r="E28" s="15">
        <v>26.96</v>
      </c>
      <c r="F28" s="15">
        <v>6750.78</v>
      </c>
      <c r="G28" s="144">
        <f>'MC 01'!L31</f>
        <v>122.82487035830619</v>
      </c>
      <c r="H28" s="82">
        <f>'MC 02'!L31</f>
        <v>0</v>
      </c>
      <c r="I28" s="88">
        <f t="shared" si="1"/>
        <v>122.82487035830619</v>
      </c>
      <c r="J28" s="88">
        <f t="shared" si="2"/>
        <v>127.57512964169382</v>
      </c>
      <c r="K28" s="88">
        <f t="shared" si="5"/>
        <v>3311.36</v>
      </c>
      <c r="L28" s="88">
        <f t="shared" si="5"/>
        <v>0</v>
      </c>
      <c r="M28" s="91">
        <f t="shared" si="0"/>
        <v>3311.36</v>
      </c>
      <c r="N28" s="88">
        <f t="shared" si="3"/>
        <v>3439.4199999999996</v>
      </c>
      <c r="O28" s="90">
        <f t="shared" si="4"/>
        <v>0.4905151700988627</v>
      </c>
    </row>
    <row r="29" spans="1:1849" s="1" customFormat="1" ht="12.75" x14ac:dyDescent="0.2">
      <c r="A29" s="65" t="s">
        <v>193</v>
      </c>
      <c r="B29" s="10" t="s">
        <v>194</v>
      </c>
      <c r="C29" s="72" t="s">
        <v>17</v>
      </c>
      <c r="D29" s="15">
        <v>89</v>
      </c>
      <c r="E29" s="15">
        <v>79.19</v>
      </c>
      <c r="F29" s="15">
        <v>7047.91</v>
      </c>
      <c r="G29" s="144">
        <f>'MC 01'!L32</f>
        <v>47.897999999999996</v>
      </c>
      <c r="H29" s="82">
        <f>'MC 02'!L32</f>
        <v>0</v>
      </c>
      <c r="I29" s="88">
        <f t="shared" si="1"/>
        <v>47.897999999999996</v>
      </c>
      <c r="J29" s="88">
        <f t="shared" si="2"/>
        <v>41.102000000000004</v>
      </c>
      <c r="K29" s="88">
        <f t="shared" si="5"/>
        <v>3793.04</v>
      </c>
      <c r="L29" s="88">
        <f t="shared" si="5"/>
        <v>0</v>
      </c>
      <c r="M29" s="91">
        <f t="shared" si="0"/>
        <v>3793.04</v>
      </c>
      <c r="N29" s="88">
        <f t="shared" si="3"/>
        <v>3254.87</v>
      </c>
      <c r="O29" s="90">
        <f t="shared" si="4"/>
        <v>0.53817940353948901</v>
      </c>
    </row>
    <row r="30" spans="1:1849" s="1" customFormat="1" ht="12.75" x14ac:dyDescent="0.2">
      <c r="A30" s="65" t="s">
        <v>195</v>
      </c>
      <c r="B30" s="10" t="s">
        <v>196</v>
      </c>
      <c r="C30" s="72" t="s">
        <v>17</v>
      </c>
      <c r="D30" s="15">
        <v>194</v>
      </c>
      <c r="E30" s="15">
        <v>130.09</v>
      </c>
      <c r="F30" s="15">
        <v>25237.46</v>
      </c>
      <c r="G30" s="144">
        <f>'MC 01'!L33</f>
        <v>78.69</v>
      </c>
      <c r="H30" s="82">
        <f>'MC 02'!L33</f>
        <v>0</v>
      </c>
      <c r="I30" s="88">
        <f t="shared" si="1"/>
        <v>78.69</v>
      </c>
      <c r="J30" s="88">
        <f t="shared" si="2"/>
        <v>115.31</v>
      </c>
      <c r="K30" s="88">
        <f t="shared" si="5"/>
        <v>10236.780000000001</v>
      </c>
      <c r="L30" s="88">
        <f t="shared" si="5"/>
        <v>0</v>
      </c>
      <c r="M30" s="91">
        <f t="shared" si="0"/>
        <v>10236.780000000001</v>
      </c>
      <c r="N30" s="88">
        <f t="shared" si="3"/>
        <v>15000.679999999998</v>
      </c>
      <c r="O30" s="90">
        <f t="shared" si="4"/>
        <v>0.40561847349138941</v>
      </c>
    </row>
    <row r="31" spans="1:1849" s="18" customFormat="1" ht="12.75" x14ac:dyDescent="0.2">
      <c r="A31" s="65" t="s">
        <v>197</v>
      </c>
      <c r="B31" s="10" t="s">
        <v>198</v>
      </c>
      <c r="C31" s="72" t="s">
        <v>17</v>
      </c>
      <c r="D31" s="15">
        <v>24</v>
      </c>
      <c r="E31" s="15">
        <v>181.74</v>
      </c>
      <c r="F31" s="15">
        <v>4361.76</v>
      </c>
      <c r="G31" s="144">
        <f>'MC 01'!L34</f>
        <v>24</v>
      </c>
      <c r="H31" s="82">
        <f>'MC 02'!L34</f>
        <v>0</v>
      </c>
      <c r="I31" s="88">
        <f t="shared" si="1"/>
        <v>24</v>
      </c>
      <c r="J31" s="88">
        <f t="shared" si="2"/>
        <v>0</v>
      </c>
      <c r="K31" s="88">
        <f t="shared" si="5"/>
        <v>4361.76</v>
      </c>
      <c r="L31" s="88">
        <f t="shared" si="5"/>
        <v>0</v>
      </c>
      <c r="M31" s="91">
        <f t="shared" si="0"/>
        <v>4361.76</v>
      </c>
      <c r="N31" s="88">
        <f t="shared" si="3"/>
        <v>0</v>
      </c>
      <c r="O31" s="90">
        <f t="shared" si="4"/>
        <v>1</v>
      </c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  <c r="JR31" s="1"/>
      <c r="JS31" s="1"/>
      <c r="JT31" s="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  <c r="KF31" s="1"/>
      <c r="KG31" s="1"/>
      <c r="KH31" s="1"/>
      <c r="KI31" s="1"/>
      <c r="KJ31" s="1"/>
      <c r="KK31" s="1"/>
      <c r="KL31" s="1"/>
      <c r="KM31" s="1"/>
      <c r="KN31" s="1"/>
      <c r="KO31" s="1"/>
      <c r="KP31" s="1"/>
      <c r="KQ31" s="1"/>
      <c r="KR31" s="1"/>
      <c r="KS31" s="1"/>
      <c r="KT31" s="1"/>
      <c r="KU31" s="1"/>
      <c r="KV31" s="1"/>
      <c r="KW31" s="1"/>
      <c r="KX31" s="1"/>
      <c r="KY31" s="1"/>
      <c r="KZ31" s="1"/>
      <c r="LA31" s="1"/>
      <c r="LB31" s="1"/>
      <c r="LC31" s="1"/>
      <c r="LD31" s="1"/>
      <c r="LE31" s="1"/>
      <c r="LF31" s="1"/>
      <c r="LG31" s="1"/>
      <c r="LH31" s="1"/>
      <c r="LI31" s="1"/>
      <c r="LJ31" s="1"/>
      <c r="LK31" s="1"/>
      <c r="LL31" s="1"/>
      <c r="LM31" s="1"/>
      <c r="LN31" s="1"/>
      <c r="LO31" s="1"/>
      <c r="LP31" s="1"/>
      <c r="LQ31" s="1"/>
      <c r="LR31" s="1"/>
      <c r="LS31" s="1"/>
      <c r="LT31" s="1"/>
      <c r="LU31" s="1"/>
      <c r="LV31" s="1"/>
      <c r="LW31" s="1"/>
      <c r="LX31" s="1"/>
      <c r="LY31" s="1"/>
      <c r="LZ31" s="1"/>
      <c r="MA31" s="1"/>
      <c r="MB31" s="1"/>
      <c r="MC31" s="1"/>
      <c r="MD31" s="1"/>
      <c r="ME31" s="1"/>
      <c r="MF31" s="1"/>
      <c r="MG31" s="1"/>
      <c r="MH31" s="1"/>
      <c r="MI31" s="1"/>
      <c r="MJ31" s="1"/>
      <c r="MK31" s="1"/>
      <c r="ML31" s="1"/>
      <c r="MM31" s="1"/>
      <c r="MN31" s="1"/>
      <c r="MO31" s="1"/>
      <c r="MP31" s="1"/>
      <c r="MQ31" s="1"/>
      <c r="MR31" s="1"/>
      <c r="MS31" s="1"/>
      <c r="MT31" s="1"/>
      <c r="MU31" s="1"/>
      <c r="MV31" s="1"/>
      <c r="MW31" s="1"/>
      <c r="MX31" s="1"/>
      <c r="MY31" s="1"/>
      <c r="MZ31" s="1"/>
      <c r="NA31" s="1"/>
      <c r="NB31" s="1"/>
      <c r="NC31" s="1"/>
      <c r="ND31" s="1"/>
      <c r="NE31" s="1"/>
      <c r="NF31" s="1"/>
      <c r="NG31" s="1"/>
      <c r="NH31" s="1"/>
      <c r="NI31" s="1"/>
      <c r="NJ31" s="1"/>
      <c r="NK31" s="1"/>
      <c r="NL31" s="1"/>
      <c r="NM31" s="1"/>
      <c r="NN31" s="1"/>
      <c r="NO31" s="1"/>
      <c r="NP31" s="1"/>
      <c r="NQ31" s="1"/>
      <c r="NR31" s="1"/>
      <c r="NS31" s="1"/>
      <c r="NT31" s="1"/>
      <c r="NU31" s="1"/>
      <c r="NV31" s="1"/>
      <c r="NW31" s="1"/>
      <c r="NX31" s="1"/>
      <c r="NY31" s="1"/>
      <c r="NZ31" s="1"/>
      <c r="OA31" s="1"/>
      <c r="OB31" s="1"/>
      <c r="OC31" s="1"/>
      <c r="OD31" s="1"/>
      <c r="OE31" s="1"/>
      <c r="OF31" s="1"/>
      <c r="OG31" s="1"/>
      <c r="OH31" s="1"/>
      <c r="OI31" s="1"/>
      <c r="OJ31" s="1"/>
      <c r="OK31" s="1"/>
      <c r="OL31" s="1"/>
      <c r="OM31" s="1"/>
      <c r="ON31" s="1"/>
      <c r="OO31" s="1"/>
      <c r="OP31" s="1"/>
      <c r="OQ31" s="1"/>
      <c r="OR31" s="1"/>
      <c r="OS31" s="1"/>
      <c r="OT31" s="1"/>
      <c r="OU31" s="1"/>
      <c r="OV31" s="1"/>
      <c r="OW31" s="1"/>
      <c r="OX31" s="1"/>
      <c r="OY31" s="1"/>
      <c r="OZ31" s="1"/>
      <c r="PA31" s="1"/>
      <c r="PB31" s="1"/>
      <c r="PC31" s="1"/>
      <c r="PD31" s="1"/>
      <c r="PE31" s="1"/>
      <c r="PF31" s="1"/>
      <c r="PG31" s="1"/>
      <c r="PH31" s="1"/>
      <c r="PI31" s="1"/>
      <c r="PJ31" s="1"/>
      <c r="PK31" s="1"/>
      <c r="PL31" s="1"/>
      <c r="PM31" s="1"/>
      <c r="PN31" s="1"/>
      <c r="PO31" s="1"/>
      <c r="PP31" s="1"/>
      <c r="PQ31" s="1"/>
      <c r="PR31" s="1"/>
      <c r="PS31" s="1"/>
      <c r="PT31" s="1"/>
      <c r="PU31" s="1"/>
      <c r="PV31" s="1"/>
      <c r="PW31" s="1"/>
      <c r="PX31" s="1"/>
      <c r="PY31" s="1"/>
      <c r="PZ31" s="1"/>
      <c r="QA31" s="1"/>
      <c r="QB31" s="1"/>
      <c r="QC31" s="1"/>
      <c r="QD31" s="1"/>
      <c r="QE31" s="1"/>
      <c r="QF31" s="1"/>
      <c r="QG31" s="1"/>
      <c r="QH31" s="1"/>
      <c r="QI31" s="1"/>
      <c r="QJ31" s="1"/>
      <c r="QK31" s="1"/>
      <c r="QL31" s="1"/>
      <c r="QM31" s="1"/>
      <c r="QN31" s="1"/>
      <c r="QO31" s="1"/>
      <c r="QP31" s="1"/>
      <c r="QQ31" s="1"/>
      <c r="QR31" s="1"/>
      <c r="QS31" s="1"/>
      <c r="QT31" s="1"/>
      <c r="QU31" s="1"/>
      <c r="QV31" s="1"/>
      <c r="QW31" s="1"/>
      <c r="QX31" s="1"/>
      <c r="QY31" s="1"/>
      <c r="QZ31" s="1"/>
      <c r="RA31" s="1"/>
      <c r="RB31" s="1"/>
      <c r="RC31" s="1"/>
      <c r="RD31" s="1"/>
      <c r="RE31" s="1"/>
      <c r="RF31" s="1"/>
      <c r="RG31" s="1"/>
      <c r="RH31" s="1"/>
      <c r="RI31" s="1"/>
      <c r="RJ31" s="1"/>
      <c r="RK31" s="1"/>
      <c r="RL31" s="1"/>
      <c r="RM31" s="1"/>
      <c r="RN31" s="1"/>
      <c r="RO31" s="1"/>
      <c r="RP31" s="1"/>
      <c r="RQ31" s="1"/>
      <c r="RR31" s="1"/>
      <c r="RS31" s="1"/>
      <c r="RT31" s="1"/>
      <c r="RU31" s="1"/>
      <c r="RV31" s="1"/>
      <c r="RW31" s="1"/>
      <c r="RX31" s="1"/>
      <c r="RY31" s="1"/>
      <c r="RZ31" s="1"/>
      <c r="SA31" s="1"/>
      <c r="SB31" s="1"/>
      <c r="SC31" s="1"/>
      <c r="SD31" s="1"/>
      <c r="SE31" s="1"/>
      <c r="SF31" s="1"/>
      <c r="SG31" s="1"/>
      <c r="SH31" s="1"/>
      <c r="SI31" s="1"/>
      <c r="SJ31" s="1"/>
      <c r="SK31" s="1"/>
      <c r="SL31" s="1"/>
      <c r="SM31" s="1"/>
      <c r="SN31" s="1"/>
      <c r="SO31" s="1"/>
      <c r="SP31" s="1"/>
      <c r="SQ31" s="1"/>
      <c r="SR31" s="1"/>
      <c r="SS31" s="1"/>
      <c r="ST31" s="1"/>
      <c r="SU31" s="1"/>
      <c r="SV31" s="1"/>
      <c r="SW31" s="1"/>
      <c r="SX31" s="1"/>
      <c r="SY31" s="1"/>
      <c r="SZ31" s="1"/>
      <c r="TA31" s="1"/>
      <c r="TB31" s="1"/>
      <c r="TC31" s="1"/>
      <c r="TD31" s="1"/>
      <c r="TE31" s="1"/>
      <c r="TF31" s="1"/>
      <c r="TG31" s="1"/>
      <c r="TH31" s="1"/>
      <c r="TI31" s="1"/>
      <c r="TJ31" s="1"/>
      <c r="TK31" s="1"/>
      <c r="TL31" s="1"/>
      <c r="TM31" s="1"/>
      <c r="TN31" s="1"/>
      <c r="TO31" s="1"/>
      <c r="TP31" s="1"/>
      <c r="TQ31" s="1"/>
      <c r="TR31" s="1"/>
      <c r="TS31" s="1"/>
      <c r="TT31" s="1"/>
      <c r="TU31" s="1"/>
      <c r="TV31" s="1"/>
      <c r="TW31" s="1"/>
      <c r="TX31" s="1"/>
      <c r="TY31" s="1"/>
      <c r="TZ31" s="1"/>
      <c r="UA31" s="1"/>
      <c r="UB31" s="1"/>
      <c r="UC31" s="1"/>
      <c r="UD31" s="1"/>
      <c r="UE31" s="1"/>
      <c r="UF31" s="1"/>
      <c r="UG31" s="1"/>
      <c r="UH31" s="1"/>
      <c r="UI31" s="1"/>
      <c r="UJ31" s="1"/>
      <c r="UK31" s="1"/>
      <c r="UL31" s="1"/>
      <c r="UM31" s="1"/>
      <c r="UN31" s="1"/>
      <c r="UO31" s="1"/>
      <c r="UP31" s="1"/>
      <c r="UQ31" s="1"/>
      <c r="UR31" s="1"/>
      <c r="US31" s="1"/>
      <c r="UT31" s="1"/>
      <c r="UU31" s="1"/>
      <c r="UV31" s="1"/>
      <c r="UW31" s="1"/>
      <c r="UX31" s="1"/>
      <c r="UY31" s="1"/>
      <c r="UZ31" s="1"/>
      <c r="VA31" s="1"/>
      <c r="VB31" s="1"/>
      <c r="VC31" s="1"/>
      <c r="VD31" s="1"/>
      <c r="VE31" s="1"/>
      <c r="VF31" s="1"/>
      <c r="VG31" s="1"/>
      <c r="VH31" s="1"/>
      <c r="VI31" s="1"/>
      <c r="VJ31" s="1"/>
      <c r="VK31" s="1"/>
      <c r="VL31" s="1"/>
      <c r="VM31" s="1"/>
      <c r="VN31" s="1"/>
      <c r="VO31" s="1"/>
      <c r="VP31" s="1"/>
      <c r="VQ31" s="1"/>
      <c r="VR31" s="1"/>
      <c r="VS31" s="1"/>
      <c r="VT31" s="1"/>
      <c r="VU31" s="1"/>
      <c r="VV31" s="1"/>
      <c r="VW31" s="1"/>
      <c r="VX31" s="1"/>
      <c r="VY31" s="1"/>
      <c r="VZ31" s="1"/>
      <c r="WA31" s="1"/>
      <c r="WB31" s="1"/>
      <c r="WC31" s="1"/>
      <c r="WD31" s="1"/>
      <c r="WE31" s="1"/>
      <c r="WF31" s="1"/>
      <c r="WG31" s="1"/>
      <c r="WH31" s="1"/>
      <c r="WI31" s="1"/>
      <c r="WJ31" s="1"/>
      <c r="WK31" s="1"/>
      <c r="WL31" s="1"/>
      <c r="WM31" s="1"/>
      <c r="WN31" s="1"/>
      <c r="WO31" s="1"/>
      <c r="WP31" s="1"/>
      <c r="WQ31" s="1"/>
      <c r="WR31" s="1"/>
      <c r="WS31" s="1"/>
      <c r="WT31" s="1"/>
      <c r="WU31" s="1"/>
      <c r="WV31" s="1"/>
      <c r="WW31" s="1"/>
      <c r="WX31" s="1"/>
      <c r="WY31" s="1"/>
      <c r="WZ31" s="1"/>
      <c r="XA31" s="1"/>
      <c r="XB31" s="1"/>
      <c r="XC31" s="1"/>
      <c r="XD31" s="1"/>
      <c r="XE31" s="1"/>
      <c r="XF31" s="1"/>
      <c r="XG31" s="1"/>
      <c r="XH31" s="1"/>
      <c r="XI31" s="1"/>
      <c r="XJ31" s="1"/>
      <c r="XK31" s="1"/>
      <c r="XL31" s="1"/>
      <c r="XM31" s="1"/>
      <c r="XN31" s="1"/>
      <c r="XO31" s="1"/>
      <c r="XP31" s="1"/>
      <c r="XQ31" s="1"/>
      <c r="XR31" s="1"/>
      <c r="XS31" s="1"/>
      <c r="XT31" s="1"/>
      <c r="XU31" s="1"/>
      <c r="XV31" s="1"/>
      <c r="XW31" s="1"/>
      <c r="XX31" s="1"/>
      <c r="XY31" s="1"/>
      <c r="XZ31" s="1"/>
      <c r="YA31" s="1"/>
      <c r="YB31" s="1"/>
      <c r="YC31" s="1"/>
      <c r="YD31" s="1"/>
      <c r="YE31" s="1"/>
      <c r="YF31" s="1"/>
      <c r="YG31" s="1"/>
      <c r="YH31" s="1"/>
      <c r="YI31" s="1"/>
      <c r="YJ31" s="1"/>
      <c r="YK31" s="1"/>
      <c r="YL31" s="1"/>
      <c r="YM31" s="1"/>
      <c r="YN31" s="1"/>
      <c r="YO31" s="1"/>
      <c r="YP31" s="1"/>
      <c r="YQ31" s="1"/>
      <c r="YR31" s="1"/>
      <c r="YS31" s="1"/>
      <c r="YT31" s="1"/>
      <c r="YU31" s="1"/>
      <c r="YV31" s="1"/>
      <c r="YW31" s="1"/>
      <c r="YX31" s="1"/>
      <c r="YY31" s="1"/>
      <c r="YZ31" s="1"/>
      <c r="ZA31" s="1"/>
      <c r="ZB31" s="1"/>
      <c r="ZC31" s="1"/>
      <c r="ZD31" s="1"/>
      <c r="ZE31" s="1"/>
      <c r="ZF31" s="1"/>
      <c r="ZG31" s="1"/>
      <c r="ZH31" s="1"/>
      <c r="ZI31" s="1"/>
      <c r="ZJ31" s="1"/>
      <c r="ZK31" s="1"/>
      <c r="ZL31" s="1"/>
      <c r="ZM31" s="1"/>
      <c r="ZN31" s="1"/>
      <c r="ZO31" s="1"/>
      <c r="ZP31" s="1"/>
      <c r="ZQ31" s="1"/>
      <c r="ZR31" s="1"/>
      <c r="ZS31" s="1"/>
      <c r="ZT31" s="1"/>
      <c r="ZU31" s="1"/>
      <c r="ZV31" s="1"/>
      <c r="ZW31" s="1"/>
      <c r="ZX31" s="1"/>
      <c r="ZY31" s="1"/>
      <c r="ZZ31" s="1"/>
      <c r="AAA31" s="1"/>
      <c r="AAB31" s="1"/>
      <c r="AAC31" s="1"/>
      <c r="AAD31" s="1"/>
      <c r="AAE31" s="1"/>
      <c r="AAF31" s="1"/>
      <c r="AAG31" s="1"/>
      <c r="AAH31" s="1"/>
      <c r="AAI31" s="1"/>
      <c r="AAJ31" s="1"/>
      <c r="AAK31" s="1"/>
      <c r="AAL31" s="1"/>
      <c r="AAM31" s="1"/>
      <c r="AAN31" s="1"/>
      <c r="AAO31" s="1"/>
      <c r="AAP31" s="1"/>
      <c r="AAQ31" s="1"/>
      <c r="AAR31" s="1"/>
      <c r="AAS31" s="1"/>
      <c r="AAT31" s="1"/>
      <c r="AAU31" s="1"/>
      <c r="AAV31" s="1"/>
      <c r="AAW31" s="1"/>
      <c r="AAX31" s="1"/>
      <c r="AAY31" s="1"/>
      <c r="AAZ31" s="1"/>
      <c r="ABA31" s="1"/>
      <c r="ABB31" s="1"/>
      <c r="ABC31" s="1"/>
      <c r="ABD31" s="1"/>
      <c r="ABE31" s="1"/>
      <c r="ABF31" s="1"/>
      <c r="ABG31" s="1"/>
      <c r="ABH31" s="1"/>
      <c r="ABI31" s="1"/>
      <c r="ABJ31" s="1"/>
      <c r="ABK31" s="1"/>
      <c r="ABL31" s="1"/>
      <c r="ABM31" s="1"/>
      <c r="ABN31" s="1"/>
      <c r="ABO31" s="1"/>
      <c r="ABP31" s="1"/>
      <c r="ABQ31" s="1"/>
      <c r="ABR31" s="1"/>
      <c r="ABS31" s="1"/>
      <c r="ABT31" s="1"/>
      <c r="ABU31" s="1"/>
      <c r="ABV31" s="1"/>
      <c r="ABW31" s="1"/>
      <c r="ABX31" s="1"/>
      <c r="ABY31" s="1"/>
      <c r="ABZ31" s="1"/>
      <c r="ACA31" s="1"/>
      <c r="ACB31" s="1"/>
      <c r="ACC31" s="1"/>
      <c r="ACD31" s="1"/>
      <c r="ACE31" s="1"/>
      <c r="ACF31" s="1"/>
      <c r="ACG31" s="1"/>
      <c r="ACH31" s="1"/>
      <c r="ACI31" s="1"/>
      <c r="ACJ31" s="1"/>
      <c r="ACK31" s="1"/>
      <c r="ACL31" s="1"/>
      <c r="ACM31" s="1"/>
      <c r="ACN31" s="1"/>
      <c r="ACO31" s="1"/>
      <c r="ACP31" s="1"/>
      <c r="ACQ31" s="1"/>
      <c r="ACR31" s="1"/>
      <c r="ACS31" s="1"/>
      <c r="ACT31" s="1"/>
      <c r="ACU31" s="1"/>
      <c r="ACV31" s="1"/>
      <c r="ACW31" s="1"/>
      <c r="ACX31" s="1"/>
      <c r="ACY31" s="1"/>
      <c r="ACZ31" s="1"/>
      <c r="ADA31" s="1"/>
      <c r="ADB31" s="1"/>
      <c r="ADC31" s="1"/>
      <c r="ADD31" s="1"/>
      <c r="ADE31" s="1"/>
      <c r="ADF31" s="1"/>
      <c r="ADG31" s="1"/>
      <c r="ADH31" s="1"/>
      <c r="ADI31" s="1"/>
      <c r="ADJ31" s="1"/>
      <c r="ADK31" s="1"/>
      <c r="ADL31" s="1"/>
      <c r="ADM31" s="1"/>
      <c r="ADN31" s="1"/>
      <c r="ADO31" s="1"/>
      <c r="ADP31" s="1"/>
      <c r="ADQ31" s="1"/>
      <c r="ADR31" s="1"/>
      <c r="ADS31" s="1"/>
      <c r="ADT31" s="1"/>
      <c r="ADU31" s="1"/>
      <c r="ADV31" s="1"/>
      <c r="ADW31" s="1"/>
      <c r="ADX31" s="1"/>
      <c r="ADY31" s="1"/>
      <c r="ADZ31" s="1"/>
      <c r="AEA31" s="1"/>
      <c r="AEB31" s="1"/>
      <c r="AEC31" s="1"/>
      <c r="AED31" s="1"/>
      <c r="AEE31" s="1"/>
      <c r="AEF31" s="1"/>
      <c r="AEG31" s="1"/>
      <c r="AEH31" s="1"/>
      <c r="AEI31" s="1"/>
      <c r="AEJ31" s="1"/>
      <c r="AEK31" s="1"/>
      <c r="AEL31" s="1"/>
      <c r="AEM31" s="1"/>
      <c r="AEN31" s="1"/>
      <c r="AEO31" s="1"/>
      <c r="AEP31" s="1"/>
      <c r="AEQ31" s="1"/>
      <c r="AER31" s="1"/>
      <c r="AES31" s="1"/>
      <c r="AET31" s="1"/>
      <c r="AEU31" s="1"/>
      <c r="AEV31" s="1"/>
      <c r="AEW31" s="1"/>
      <c r="AEX31" s="1"/>
      <c r="AEY31" s="1"/>
      <c r="AEZ31" s="1"/>
      <c r="AFA31" s="1"/>
      <c r="AFB31" s="1"/>
      <c r="AFC31" s="1"/>
      <c r="AFD31" s="1"/>
      <c r="AFE31" s="1"/>
      <c r="AFF31" s="1"/>
      <c r="AFG31" s="1"/>
      <c r="AFH31" s="1"/>
      <c r="AFI31" s="1"/>
      <c r="AFJ31" s="1"/>
      <c r="AFK31" s="1"/>
      <c r="AFL31" s="1"/>
      <c r="AFM31" s="1"/>
      <c r="AFN31" s="1"/>
      <c r="AFO31" s="1"/>
      <c r="AFP31" s="1"/>
      <c r="AFQ31" s="1"/>
      <c r="AFR31" s="1"/>
      <c r="AFS31" s="1"/>
      <c r="AFT31" s="1"/>
      <c r="AFU31" s="1"/>
      <c r="AFV31" s="1"/>
      <c r="AFW31" s="1"/>
      <c r="AFX31" s="1"/>
      <c r="AFY31" s="1"/>
      <c r="AFZ31" s="1"/>
      <c r="AGA31" s="1"/>
      <c r="AGB31" s="1"/>
      <c r="AGC31" s="1"/>
      <c r="AGD31" s="1"/>
      <c r="AGE31" s="1"/>
      <c r="AGF31" s="1"/>
      <c r="AGG31" s="1"/>
      <c r="AGH31" s="1"/>
      <c r="AGI31" s="1"/>
      <c r="AGJ31" s="1"/>
      <c r="AGK31" s="1"/>
      <c r="AGL31" s="1"/>
      <c r="AGM31" s="1"/>
      <c r="AGN31" s="1"/>
      <c r="AGO31" s="1"/>
      <c r="AGP31" s="1"/>
      <c r="AGQ31" s="1"/>
      <c r="AGR31" s="1"/>
      <c r="AGS31" s="1"/>
      <c r="AGT31" s="1"/>
      <c r="AGU31" s="1"/>
      <c r="AGV31" s="1"/>
      <c r="AGW31" s="1"/>
      <c r="AGX31" s="1"/>
      <c r="AGY31" s="1"/>
      <c r="AGZ31" s="1"/>
      <c r="AHA31" s="1"/>
      <c r="AHB31" s="1"/>
      <c r="AHC31" s="1"/>
      <c r="AHD31" s="1"/>
      <c r="AHE31" s="1"/>
      <c r="AHF31" s="1"/>
      <c r="AHG31" s="1"/>
      <c r="AHH31" s="1"/>
      <c r="AHI31" s="1"/>
      <c r="AHJ31" s="1"/>
      <c r="AHK31" s="1"/>
      <c r="AHL31" s="1"/>
      <c r="AHM31" s="1"/>
      <c r="AHN31" s="1"/>
      <c r="AHO31" s="1"/>
      <c r="AHP31" s="1"/>
      <c r="AHQ31" s="1"/>
      <c r="AHR31" s="1"/>
      <c r="AHS31" s="1"/>
      <c r="AHT31" s="1"/>
      <c r="AHU31" s="1"/>
      <c r="AHV31" s="1"/>
      <c r="AHW31" s="1"/>
      <c r="AHX31" s="1"/>
      <c r="AHY31" s="1"/>
      <c r="AHZ31" s="1"/>
      <c r="AIA31" s="1"/>
      <c r="AIB31" s="1"/>
      <c r="AIC31" s="1"/>
      <c r="AID31" s="1"/>
      <c r="AIE31" s="1"/>
      <c r="AIF31" s="1"/>
      <c r="AIG31" s="1"/>
      <c r="AIH31" s="1"/>
      <c r="AII31" s="1"/>
      <c r="AIJ31" s="1"/>
      <c r="AIK31" s="1"/>
      <c r="AIL31" s="1"/>
      <c r="AIM31" s="1"/>
      <c r="AIN31" s="1"/>
      <c r="AIO31" s="1"/>
      <c r="AIP31" s="1"/>
      <c r="AIQ31" s="1"/>
      <c r="AIR31" s="1"/>
      <c r="AIS31" s="1"/>
      <c r="AIT31" s="1"/>
      <c r="AIU31" s="1"/>
      <c r="AIV31" s="1"/>
      <c r="AIW31" s="1"/>
      <c r="AIX31" s="1"/>
      <c r="AIY31" s="1"/>
      <c r="AIZ31" s="1"/>
      <c r="AJA31" s="1"/>
      <c r="AJB31" s="1"/>
      <c r="AJC31" s="1"/>
      <c r="AJD31" s="1"/>
      <c r="AJE31" s="1"/>
      <c r="AJF31" s="1"/>
      <c r="AJG31" s="1"/>
      <c r="AJH31" s="1"/>
      <c r="AJI31" s="1"/>
      <c r="AJJ31" s="1"/>
      <c r="AJK31" s="1"/>
      <c r="AJL31" s="1"/>
      <c r="AJM31" s="1"/>
      <c r="AJN31" s="1"/>
      <c r="AJO31" s="1"/>
      <c r="AJP31" s="1"/>
      <c r="AJQ31" s="1"/>
      <c r="AJR31" s="1"/>
      <c r="AJS31" s="1"/>
      <c r="AJT31" s="1"/>
      <c r="AJU31" s="1"/>
      <c r="AJV31" s="1"/>
      <c r="AJW31" s="1"/>
      <c r="AJX31" s="1"/>
      <c r="AJY31" s="1"/>
      <c r="AJZ31" s="1"/>
      <c r="AKA31" s="1"/>
      <c r="AKB31" s="1"/>
      <c r="AKC31" s="1"/>
      <c r="AKD31" s="1"/>
      <c r="AKE31" s="1"/>
      <c r="AKF31" s="1"/>
      <c r="AKG31" s="1"/>
      <c r="AKH31" s="1"/>
      <c r="AKI31" s="1"/>
      <c r="AKJ31" s="1"/>
      <c r="AKK31" s="1"/>
      <c r="AKL31" s="1"/>
      <c r="AKM31" s="1"/>
      <c r="AKN31" s="1"/>
      <c r="AKO31" s="1"/>
      <c r="AKP31" s="1"/>
      <c r="AKQ31" s="1"/>
      <c r="AKR31" s="1"/>
      <c r="AKS31" s="1"/>
      <c r="AKT31" s="1"/>
      <c r="AKU31" s="1"/>
      <c r="AKV31" s="1"/>
      <c r="AKW31" s="1"/>
      <c r="AKX31" s="1"/>
      <c r="AKY31" s="1"/>
      <c r="AKZ31" s="1"/>
      <c r="ALA31" s="1"/>
      <c r="ALB31" s="1"/>
      <c r="ALC31" s="1"/>
      <c r="ALD31" s="1"/>
      <c r="ALE31" s="1"/>
      <c r="ALF31" s="1"/>
      <c r="ALG31" s="1"/>
      <c r="ALH31" s="1"/>
      <c r="ALI31" s="1"/>
      <c r="ALJ31" s="1"/>
      <c r="ALK31" s="1"/>
      <c r="ALL31" s="1"/>
      <c r="ALM31" s="1"/>
      <c r="ALN31" s="1"/>
      <c r="ALO31" s="1"/>
      <c r="ALP31" s="1"/>
      <c r="ALQ31" s="1"/>
      <c r="ALR31" s="1"/>
      <c r="ALS31" s="1"/>
      <c r="ALT31" s="1"/>
      <c r="ALU31" s="1"/>
      <c r="ALV31" s="1"/>
      <c r="ALW31" s="1"/>
      <c r="ALX31" s="1"/>
      <c r="ALY31" s="1"/>
      <c r="ALZ31" s="1"/>
      <c r="AMA31" s="1"/>
      <c r="AMB31" s="1"/>
      <c r="AMC31" s="1"/>
      <c r="AMD31" s="1"/>
      <c r="AME31" s="1"/>
      <c r="AMF31" s="1"/>
      <c r="AMG31" s="1"/>
      <c r="AMH31" s="1"/>
      <c r="AMI31" s="1"/>
      <c r="AMJ31" s="1"/>
      <c r="AMK31" s="1"/>
      <c r="AML31" s="1"/>
      <c r="AMM31" s="1"/>
      <c r="AMN31" s="1"/>
      <c r="AMO31" s="1"/>
      <c r="AMP31" s="1"/>
      <c r="AMQ31" s="1"/>
      <c r="AMR31" s="1"/>
      <c r="AMS31" s="1"/>
      <c r="AMT31" s="1"/>
      <c r="AMU31" s="1"/>
      <c r="AMV31" s="1"/>
      <c r="AMW31" s="1"/>
      <c r="AMX31" s="1"/>
      <c r="AMY31" s="1"/>
      <c r="AMZ31" s="1"/>
      <c r="ANA31" s="1"/>
      <c r="ANB31" s="1"/>
      <c r="ANC31" s="1"/>
      <c r="AND31" s="1"/>
      <c r="ANE31" s="1"/>
      <c r="ANF31" s="1"/>
      <c r="ANG31" s="1"/>
      <c r="ANH31" s="1"/>
      <c r="ANI31" s="1"/>
      <c r="ANJ31" s="1"/>
      <c r="ANK31" s="1"/>
      <c r="ANL31" s="1"/>
      <c r="ANM31" s="1"/>
      <c r="ANN31" s="1"/>
      <c r="ANO31" s="1"/>
      <c r="ANP31" s="1"/>
      <c r="ANQ31" s="1"/>
      <c r="ANR31" s="1"/>
      <c r="ANS31" s="1"/>
      <c r="ANT31" s="1"/>
      <c r="ANU31" s="1"/>
      <c r="ANV31" s="1"/>
      <c r="ANW31" s="1"/>
      <c r="ANX31" s="1"/>
      <c r="ANY31" s="1"/>
      <c r="ANZ31" s="1"/>
      <c r="AOA31" s="1"/>
      <c r="AOB31" s="1"/>
      <c r="AOC31" s="1"/>
      <c r="AOD31" s="1"/>
      <c r="AOE31" s="1"/>
      <c r="AOF31" s="1"/>
      <c r="AOG31" s="1"/>
      <c r="AOH31" s="1"/>
      <c r="AOI31" s="1"/>
      <c r="AOJ31" s="1"/>
      <c r="AOK31" s="1"/>
      <c r="AOL31" s="1"/>
      <c r="AOM31" s="1"/>
      <c r="AON31" s="1"/>
      <c r="AOO31" s="1"/>
      <c r="AOP31" s="1"/>
      <c r="AOQ31" s="1"/>
      <c r="AOR31" s="1"/>
      <c r="AOS31" s="1"/>
      <c r="AOT31" s="1"/>
      <c r="AOU31" s="1"/>
      <c r="AOV31" s="1"/>
      <c r="AOW31" s="1"/>
      <c r="AOX31" s="1"/>
      <c r="AOY31" s="1"/>
      <c r="AOZ31" s="1"/>
      <c r="APA31" s="1"/>
      <c r="APB31" s="1"/>
      <c r="APC31" s="1"/>
      <c r="APD31" s="1"/>
      <c r="APE31" s="1"/>
      <c r="APF31" s="1"/>
      <c r="APG31" s="1"/>
      <c r="APH31" s="1"/>
      <c r="API31" s="1"/>
      <c r="APJ31" s="1"/>
      <c r="APK31" s="1"/>
      <c r="APL31" s="1"/>
      <c r="APM31" s="1"/>
      <c r="APN31" s="1"/>
      <c r="APO31" s="1"/>
      <c r="APP31" s="1"/>
      <c r="APQ31" s="1"/>
      <c r="APR31" s="1"/>
      <c r="APS31" s="1"/>
      <c r="APT31" s="1"/>
      <c r="APU31" s="1"/>
      <c r="APV31" s="1"/>
      <c r="APW31" s="1"/>
      <c r="APX31" s="1"/>
      <c r="APY31" s="1"/>
      <c r="APZ31" s="1"/>
      <c r="AQA31" s="1"/>
      <c r="AQB31" s="1"/>
      <c r="AQC31" s="1"/>
      <c r="AQD31" s="1"/>
      <c r="AQE31" s="1"/>
      <c r="AQF31" s="1"/>
      <c r="AQG31" s="1"/>
      <c r="AQH31" s="1"/>
      <c r="AQI31" s="1"/>
      <c r="AQJ31" s="1"/>
      <c r="AQK31" s="1"/>
      <c r="AQL31" s="1"/>
      <c r="AQM31" s="1"/>
      <c r="AQN31" s="1"/>
      <c r="AQO31" s="1"/>
      <c r="AQP31" s="1"/>
      <c r="AQQ31" s="1"/>
      <c r="AQR31" s="1"/>
      <c r="AQS31" s="1"/>
      <c r="AQT31" s="1"/>
      <c r="AQU31" s="1"/>
      <c r="AQV31" s="1"/>
      <c r="AQW31" s="1"/>
      <c r="AQX31" s="1"/>
      <c r="AQY31" s="1"/>
      <c r="AQZ31" s="1"/>
      <c r="ARA31" s="1"/>
      <c r="ARB31" s="1"/>
      <c r="ARC31" s="1"/>
      <c r="ARD31" s="1"/>
      <c r="ARE31" s="1"/>
      <c r="ARF31" s="1"/>
      <c r="ARG31" s="1"/>
      <c r="ARH31" s="1"/>
      <c r="ARI31" s="1"/>
      <c r="ARJ31" s="1"/>
      <c r="ARK31" s="1"/>
      <c r="ARL31" s="1"/>
      <c r="ARM31" s="1"/>
      <c r="ARN31" s="1"/>
      <c r="ARO31" s="1"/>
      <c r="ARP31" s="1"/>
      <c r="ARQ31" s="1"/>
      <c r="ARR31" s="1"/>
      <c r="ARS31" s="1"/>
      <c r="ART31" s="1"/>
      <c r="ARU31" s="1"/>
      <c r="ARV31" s="1"/>
      <c r="ARW31" s="1"/>
      <c r="ARX31" s="1"/>
      <c r="ARY31" s="1"/>
      <c r="ARZ31" s="1"/>
      <c r="ASA31" s="1"/>
      <c r="ASB31" s="1"/>
      <c r="ASC31" s="1"/>
      <c r="ASD31" s="1"/>
      <c r="ASE31" s="1"/>
      <c r="ASF31" s="1"/>
      <c r="ASG31" s="1"/>
      <c r="ASH31" s="1"/>
      <c r="ASI31" s="1"/>
      <c r="ASJ31" s="1"/>
      <c r="ASK31" s="1"/>
      <c r="ASL31" s="1"/>
      <c r="ASM31" s="1"/>
      <c r="ASN31" s="1"/>
      <c r="ASO31" s="1"/>
      <c r="ASP31" s="1"/>
      <c r="ASQ31" s="1"/>
      <c r="ASR31" s="1"/>
      <c r="ASS31" s="1"/>
      <c r="AST31" s="1"/>
      <c r="ASU31" s="1"/>
      <c r="ASV31" s="1"/>
      <c r="ASW31" s="1"/>
      <c r="ASX31" s="1"/>
      <c r="ASY31" s="1"/>
      <c r="ASZ31" s="1"/>
      <c r="ATA31" s="1"/>
      <c r="ATB31" s="1"/>
      <c r="ATC31" s="1"/>
      <c r="ATD31" s="1"/>
      <c r="ATE31" s="1"/>
      <c r="ATF31" s="1"/>
      <c r="ATG31" s="1"/>
      <c r="ATH31" s="1"/>
      <c r="ATI31" s="1"/>
      <c r="ATJ31" s="1"/>
      <c r="ATK31" s="1"/>
      <c r="ATL31" s="1"/>
      <c r="ATM31" s="1"/>
      <c r="ATN31" s="1"/>
      <c r="ATO31" s="1"/>
      <c r="ATP31" s="1"/>
      <c r="ATQ31" s="1"/>
      <c r="ATR31" s="1"/>
      <c r="ATS31" s="1"/>
      <c r="ATT31" s="1"/>
      <c r="ATU31" s="1"/>
      <c r="ATV31" s="1"/>
      <c r="ATW31" s="1"/>
      <c r="ATX31" s="1"/>
      <c r="ATY31" s="1"/>
      <c r="ATZ31" s="1"/>
      <c r="AUA31" s="1"/>
      <c r="AUB31" s="1"/>
      <c r="AUC31" s="1"/>
      <c r="AUD31" s="1"/>
      <c r="AUE31" s="1"/>
      <c r="AUF31" s="1"/>
      <c r="AUG31" s="1"/>
      <c r="AUH31" s="1"/>
      <c r="AUI31" s="1"/>
      <c r="AUJ31" s="1"/>
      <c r="AUK31" s="1"/>
      <c r="AUL31" s="1"/>
      <c r="AUM31" s="1"/>
      <c r="AUN31" s="1"/>
      <c r="AUO31" s="1"/>
      <c r="AUP31" s="1"/>
      <c r="AUQ31" s="1"/>
      <c r="AUR31" s="1"/>
      <c r="AUS31" s="1"/>
      <c r="AUT31" s="1"/>
      <c r="AUU31" s="1"/>
      <c r="AUV31" s="1"/>
      <c r="AUW31" s="1"/>
      <c r="AUX31" s="1"/>
      <c r="AUY31" s="1"/>
      <c r="AUZ31" s="1"/>
      <c r="AVA31" s="1"/>
      <c r="AVB31" s="1"/>
      <c r="AVC31" s="1"/>
      <c r="AVD31" s="1"/>
      <c r="AVE31" s="1"/>
      <c r="AVF31" s="1"/>
      <c r="AVG31" s="1"/>
      <c r="AVH31" s="1"/>
      <c r="AVI31" s="1"/>
      <c r="AVJ31" s="1"/>
      <c r="AVK31" s="1"/>
      <c r="AVL31" s="1"/>
      <c r="AVM31" s="1"/>
      <c r="AVN31" s="1"/>
      <c r="AVO31" s="1"/>
      <c r="AVP31" s="1"/>
      <c r="AVQ31" s="1"/>
      <c r="AVR31" s="1"/>
      <c r="AVS31" s="1"/>
      <c r="AVT31" s="1"/>
      <c r="AVU31" s="1"/>
      <c r="AVV31" s="1"/>
      <c r="AVW31" s="1"/>
      <c r="AVX31" s="1"/>
      <c r="AVY31" s="1"/>
      <c r="AVZ31" s="1"/>
      <c r="AWA31" s="1"/>
      <c r="AWB31" s="1"/>
      <c r="AWC31" s="1"/>
      <c r="AWD31" s="1"/>
      <c r="AWE31" s="1"/>
      <c r="AWF31" s="1"/>
      <c r="AWG31" s="1"/>
      <c r="AWH31" s="1"/>
      <c r="AWI31" s="1"/>
      <c r="AWJ31" s="1"/>
      <c r="AWK31" s="1"/>
      <c r="AWL31" s="1"/>
      <c r="AWM31" s="1"/>
      <c r="AWN31" s="1"/>
      <c r="AWO31" s="1"/>
      <c r="AWP31" s="1"/>
      <c r="AWQ31" s="1"/>
      <c r="AWR31" s="1"/>
      <c r="AWS31" s="1"/>
      <c r="AWT31" s="1"/>
      <c r="AWU31" s="1"/>
      <c r="AWV31" s="1"/>
      <c r="AWW31" s="1"/>
      <c r="AWX31" s="1"/>
      <c r="AWY31" s="1"/>
      <c r="AWZ31" s="1"/>
      <c r="AXA31" s="1"/>
      <c r="AXB31" s="1"/>
      <c r="AXC31" s="1"/>
      <c r="AXD31" s="1"/>
      <c r="AXE31" s="1"/>
      <c r="AXF31" s="1"/>
      <c r="AXG31" s="1"/>
      <c r="AXH31" s="1"/>
      <c r="AXI31" s="1"/>
      <c r="AXJ31" s="1"/>
      <c r="AXK31" s="1"/>
      <c r="AXL31" s="1"/>
      <c r="AXM31" s="1"/>
      <c r="AXN31" s="1"/>
      <c r="AXO31" s="1"/>
      <c r="AXP31" s="1"/>
      <c r="AXQ31" s="1"/>
      <c r="AXR31" s="1"/>
      <c r="AXS31" s="1"/>
      <c r="AXT31" s="1"/>
      <c r="AXU31" s="1"/>
      <c r="AXV31" s="1"/>
      <c r="AXW31" s="1"/>
      <c r="AXX31" s="1"/>
      <c r="AXY31" s="1"/>
      <c r="AXZ31" s="1"/>
      <c r="AYA31" s="1"/>
      <c r="AYB31" s="1"/>
      <c r="AYC31" s="1"/>
      <c r="AYD31" s="1"/>
      <c r="AYE31" s="1"/>
      <c r="AYF31" s="1"/>
      <c r="AYG31" s="1"/>
      <c r="AYH31" s="1"/>
      <c r="AYI31" s="1"/>
      <c r="AYJ31" s="1"/>
      <c r="AYK31" s="1"/>
      <c r="AYL31" s="1"/>
      <c r="AYM31" s="1"/>
      <c r="AYN31" s="1"/>
      <c r="AYO31" s="1"/>
      <c r="AYP31" s="1"/>
      <c r="AYQ31" s="1"/>
      <c r="AYR31" s="1"/>
      <c r="AYS31" s="1"/>
      <c r="AYT31" s="1"/>
      <c r="AYU31" s="1"/>
      <c r="AYV31" s="1"/>
      <c r="AYW31" s="1"/>
      <c r="AYX31" s="1"/>
      <c r="AYY31" s="1"/>
      <c r="AYZ31" s="1"/>
      <c r="AZA31" s="1"/>
      <c r="AZB31" s="1"/>
      <c r="AZC31" s="1"/>
      <c r="AZD31" s="1"/>
      <c r="AZE31" s="1"/>
      <c r="AZF31" s="1"/>
      <c r="AZG31" s="1"/>
      <c r="AZH31" s="1"/>
      <c r="AZI31" s="1"/>
      <c r="AZJ31" s="1"/>
      <c r="AZK31" s="1"/>
      <c r="AZL31" s="1"/>
      <c r="AZM31" s="1"/>
      <c r="AZN31" s="1"/>
      <c r="AZO31" s="1"/>
      <c r="AZP31" s="1"/>
      <c r="AZQ31" s="1"/>
      <c r="AZR31" s="1"/>
      <c r="AZS31" s="1"/>
      <c r="AZT31" s="1"/>
      <c r="AZU31" s="1"/>
      <c r="AZV31" s="1"/>
      <c r="AZW31" s="1"/>
      <c r="AZX31" s="1"/>
      <c r="AZY31" s="1"/>
      <c r="AZZ31" s="1"/>
      <c r="BAA31" s="1"/>
      <c r="BAB31" s="1"/>
      <c r="BAC31" s="1"/>
      <c r="BAD31" s="1"/>
      <c r="BAE31" s="1"/>
      <c r="BAF31" s="1"/>
      <c r="BAG31" s="1"/>
      <c r="BAH31" s="1"/>
      <c r="BAI31" s="1"/>
      <c r="BAJ31" s="1"/>
      <c r="BAK31" s="1"/>
      <c r="BAL31" s="1"/>
      <c r="BAM31" s="1"/>
      <c r="BAN31" s="1"/>
      <c r="BAO31" s="1"/>
      <c r="BAP31" s="1"/>
      <c r="BAQ31" s="1"/>
      <c r="BAR31" s="1"/>
      <c r="BAS31" s="1"/>
      <c r="BAT31" s="1"/>
      <c r="BAU31" s="1"/>
      <c r="BAV31" s="1"/>
      <c r="BAW31" s="1"/>
      <c r="BAX31" s="1"/>
      <c r="BAY31" s="1"/>
      <c r="BAZ31" s="1"/>
      <c r="BBA31" s="1"/>
      <c r="BBB31" s="1"/>
      <c r="BBC31" s="1"/>
      <c r="BBD31" s="1"/>
      <c r="BBE31" s="1"/>
      <c r="BBF31" s="1"/>
      <c r="BBG31" s="1"/>
      <c r="BBH31" s="1"/>
      <c r="BBI31" s="1"/>
      <c r="BBJ31" s="1"/>
      <c r="BBK31" s="1"/>
      <c r="BBL31" s="1"/>
      <c r="BBM31" s="1"/>
      <c r="BBN31" s="1"/>
      <c r="BBO31" s="1"/>
      <c r="BBP31" s="1"/>
      <c r="BBQ31" s="1"/>
      <c r="BBR31" s="1"/>
      <c r="BBS31" s="1"/>
      <c r="BBT31" s="1"/>
      <c r="BBU31" s="1"/>
      <c r="BBV31" s="1"/>
      <c r="BBW31" s="1"/>
      <c r="BBX31" s="1"/>
      <c r="BBY31" s="1"/>
      <c r="BBZ31" s="1"/>
      <c r="BCA31" s="1"/>
      <c r="BCB31" s="1"/>
      <c r="BCC31" s="1"/>
      <c r="BCD31" s="1"/>
      <c r="BCE31" s="1"/>
      <c r="BCF31" s="1"/>
      <c r="BCG31" s="1"/>
      <c r="BCH31" s="1"/>
      <c r="BCI31" s="1"/>
      <c r="BCJ31" s="1"/>
      <c r="BCK31" s="1"/>
      <c r="BCL31" s="1"/>
      <c r="BCM31" s="1"/>
      <c r="BCN31" s="1"/>
      <c r="BCO31" s="1"/>
      <c r="BCP31" s="1"/>
      <c r="BCQ31" s="1"/>
      <c r="BCR31" s="1"/>
      <c r="BCS31" s="1"/>
      <c r="BCT31" s="1"/>
      <c r="BCU31" s="1"/>
      <c r="BCV31" s="1"/>
      <c r="BCW31" s="1"/>
      <c r="BCX31" s="1"/>
      <c r="BCY31" s="1"/>
      <c r="BCZ31" s="1"/>
      <c r="BDA31" s="1"/>
      <c r="BDB31" s="1"/>
      <c r="BDC31" s="1"/>
      <c r="BDD31" s="1"/>
      <c r="BDE31" s="1"/>
      <c r="BDF31" s="1"/>
      <c r="BDG31" s="1"/>
      <c r="BDH31" s="1"/>
      <c r="BDI31" s="1"/>
      <c r="BDJ31" s="1"/>
      <c r="BDK31" s="1"/>
      <c r="BDL31" s="1"/>
      <c r="BDM31" s="1"/>
      <c r="BDN31" s="1"/>
      <c r="BDO31" s="1"/>
      <c r="BDP31" s="1"/>
      <c r="BDQ31" s="1"/>
      <c r="BDR31" s="1"/>
      <c r="BDS31" s="1"/>
      <c r="BDT31" s="1"/>
      <c r="BDU31" s="1"/>
      <c r="BDV31" s="1"/>
      <c r="BDW31" s="1"/>
      <c r="BDX31" s="1"/>
      <c r="BDY31" s="1"/>
      <c r="BDZ31" s="1"/>
      <c r="BEA31" s="1"/>
      <c r="BEB31" s="1"/>
      <c r="BEC31" s="1"/>
      <c r="BED31" s="1"/>
      <c r="BEE31" s="1"/>
      <c r="BEF31" s="1"/>
      <c r="BEG31" s="1"/>
      <c r="BEH31" s="1"/>
      <c r="BEI31" s="1"/>
      <c r="BEJ31" s="1"/>
      <c r="BEK31" s="1"/>
      <c r="BEL31" s="1"/>
      <c r="BEM31" s="1"/>
      <c r="BEN31" s="1"/>
      <c r="BEO31" s="1"/>
      <c r="BEP31" s="1"/>
      <c r="BEQ31" s="1"/>
      <c r="BER31" s="1"/>
      <c r="BES31" s="1"/>
      <c r="BET31" s="1"/>
      <c r="BEU31" s="1"/>
      <c r="BEV31" s="1"/>
      <c r="BEW31" s="1"/>
      <c r="BEX31" s="1"/>
      <c r="BEY31" s="1"/>
      <c r="BEZ31" s="1"/>
      <c r="BFA31" s="1"/>
      <c r="BFB31" s="1"/>
      <c r="BFC31" s="1"/>
      <c r="BFD31" s="1"/>
      <c r="BFE31" s="1"/>
      <c r="BFF31" s="1"/>
      <c r="BFG31" s="1"/>
      <c r="BFH31" s="1"/>
      <c r="BFI31" s="1"/>
      <c r="BFJ31" s="1"/>
      <c r="BFK31" s="1"/>
      <c r="BFL31" s="1"/>
      <c r="BFM31" s="1"/>
      <c r="BFN31" s="1"/>
      <c r="BFO31" s="1"/>
      <c r="BFP31" s="1"/>
      <c r="BFQ31" s="1"/>
      <c r="BFR31" s="1"/>
      <c r="BFS31" s="1"/>
      <c r="BFT31" s="1"/>
      <c r="BFU31" s="1"/>
      <c r="BFV31" s="1"/>
      <c r="BFW31" s="1"/>
      <c r="BFX31" s="1"/>
      <c r="BFY31" s="1"/>
      <c r="BFZ31" s="1"/>
      <c r="BGA31" s="1"/>
      <c r="BGB31" s="1"/>
      <c r="BGC31" s="1"/>
      <c r="BGD31" s="1"/>
      <c r="BGE31" s="1"/>
      <c r="BGF31" s="1"/>
      <c r="BGG31" s="1"/>
      <c r="BGH31" s="1"/>
      <c r="BGI31" s="1"/>
      <c r="BGJ31" s="1"/>
      <c r="BGK31" s="1"/>
      <c r="BGL31" s="1"/>
      <c r="BGM31" s="1"/>
      <c r="BGN31" s="1"/>
      <c r="BGO31" s="1"/>
      <c r="BGP31" s="1"/>
      <c r="BGQ31" s="1"/>
      <c r="BGR31" s="1"/>
      <c r="BGS31" s="1"/>
      <c r="BGT31" s="1"/>
      <c r="BGU31" s="1"/>
      <c r="BGV31" s="1"/>
      <c r="BGW31" s="1"/>
      <c r="BGX31" s="1"/>
      <c r="BGY31" s="1"/>
      <c r="BGZ31" s="1"/>
      <c r="BHA31" s="1"/>
      <c r="BHB31" s="1"/>
      <c r="BHC31" s="1"/>
      <c r="BHD31" s="1"/>
      <c r="BHE31" s="1"/>
      <c r="BHF31" s="1"/>
      <c r="BHG31" s="1"/>
      <c r="BHH31" s="1"/>
      <c r="BHI31" s="1"/>
      <c r="BHJ31" s="1"/>
      <c r="BHK31" s="1"/>
      <c r="BHL31" s="1"/>
      <c r="BHM31" s="1"/>
      <c r="BHN31" s="1"/>
      <c r="BHO31" s="1"/>
      <c r="BHP31" s="1"/>
      <c r="BHQ31" s="1"/>
      <c r="BHR31" s="1"/>
      <c r="BHS31" s="1"/>
      <c r="BHT31" s="1"/>
      <c r="BHU31" s="1"/>
      <c r="BHV31" s="1"/>
      <c r="BHW31" s="1"/>
      <c r="BHX31" s="1"/>
      <c r="BHY31" s="1"/>
      <c r="BHZ31" s="1"/>
      <c r="BIA31" s="1"/>
      <c r="BIB31" s="1"/>
      <c r="BIC31" s="1"/>
      <c r="BID31" s="1"/>
      <c r="BIE31" s="1"/>
      <c r="BIF31" s="1"/>
      <c r="BIG31" s="1"/>
      <c r="BIH31" s="1"/>
      <c r="BII31" s="1"/>
      <c r="BIJ31" s="1"/>
      <c r="BIK31" s="1"/>
      <c r="BIL31" s="1"/>
      <c r="BIM31" s="1"/>
      <c r="BIN31" s="1"/>
      <c r="BIO31" s="1"/>
      <c r="BIP31" s="1"/>
      <c r="BIQ31" s="1"/>
      <c r="BIR31" s="1"/>
      <c r="BIS31" s="1"/>
      <c r="BIT31" s="1"/>
      <c r="BIU31" s="1"/>
      <c r="BIV31" s="1"/>
      <c r="BIW31" s="1"/>
      <c r="BIX31" s="1"/>
      <c r="BIY31" s="1"/>
      <c r="BIZ31" s="1"/>
      <c r="BJA31" s="1"/>
      <c r="BJB31" s="1"/>
      <c r="BJC31" s="1"/>
      <c r="BJD31" s="1"/>
      <c r="BJE31" s="1"/>
      <c r="BJF31" s="1"/>
      <c r="BJG31" s="1"/>
      <c r="BJH31" s="1"/>
      <c r="BJI31" s="1"/>
      <c r="BJJ31" s="1"/>
      <c r="BJK31" s="1"/>
      <c r="BJL31" s="1"/>
      <c r="BJM31" s="1"/>
      <c r="BJN31" s="1"/>
      <c r="BJO31" s="1"/>
      <c r="BJP31" s="1"/>
      <c r="BJQ31" s="1"/>
      <c r="BJR31" s="1"/>
      <c r="BJS31" s="1"/>
      <c r="BJT31" s="1"/>
      <c r="BJU31" s="1"/>
      <c r="BJV31" s="1"/>
      <c r="BJW31" s="1"/>
      <c r="BJX31" s="1"/>
      <c r="BJY31" s="1"/>
      <c r="BJZ31" s="1"/>
      <c r="BKA31" s="1"/>
      <c r="BKB31" s="1"/>
      <c r="BKC31" s="1"/>
      <c r="BKD31" s="1"/>
      <c r="BKE31" s="1"/>
      <c r="BKF31" s="1"/>
      <c r="BKG31" s="1"/>
      <c r="BKH31" s="1"/>
      <c r="BKI31" s="1"/>
      <c r="BKJ31" s="1"/>
      <c r="BKK31" s="1"/>
      <c r="BKL31" s="1"/>
      <c r="BKM31" s="1"/>
      <c r="BKN31" s="1"/>
      <c r="BKO31" s="1"/>
      <c r="BKP31" s="1"/>
      <c r="BKQ31" s="1"/>
      <c r="BKR31" s="1"/>
      <c r="BKS31" s="1"/>
      <c r="BKT31" s="1"/>
      <c r="BKU31" s="1"/>
      <c r="BKV31" s="1"/>
      <c r="BKW31" s="1"/>
      <c r="BKX31" s="1"/>
      <c r="BKY31" s="1"/>
      <c r="BKZ31" s="1"/>
      <c r="BLA31" s="1"/>
      <c r="BLB31" s="1"/>
      <c r="BLC31" s="1"/>
      <c r="BLD31" s="1"/>
      <c r="BLE31" s="1"/>
      <c r="BLF31" s="1"/>
      <c r="BLG31" s="1"/>
      <c r="BLH31" s="1"/>
      <c r="BLI31" s="1"/>
      <c r="BLJ31" s="1"/>
      <c r="BLK31" s="1"/>
      <c r="BLL31" s="1"/>
      <c r="BLM31" s="1"/>
      <c r="BLN31" s="1"/>
      <c r="BLO31" s="1"/>
      <c r="BLP31" s="1"/>
      <c r="BLQ31" s="1"/>
      <c r="BLR31" s="1"/>
      <c r="BLS31" s="1"/>
      <c r="BLT31" s="1"/>
      <c r="BLU31" s="1"/>
      <c r="BLV31" s="1"/>
      <c r="BLW31" s="1"/>
      <c r="BLX31" s="1"/>
      <c r="BLY31" s="1"/>
      <c r="BLZ31" s="1"/>
      <c r="BMA31" s="1"/>
      <c r="BMB31" s="1"/>
      <c r="BMC31" s="1"/>
      <c r="BMD31" s="1"/>
      <c r="BME31" s="1"/>
      <c r="BMF31" s="1"/>
      <c r="BMG31" s="1"/>
      <c r="BMH31" s="1"/>
      <c r="BMI31" s="1"/>
      <c r="BMJ31" s="1"/>
      <c r="BMK31" s="1"/>
      <c r="BML31" s="1"/>
      <c r="BMM31" s="1"/>
      <c r="BMN31" s="1"/>
      <c r="BMO31" s="1"/>
      <c r="BMP31" s="1"/>
      <c r="BMQ31" s="1"/>
      <c r="BMR31" s="1"/>
      <c r="BMS31" s="1"/>
      <c r="BMT31" s="1"/>
      <c r="BMU31" s="1"/>
      <c r="BMV31" s="1"/>
      <c r="BMW31" s="1"/>
      <c r="BMX31" s="1"/>
      <c r="BMY31" s="1"/>
      <c r="BMZ31" s="1"/>
      <c r="BNA31" s="1"/>
      <c r="BNB31" s="1"/>
      <c r="BNC31" s="1"/>
      <c r="BND31" s="1"/>
      <c r="BNE31" s="1"/>
      <c r="BNF31" s="1"/>
      <c r="BNG31" s="1"/>
      <c r="BNH31" s="1"/>
      <c r="BNI31" s="1"/>
      <c r="BNJ31" s="1"/>
      <c r="BNK31" s="1"/>
      <c r="BNL31" s="1"/>
      <c r="BNM31" s="1"/>
      <c r="BNN31" s="1"/>
      <c r="BNO31" s="1"/>
      <c r="BNP31" s="1"/>
      <c r="BNQ31" s="1"/>
      <c r="BNR31" s="1"/>
      <c r="BNS31" s="1"/>
      <c r="BNT31" s="1"/>
      <c r="BNU31" s="1"/>
      <c r="BNV31" s="1"/>
      <c r="BNW31" s="1"/>
      <c r="BNX31" s="1"/>
      <c r="BNY31" s="1"/>
      <c r="BNZ31" s="1"/>
      <c r="BOA31" s="1"/>
      <c r="BOB31" s="1"/>
      <c r="BOC31" s="1"/>
      <c r="BOD31" s="1"/>
      <c r="BOE31" s="1"/>
      <c r="BOF31" s="1"/>
      <c r="BOG31" s="1"/>
      <c r="BOH31" s="1"/>
      <c r="BOI31" s="1"/>
      <c r="BOJ31" s="1"/>
      <c r="BOK31" s="1"/>
      <c r="BOL31" s="1"/>
      <c r="BOM31" s="1"/>
      <c r="BON31" s="1"/>
      <c r="BOO31" s="1"/>
      <c r="BOP31" s="1"/>
      <c r="BOQ31" s="1"/>
      <c r="BOR31" s="1"/>
      <c r="BOS31" s="1"/>
      <c r="BOT31" s="1"/>
      <c r="BOU31" s="1"/>
      <c r="BOV31" s="1"/>
      <c r="BOW31" s="1"/>
      <c r="BOX31" s="1"/>
      <c r="BOY31" s="1"/>
      <c r="BOZ31" s="1"/>
      <c r="BPA31" s="1"/>
      <c r="BPB31" s="1"/>
      <c r="BPC31" s="1"/>
      <c r="BPD31" s="1"/>
      <c r="BPE31" s="1"/>
      <c r="BPF31" s="1"/>
      <c r="BPG31" s="1"/>
      <c r="BPH31" s="1"/>
      <c r="BPI31" s="1"/>
      <c r="BPJ31" s="1"/>
      <c r="BPK31" s="1"/>
      <c r="BPL31" s="1"/>
      <c r="BPM31" s="1"/>
      <c r="BPN31" s="1"/>
      <c r="BPO31" s="1"/>
      <c r="BPP31" s="1"/>
      <c r="BPQ31" s="1"/>
      <c r="BPR31" s="1"/>
      <c r="BPS31" s="1"/>
      <c r="BPT31" s="1"/>
      <c r="BPU31" s="1"/>
      <c r="BPV31" s="1"/>
      <c r="BPW31" s="1"/>
      <c r="BPX31" s="1"/>
      <c r="BPY31" s="1"/>
      <c r="BPZ31" s="1"/>
      <c r="BQA31" s="1"/>
      <c r="BQB31" s="1"/>
      <c r="BQC31" s="1"/>
      <c r="BQD31" s="1"/>
      <c r="BQE31" s="1"/>
      <c r="BQF31" s="1"/>
      <c r="BQG31" s="1"/>
      <c r="BQH31" s="1"/>
      <c r="BQI31" s="1"/>
      <c r="BQJ31" s="1"/>
      <c r="BQK31" s="1"/>
      <c r="BQL31" s="1"/>
      <c r="BQM31" s="1"/>
      <c r="BQN31" s="1"/>
      <c r="BQO31" s="1"/>
      <c r="BQP31" s="1"/>
      <c r="BQQ31" s="1"/>
      <c r="BQR31" s="1"/>
      <c r="BQS31" s="1"/>
      <c r="BQT31" s="1"/>
      <c r="BQU31" s="1"/>
      <c r="BQV31" s="1"/>
      <c r="BQW31" s="1"/>
      <c r="BQX31" s="1"/>
      <c r="BQY31" s="1"/>
      <c r="BQZ31" s="1"/>
      <c r="BRA31" s="1"/>
      <c r="BRB31" s="1"/>
      <c r="BRC31" s="1"/>
      <c r="BRD31" s="1"/>
      <c r="BRE31" s="1"/>
      <c r="BRF31" s="1"/>
      <c r="BRG31" s="1"/>
      <c r="BRH31" s="1"/>
      <c r="BRI31" s="1"/>
      <c r="BRJ31" s="1"/>
      <c r="BRK31" s="1"/>
      <c r="BRL31" s="1"/>
      <c r="BRM31" s="1"/>
      <c r="BRN31" s="1"/>
      <c r="BRO31" s="1"/>
      <c r="BRP31" s="1"/>
      <c r="BRQ31" s="1"/>
      <c r="BRR31" s="1"/>
      <c r="BRS31" s="1"/>
      <c r="BRT31" s="1"/>
      <c r="BRU31" s="1"/>
      <c r="BRV31" s="1"/>
      <c r="BRW31" s="1"/>
      <c r="BRX31" s="1"/>
      <c r="BRY31" s="1"/>
      <c r="BRZ31" s="1"/>
      <c r="BSA31" s="1"/>
      <c r="BSB31" s="1"/>
      <c r="BSC31" s="1"/>
    </row>
    <row r="32" spans="1:1849" s="1" customFormat="1" ht="25.5" x14ac:dyDescent="0.2">
      <c r="A32" s="65" t="s">
        <v>199</v>
      </c>
      <c r="B32" s="10" t="s">
        <v>200</v>
      </c>
      <c r="C32" s="72" t="s">
        <v>188</v>
      </c>
      <c r="D32" s="15">
        <v>168.18</v>
      </c>
      <c r="E32" s="15">
        <v>23.39</v>
      </c>
      <c r="F32" s="15">
        <v>3933.73</v>
      </c>
      <c r="G32" s="144">
        <f>'MC 01'!L35</f>
        <v>82.494755179153088</v>
      </c>
      <c r="H32" s="82">
        <f>'MC 02'!L35</f>
        <v>0</v>
      </c>
      <c r="I32" s="88">
        <f t="shared" si="1"/>
        <v>82.494755179153088</v>
      </c>
      <c r="J32" s="88">
        <f t="shared" si="2"/>
        <v>85.685244820846918</v>
      </c>
      <c r="K32" s="88">
        <f t="shared" si="5"/>
        <v>1929.55</v>
      </c>
      <c r="L32" s="88">
        <f t="shared" si="5"/>
        <v>0</v>
      </c>
      <c r="M32" s="91">
        <f t="shared" si="0"/>
        <v>1929.55</v>
      </c>
      <c r="N32" s="88">
        <f t="shared" si="3"/>
        <v>2004.18</v>
      </c>
      <c r="O32" s="90">
        <f t="shared" si="4"/>
        <v>0.49051409222290293</v>
      </c>
    </row>
    <row r="33" spans="1:15" s="1" customFormat="1" ht="12.75" x14ac:dyDescent="0.2">
      <c r="A33" s="65" t="s">
        <v>201</v>
      </c>
      <c r="B33" s="10" t="s">
        <v>202</v>
      </c>
      <c r="C33" s="72" t="s">
        <v>188</v>
      </c>
      <c r="D33" s="15">
        <v>103.98</v>
      </c>
      <c r="E33" s="15">
        <v>1.32</v>
      </c>
      <c r="F33" s="15">
        <v>137.25</v>
      </c>
      <c r="G33" s="144">
        <f>'MC 01'!L36</f>
        <v>51.003714136807815</v>
      </c>
      <c r="H33" s="82">
        <f>'MC 02'!L36</f>
        <v>0</v>
      </c>
      <c r="I33" s="88">
        <f t="shared" si="1"/>
        <v>51.003714136807815</v>
      </c>
      <c r="J33" s="88">
        <f t="shared" si="2"/>
        <v>52.976285863192189</v>
      </c>
      <c r="K33" s="88">
        <f t="shared" si="5"/>
        <v>67.319999999999993</v>
      </c>
      <c r="L33" s="88">
        <f t="shared" si="5"/>
        <v>0</v>
      </c>
      <c r="M33" s="91">
        <f t="shared" si="0"/>
        <v>67.319999999999993</v>
      </c>
      <c r="N33" s="88">
        <f t="shared" si="3"/>
        <v>69.930000000000007</v>
      </c>
      <c r="O33" s="90">
        <f t="shared" si="4"/>
        <v>0.49049180327868847</v>
      </c>
    </row>
    <row r="34" spans="1:15" s="1" customFormat="1" ht="25.5" x14ac:dyDescent="0.2">
      <c r="A34" s="65" t="s">
        <v>203</v>
      </c>
      <c r="B34" s="10" t="s">
        <v>177</v>
      </c>
      <c r="C34" s="72" t="s">
        <v>178</v>
      </c>
      <c r="D34" s="15">
        <v>3665.21</v>
      </c>
      <c r="E34" s="15">
        <v>0.68</v>
      </c>
      <c r="F34" s="15">
        <v>2492.34</v>
      </c>
      <c r="G34" s="144">
        <f>'MC 01'!L37</f>
        <v>1797.839229576547</v>
      </c>
      <c r="H34" s="82">
        <f>'MC 02'!L37</f>
        <v>0</v>
      </c>
      <c r="I34" s="88">
        <f t="shared" si="1"/>
        <v>1797.839229576547</v>
      </c>
      <c r="J34" s="88">
        <f t="shared" si="2"/>
        <v>1867.370770423453</v>
      </c>
      <c r="K34" s="88">
        <f t="shared" si="5"/>
        <v>1222.53</v>
      </c>
      <c r="L34" s="88">
        <f t="shared" si="5"/>
        <v>0</v>
      </c>
      <c r="M34" s="91">
        <f t="shared" si="0"/>
        <v>1222.53</v>
      </c>
      <c r="N34" s="88">
        <f t="shared" si="3"/>
        <v>1269.8100000000002</v>
      </c>
      <c r="O34" s="90">
        <f t="shared" si="4"/>
        <v>0.4905149377693252</v>
      </c>
    </row>
    <row r="35" spans="1:15" ht="12.75" x14ac:dyDescent="0.2">
      <c r="A35" s="65" t="s">
        <v>204</v>
      </c>
      <c r="B35" s="10" t="s">
        <v>205</v>
      </c>
      <c r="C35" s="72" t="s">
        <v>206</v>
      </c>
      <c r="D35" s="15">
        <v>155.97</v>
      </c>
      <c r="E35" s="15">
        <v>33.97</v>
      </c>
      <c r="F35" s="15">
        <v>5298.3</v>
      </c>
      <c r="G35" s="144">
        <f>'MC 01'!L38</f>
        <v>76.505571205211723</v>
      </c>
      <c r="H35" s="82">
        <f>'MC 02'!L38</f>
        <v>0</v>
      </c>
      <c r="I35" s="88">
        <f t="shared" si="1"/>
        <v>76.505571205211723</v>
      </c>
      <c r="J35" s="88">
        <f t="shared" si="2"/>
        <v>79.464428794788276</v>
      </c>
      <c r="K35" s="88">
        <f t="shared" si="5"/>
        <v>2598.89</v>
      </c>
      <c r="L35" s="88">
        <f t="shared" si="5"/>
        <v>0</v>
      </c>
      <c r="M35" s="91">
        <f t="shared" si="0"/>
        <v>2598.89</v>
      </c>
      <c r="N35" s="88">
        <f t="shared" si="3"/>
        <v>2699.4100000000003</v>
      </c>
      <c r="O35" s="90">
        <f t="shared" si="4"/>
        <v>0.49051393843308227</v>
      </c>
    </row>
    <row r="36" spans="1:15" ht="25.5" x14ac:dyDescent="0.2">
      <c r="A36" s="65" t="s">
        <v>207</v>
      </c>
      <c r="B36" s="10" t="s">
        <v>208</v>
      </c>
      <c r="C36" s="72" t="s">
        <v>18</v>
      </c>
      <c r="D36" s="15">
        <v>22</v>
      </c>
      <c r="E36" s="15">
        <v>1655.58</v>
      </c>
      <c r="F36" s="15">
        <v>36422.76</v>
      </c>
      <c r="G36" s="144">
        <f>'MC 01'!L39</f>
        <v>4</v>
      </c>
      <c r="H36" s="82">
        <f>'MC 02'!L39</f>
        <v>6</v>
      </c>
      <c r="I36" s="88">
        <f t="shared" si="1"/>
        <v>10</v>
      </c>
      <c r="J36" s="88">
        <f t="shared" si="2"/>
        <v>12</v>
      </c>
      <c r="K36" s="88">
        <f t="shared" si="5"/>
        <v>6622.32</v>
      </c>
      <c r="L36" s="88">
        <f t="shared" si="5"/>
        <v>9933.48</v>
      </c>
      <c r="M36" s="91">
        <f t="shared" si="0"/>
        <v>16555.8</v>
      </c>
      <c r="N36" s="88">
        <f t="shared" si="3"/>
        <v>19866.960000000003</v>
      </c>
      <c r="O36" s="90">
        <f t="shared" si="4"/>
        <v>0.45454545454545447</v>
      </c>
    </row>
    <row r="37" spans="1:15" ht="38.25" x14ac:dyDescent="0.2">
      <c r="A37" s="65" t="s">
        <v>209</v>
      </c>
      <c r="B37" s="10" t="s">
        <v>210</v>
      </c>
      <c r="C37" s="72" t="s">
        <v>18</v>
      </c>
      <c r="D37" s="15">
        <v>11</v>
      </c>
      <c r="E37" s="15">
        <v>3225.62</v>
      </c>
      <c r="F37" s="15">
        <v>35481.82</v>
      </c>
      <c r="G37" s="144">
        <f>'MC 01'!L40</f>
        <v>4</v>
      </c>
      <c r="H37" s="82">
        <f>'MC 02'!L40</f>
        <v>1</v>
      </c>
      <c r="I37" s="88">
        <f t="shared" si="1"/>
        <v>5</v>
      </c>
      <c r="J37" s="88">
        <f t="shared" si="2"/>
        <v>6</v>
      </c>
      <c r="K37" s="88">
        <f t="shared" si="5"/>
        <v>12902.48</v>
      </c>
      <c r="L37" s="88">
        <f t="shared" si="5"/>
        <v>3225.62</v>
      </c>
      <c r="M37" s="91">
        <f t="shared" si="0"/>
        <v>16128.099999999999</v>
      </c>
      <c r="N37" s="88">
        <f t="shared" si="3"/>
        <v>19353.72</v>
      </c>
      <c r="O37" s="90">
        <f t="shared" si="4"/>
        <v>0.45454545454545453</v>
      </c>
    </row>
    <row r="38" spans="1:15" ht="12.75" x14ac:dyDescent="0.2">
      <c r="A38" s="65" t="s">
        <v>211</v>
      </c>
      <c r="B38" s="10" t="s">
        <v>212</v>
      </c>
      <c r="C38" s="72" t="s">
        <v>17</v>
      </c>
      <c r="D38" s="15">
        <v>12</v>
      </c>
      <c r="E38" s="15">
        <v>200.59</v>
      </c>
      <c r="F38" s="15">
        <v>2407.08</v>
      </c>
      <c r="G38" s="144">
        <f>'MC 01'!L41</f>
        <v>12</v>
      </c>
      <c r="H38" s="82">
        <f>'MC 02'!L41</f>
        <v>0</v>
      </c>
      <c r="I38" s="88">
        <f t="shared" si="1"/>
        <v>12</v>
      </c>
      <c r="J38" s="88">
        <f t="shared" si="2"/>
        <v>0</v>
      </c>
      <c r="K38" s="88">
        <f t="shared" si="5"/>
        <v>2407.08</v>
      </c>
      <c r="L38" s="88">
        <f t="shared" si="5"/>
        <v>0</v>
      </c>
      <c r="M38" s="91">
        <f t="shared" si="0"/>
        <v>2407.08</v>
      </c>
      <c r="N38" s="88">
        <f t="shared" si="3"/>
        <v>0</v>
      </c>
      <c r="O38" s="90">
        <f t="shared" si="4"/>
        <v>1</v>
      </c>
    </row>
    <row r="39" spans="1:15" ht="25.5" x14ac:dyDescent="0.2">
      <c r="A39" s="65" t="s">
        <v>213</v>
      </c>
      <c r="B39" s="10" t="s">
        <v>214</v>
      </c>
      <c r="C39" s="72" t="s">
        <v>18</v>
      </c>
      <c r="D39" s="15">
        <v>4</v>
      </c>
      <c r="E39" s="15">
        <v>1863.65</v>
      </c>
      <c r="F39" s="15">
        <v>7454.6</v>
      </c>
      <c r="G39" s="144">
        <f>'MC 01'!L42</f>
        <v>2</v>
      </c>
      <c r="H39" s="82">
        <f>'MC 02'!L42</f>
        <v>0</v>
      </c>
      <c r="I39" s="88">
        <f t="shared" si="1"/>
        <v>2</v>
      </c>
      <c r="J39" s="88">
        <f t="shared" si="2"/>
        <v>2</v>
      </c>
      <c r="K39" s="88">
        <f t="shared" si="5"/>
        <v>3727.3</v>
      </c>
      <c r="L39" s="88">
        <f t="shared" si="5"/>
        <v>0</v>
      </c>
      <c r="M39" s="91">
        <f t="shared" si="0"/>
        <v>3727.3</v>
      </c>
      <c r="N39" s="88">
        <f t="shared" si="3"/>
        <v>3727.3</v>
      </c>
      <c r="O39" s="90">
        <f t="shared" si="4"/>
        <v>0.5</v>
      </c>
    </row>
    <row r="40" spans="1:15" ht="11.25" customHeight="1" x14ac:dyDescent="0.2">
      <c r="A40" s="65" t="s">
        <v>215</v>
      </c>
      <c r="B40" s="10" t="s">
        <v>216</v>
      </c>
      <c r="C40" s="72" t="s">
        <v>18</v>
      </c>
      <c r="D40" s="15">
        <v>50</v>
      </c>
      <c r="E40" s="15">
        <v>125.37</v>
      </c>
      <c r="F40" s="15">
        <v>6268.5</v>
      </c>
      <c r="G40" s="144">
        <f>'MC 01'!L43</f>
        <v>0</v>
      </c>
      <c r="H40" s="82">
        <f>'MC 02'!L43</f>
        <v>0</v>
      </c>
      <c r="I40" s="88">
        <f t="shared" si="1"/>
        <v>0</v>
      </c>
      <c r="J40" s="88">
        <f t="shared" si="2"/>
        <v>50</v>
      </c>
      <c r="K40" s="88">
        <f t="shared" si="5"/>
        <v>0</v>
      </c>
      <c r="L40" s="88">
        <f t="shared" si="5"/>
        <v>0</v>
      </c>
      <c r="M40" s="91">
        <f t="shared" si="0"/>
        <v>0</v>
      </c>
      <c r="N40" s="88">
        <f t="shared" si="3"/>
        <v>6268.5</v>
      </c>
      <c r="O40" s="90">
        <f t="shared" si="4"/>
        <v>0</v>
      </c>
    </row>
    <row r="41" spans="1:15" ht="25.5" x14ac:dyDescent="0.2">
      <c r="A41" s="65" t="s">
        <v>217</v>
      </c>
      <c r="B41" s="10" t="s">
        <v>218</v>
      </c>
      <c r="C41" s="72" t="s">
        <v>17</v>
      </c>
      <c r="D41" s="15">
        <v>200</v>
      </c>
      <c r="E41" s="15">
        <v>57.8</v>
      </c>
      <c r="F41" s="15">
        <v>11560</v>
      </c>
      <c r="G41" s="144">
        <f>'MC 01'!L44</f>
        <v>0</v>
      </c>
      <c r="H41" s="82">
        <f>'MC 02'!L44</f>
        <v>190</v>
      </c>
      <c r="I41" s="88">
        <f t="shared" si="1"/>
        <v>190</v>
      </c>
      <c r="J41" s="88">
        <f t="shared" si="2"/>
        <v>10</v>
      </c>
      <c r="K41" s="88">
        <f t="shared" si="5"/>
        <v>0</v>
      </c>
      <c r="L41" s="88">
        <f t="shared" si="5"/>
        <v>10982</v>
      </c>
      <c r="M41" s="91">
        <f t="shared" si="0"/>
        <v>10982</v>
      </c>
      <c r="N41" s="88">
        <f t="shared" si="3"/>
        <v>578</v>
      </c>
      <c r="O41" s="90">
        <f t="shared" si="4"/>
        <v>0.95</v>
      </c>
    </row>
    <row r="42" spans="1:15" ht="25.5" x14ac:dyDescent="0.2">
      <c r="A42" s="65" t="s">
        <v>219</v>
      </c>
      <c r="B42" s="10" t="s">
        <v>220</v>
      </c>
      <c r="C42" s="72" t="s">
        <v>17</v>
      </c>
      <c r="D42" s="15">
        <v>100</v>
      </c>
      <c r="E42" s="15">
        <v>24.03</v>
      </c>
      <c r="F42" s="15">
        <v>2403</v>
      </c>
      <c r="G42" s="144">
        <f>'MC 01'!L45</f>
        <v>0</v>
      </c>
      <c r="H42" s="82">
        <f>'MC 02'!L45</f>
        <v>37.199999999999996</v>
      </c>
      <c r="I42" s="88">
        <f t="shared" si="1"/>
        <v>37.199999999999996</v>
      </c>
      <c r="J42" s="88">
        <f t="shared" si="2"/>
        <v>62.800000000000004</v>
      </c>
      <c r="K42" s="88">
        <f t="shared" si="5"/>
        <v>0</v>
      </c>
      <c r="L42" s="88">
        <f t="shared" si="5"/>
        <v>893.92</v>
      </c>
      <c r="M42" s="91">
        <f t="shared" si="0"/>
        <v>893.92</v>
      </c>
      <c r="N42" s="88">
        <f t="shared" si="3"/>
        <v>1509.08</v>
      </c>
      <c r="O42" s="90">
        <f t="shared" si="4"/>
        <v>0.37200166458593426</v>
      </c>
    </row>
    <row r="43" spans="1:15" ht="12.75" x14ac:dyDescent="0.2">
      <c r="A43" s="65" t="s">
        <v>221</v>
      </c>
      <c r="B43" s="10" t="s">
        <v>222</v>
      </c>
      <c r="C43" s="72" t="s">
        <v>18</v>
      </c>
      <c r="D43" s="15">
        <v>50</v>
      </c>
      <c r="E43" s="15">
        <v>76.44</v>
      </c>
      <c r="F43" s="15">
        <v>3822</v>
      </c>
      <c r="G43" s="144">
        <f>'MC 01'!L46</f>
        <v>0</v>
      </c>
      <c r="H43" s="82">
        <f>'MC 02'!L46</f>
        <v>31</v>
      </c>
      <c r="I43" s="88">
        <f t="shared" si="1"/>
        <v>31</v>
      </c>
      <c r="J43" s="88">
        <f t="shared" si="2"/>
        <v>19</v>
      </c>
      <c r="K43" s="88">
        <f t="shared" si="5"/>
        <v>0</v>
      </c>
      <c r="L43" s="88">
        <f t="shared" si="5"/>
        <v>2369.64</v>
      </c>
      <c r="M43" s="91">
        <f t="shared" si="0"/>
        <v>2369.64</v>
      </c>
      <c r="N43" s="88">
        <f t="shared" si="3"/>
        <v>1452.3600000000001</v>
      </c>
      <c r="O43" s="90">
        <f t="shared" si="4"/>
        <v>0.62</v>
      </c>
    </row>
    <row r="44" spans="1:15" ht="12.75" x14ac:dyDescent="0.2">
      <c r="A44" s="65" t="s">
        <v>223</v>
      </c>
      <c r="B44" s="10" t="s">
        <v>224</v>
      </c>
      <c r="C44" s="72" t="s">
        <v>17</v>
      </c>
      <c r="D44" s="15">
        <v>307</v>
      </c>
      <c r="E44" s="15">
        <v>2.39</v>
      </c>
      <c r="F44" s="15">
        <v>733.73</v>
      </c>
      <c r="G44" s="144">
        <f>'MC 01'!L47</f>
        <v>0</v>
      </c>
      <c r="H44" s="82">
        <f>'MC 02'!L47</f>
        <v>150.59</v>
      </c>
      <c r="I44" s="88">
        <f t="shared" si="1"/>
        <v>150.59</v>
      </c>
      <c r="J44" s="88">
        <f t="shared" si="2"/>
        <v>156.41</v>
      </c>
      <c r="K44" s="88">
        <f t="shared" si="5"/>
        <v>0</v>
      </c>
      <c r="L44" s="88">
        <f t="shared" si="5"/>
        <v>359.91</v>
      </c>
      <c r="M44" s="91">
        <f t="shared" si="0"/>
        <v>359.91</v>
      </c>
      <c r="N44" s="88">
        <f t="shared" si="3"/>
        <v>373.82</v>
      </c>
      <c r="O44" s="90">
        <f t="shared" si="4"/>
        <v>0.49052103634852062</v>
      </c>
    </row>
    <row r="45" spans="1:15" ht="12.75" x14ac:dyDescent="0.2">
      <c r="A45" s="73" t="s">
        <v>225</v>
      </c>
      <c r="B45" s="81" t="s">
        <v>15</v>
      </c>
      <c r="C45" s="80"/>
      <c r="D45" s="64"/>
      <c r="E45" s="64"/>
      <c r="F45" s="64">
        <v>339868.18</v>
      </c>
      <c r="G45" s="150"/>
      <c r="H45" s="84">
        <f>'MC 02'!L48</f>
        <v>0</v>
      </c>
      <c r="I45" s="85">
        <f t="shared" si="1"/>
        <v>0</v>
      </c>
      <c r="J45" s="85">
        <f t="shared" si="2"/>
        <v>0</v>
      </c>
      <c r="K45" s="85">
        <f>K46+K58+K62+K68+K71</f>
        <v>64410.55</v>
      </c>
      <c r="L45" s="85">
        <f>L46+L58+L62+L68+L71</f>
        <v>54418.65</v>
      </c>
      <c r="M45" s="84">
        <f t="shared" si="0"/>
        <v>118829.20000000001</v>
      </c>
      <c r="N45" s="85">
        <f t="shared" si="3"/>
        <v>221038.97999999998</v>
      </c>
      <c r="O45" s="86">
        <f t="shared" si="4"/>
        <v>0.34963320190786912</v>
      </c>
    </row>
    <row r="46" spans="1:15" ht="12.75" x14ac:dyDescent="0.2">
      <c r="A46" s="73" t="s">
        <v>226</v>
      </c>
      <c r="B46" s="81" t="s">
        <v>227</v>
      </c>
      <c r="C46" s="80"/>
      <c r="D46" s="64"/>
      <c r="E46" s="64"/>
      <c r="F46" s="64">
        <v>99911.77</v>
      </c>
      <c r="G46" s="150"/>
      <c r="H46" s="84">
        <f>'MC 02'!L49</f>
        <v>0</v>
      </c>
      <c r="I46" s="85">
        <f t="shared" si="1"/>
        <v>0</v>
      </c>
      <c r="J46" s="85">
        <f t="shared" si="2"/>
        <v>0</v>
      </c>
      <c r="K46" s="85">
        <f>SUM(K47:K57)</f>
        <v>60107.020000000004</v>
      </c>
      <c r="L46" s="85">
        <f>SUM(L47:L57)</f>
        <v>4510.83</v>
      </c>
      <c r="M46" s="84">
        <f t="shared" si="0"/>
        <v>64617.850000000006</v>
      </c>
      <c r="N46" s="85">
        <f t="shared" si="3"/>
        <v>35293.919999999998</v>
      </c>
      <c r="O46" s="86">
        <f t="shared" si="4"/>
        <v>0.64674912675453555</v>
      </c>
    </row>
    <row r="47" spans="1:15" ht="12.75" x14ac:dyDescent="0.2">
      <c r="A47" s="65" t="s">
        <v>228</v>
      </c>
      <c r="B47" s="10" t="s">
        <v>229</v>
      </c>
      <c r="C47" s="72" t="s">
        <v>12</v>
      </c>
      <c r="D47" s="15">
        <v>2971.79</v>
      </c>
      <c r="E47" s="15">
        <v>1.52</v>
      </c>
      <c r="F47" s="15">
        <v>4517.12</v>
      </c>
      <c r="G47" s="144">
        <f>'MC 01'!L50</f>
        <v>2971.79</v>
      </c>
      <c r="H47" s="82">
        <f>'MC 02'!L50</f>
        <v>0</v>
      </c>
      <c r="I47" s="88">
        <f t="shared" si="1"/>
        <v>2971.79</v>
      </c>
      <c r="J47" s="88">
        <f t="shared" si="2"/>
        <v>0</v>
      </c>
      <c r="K47" s="88">
        <f t="shared" si="5"/>
        <v>4517.12</v>
      </c>
      <c r="L47" s="88">
        <f t="shared" si="5"/>
        <v>0</v>
      </c>
      <c r="M47" s="91">
        <f t="shared" si="0"/>
        <v>4517.12</v>
      </c>
      <c r="N47" s="88">
        <f t="shared" si="3"/>
        <v>0</v>
      </c>
      <c r="O47" s="90">
        <f t="shared" si="4"/>
        <v>1</v>
      </c>
    </row>
    <row r="48" spans="1:15" ht="25.5" x14ac:dyDescent="0.2">
      <c r="A48" s="65" t="s">
        <v>230</v>
      </c>
      <c r="B48" s="10" t="s">
        <v>231</v>
      </c>
      <c r="C48" s="72" t="s">
        <v>188</v>
      </c>
      <c r="D48" s="15">
        <v>810.63</v>
      </c>
      <c r="E48" s="15">
        <v>3.48</v>
      </c>
      <c r="F48" s="15">
        <v>2820.99</v>
      </c>
      <c r="G48" s="144">
        <f>'MC 01'!L51</f>
        <v>588</v>
      </c>
      <c r="H48" s="82">
        <f>'MC 02'!L51</f>
        <v>0</v>
      </c>
      <c r="I48" s="88">
        <f t="shared" si="1"/>
        <v>588</v>
      </c>
      <c r="J48" s="88">
        <f t="shared" si="2"/>
        <v>222.63</v>
      </c>
      <c r="K48" s="88">
        <f t="shared" si="5"/>
        <v>2046.24</v>
      </c>
      <c r="L48" s="88">
        <f t="shared" si="5"/>
        <v>0</v>
      </c>
      <c r="M48" s="91">
        <f t="shared" si="0"/>
        <v>2046.24</v>
      </c>
      <c r="N48" s="88">
        <f t="shared" si="3"/>
        <v>774.74999999999977</v>
      </c>
      <c r="O48" s="90">
        <f t="shared" si="4"/>
        <v>0.72536237278402271</v>
      </c>
    </row>
    <row r="49" spans="1:15" ht="12.75" x14ac:dyDescent="0.2">
      <c r="A49" s="65" t="s">
        <v>232</v>
      </c>
      <c r="B49" s="10" t="s">
        <v>202</v>
      </c>
      <c r="C49" s="72" t="s">
        <v>188</v>
      </c>
      <c r="D49" s="15">
        <v>909.17</v>
      </c>
      <c r="E49" s="15">
        <v>1.32</v>
      </c>
      <c r="F49" s="15">
        <v>1200.0999999999999</v>
      </c>
      <c r="G49" s="144">
        <f>'MC 01'!L52</f>
        <v>659.47714740387096</v>
      </c>
      <c r="H49" s="82">
        <f>'MC 02'!L52</f>
        <v>0</v>
      </c>
      <c r="I49" s="88">
        <f t="shared" si="1"/>
        <v>659.47714740387096</v>
      </c>
      <c r="J49" s="88">
        <f t="shared" si="2"/>
        <v>249.692852596129</v>
      </c>
      <c r="K49" s="88">
        <f t="shared" si="5"/>
        <v>870.51</v>
      </c>
      <c r="L49" s="88">
        <f t="shared" si="5"/>
        <v>0</v>
      </c>
      <c r="M49" s="91">
        <f t="shared" si="0"/>
        <v>870.51</v>
      </c>
      <c r="N49" s="88">
        <f t="shared" si="3"/>
        <v>329.58999999999992</v>
      </c>
      <c r="O49" s="90">
        <f t="shared" si="4"/>
        <v>0.72536455295392055</v>
      </c>
    </row>
    <row r="50" spans="1:15" ht="25.5" x14ac:dyDescent="0.2">
      <c r="A50" s="65" t="s">
        <v>233</v>
      </c>
      <c r="B50" s="10" t="s">
        <v>177</v>
      </c>
      <c r="C50" s="72" t="s">
        <v>178</v>
      </c>
      <c r="D50" s="15">
        <v>34775.68</v>
      </c>
      <c r="E50" s="15">
        <v>0.68</v>
      </c>
      <c r="F50" s="15">
        <v>23647.46</v>
      </c>
      <c r="G50" s="144">
        <f>'MC 01'!L53</f>
        <v>25224.94829947078</v>
      </c>
      <c r="H50" s="82">
        <f>'MC 02'!L53</f>
        <v>0</v>
      </c>
      <c r="I50" s="88">
        <f t="shared" si="1"/>
        <v>25224.94829947078</v>
      </c>
      <c r="J50" s="88">
        <f t="shared" si="2"/>
        <v>9550.7317005292207</v>
      </c>
      <c r="K50" s="88">
        <f t="shared" si="5"/>
        <v>17152.96</v>
      </c>
      <c r="L50" s="88">
        <f t="shared" si="5"/>
        <v>0</v>
      </c>
      <c r="M50" s="91">
        <f t="shared" si="0"/>
        <v>17152.96</v>
      </c>
      <c r="N50" s="88">
        <f t="shared" si="3"/>
        <v>6494.5</v>
      </c>
      <c r="O50" s="90">
        <f t="shared" si="4"/>
        <v>0.72536162446199293</v>
      </c>
    </row>
    <row r="51" spans="1:15" ht="12.75" x14ac:dyDescent="0.2">
      <c r="A51" s="65" t="s">
        <v>234</v>
      </c>
      <c r="B51" s="10" t="s">
        <v>205</v>
      </c>
      <c r="C51" s="72" t="s">
        <v>206</v>
      </c>
      <c r="D51" s="15">
        <v>1363.75</v>
      </c>
      <c r="E51" s="15">
        <v>33.97</v>
      </c>
      <c r="F51" s="15">
        <v>46326.59</v>
      </c>
      <c r="G51" s="144">
        <f>'MC 01'!L54</f>
        <v>989.21209429702822</v>
      </c>
      <c r="H51" s="82">
        <f>'MC 02'!L54</f>
        <v>0</v>
      </c>
      <c r="I51" s="88">
        <f t="shared" si="1"/>
        <v>989.21209429702822</v>
      </c>
      <c r="J51" s="88">
        <f t="shared" si="2"/>
        <v>374.53790570297178</v>
      </c>
      <c r="K51" s="88">
        <f t="shared" si="5"/>
        <v>33603.53</v>
      </c>
      <c r="L51" s="88">
        <f t="shared" si="5"/>
        <v>0</v>
      </c>
      <c r="M51" s="91">
        <f t="shared" si="0"/>
        <v>33603.53</v>
      </c>
      <c r="N51" s="88">
        <f t="shared" si="3"/>
        <v>12723.059999999998</v>
      </c>
      <c r="O51" s="90">
        <f t="shared" si="4"/>
        <v>0.72536161198136972</v>
      </c>
    </row>
    <row r="52" spans="1:15" ht="25.5" x14ac:dyDescent="0.2">
      <c r="A52" s="65" t="s">
        <v>235</v>
      </c>
      <c r="B52" s="10" t="s">
        <v>236</v>
      </c>
      <c r="C52" s="72" t="s">
        <v>188</v>
      </c>
      <c r="D52" s="15">
        <v>111.27</v>
      </c>
      <c r="E52" s="15">
        <v>0.63</v>
      </c>
      <c r="F52" s="15">
        <v>70.099999999999994</v>
      </c>
      <c r="G52" s="144">
        <f>'MC 01'!L55</f>
        <v>0</v>
      </c>
      <c r="H52" s="82">
        <f>'MC 02'!L55</f>
        <v>37.50601121626358</v>
      </c>
      <c r="I52" s="88">
        <f t="shared" si="1"/>
        <v>37.50601121626358</v>
      </c>
      <c r="J52" s="88">
        <f t="shared" si="2"/>
        <v>73.763988783736409</v>
      </c>
      <c r="K52" s="88">
        <f t="shared" si="5"/>
        <v>0</v>
      </c>
      <c r="L52" s="88">
        <f t="shared" si="5"/>
        <v>23.63</v>
      </c>
      <c r="M52" s="91">
        <f t="shared" si="0"/>
        <v>23.63</v>
      </c>
      <c r="N52" s="88">
        <f t="shared" si="3"/>
        <v>46.47</v>
      </c>
      <c r="O52" s="90">
        <f t="shared" si="4"/>
        <v>0.33708987161198289</v>
      </c>
    </row>
    <row r="53" spans="1:15" ht="25.5" x14ac:dyDescent="0.2">
      <c r="A53" s="65" t="s">
        <v>237</v>
      </c>
      <c r="B53" s="10" t="s">
        <v>238</v>
      </c>
      <c r="C53" s="72" t="s">
        <v>188</v>
      </c>
      <c r="D53" s="15">
        <v>111.27</v>
      </c>
      <c r="E53" s="15">
        <v>5.59</v>
      </c>
      <c r="F53" s="15">
        <v>622</v>
      </c>
      <c r="G53" s="144">
        <f>'MC 01'!L56</f>
        <v>0</v>
      </c>
      <c r="H53" s="82">
        <f>'MC 02'!L56</f>
        <v>37.50601121626358</v>
      </c>
      <c r="I53" s="88">
        <f t="shared" si="1"/>
        <v>37.50601121626358</v>
      </c>
      <c r="J53" s="88">
        <f t="shared" si="2"/>
        <v>73.763988783736409</v>
      </c>
      <c r="K53" s="88">
        <f t="shared" si="5"/>
        <v>0</v>
      </c>
      <c r="L53" s="88">
        <f t="shared" si="5"/>
        <v>209.66</v>
      </c>
      <c r="M53" s="91">
        <f t="shared" si="0"/>
        <v>209.66</v>
      </c>
      <c r="N53" s="88">
        <f t="shared" si="3"/>
        <v>412.34000000000003</v>
      </c>
      <c r="O53" s="90">
        <f t="shared" si="4"/>
        <v>0.33707395498392284</v>
      </c>
    </row>
    <row r="54" spans="1:15" ht="12.75" x14ac:dyDescent="0.2">
      <c r="A54" s="65" t="s">
        <v>239</v>
      </c>
      <c r="B54" s="10" t="s">
        <v>240</v>
      </c>
      <c r="C54" s="72" t="s">
        <v>12</v>
      </c>
      <c r="D54" s="15">
        <v>2971.79</v>
      </c>
      <c r="E54" s="15">
        <v>1.3</v>
      </c>
      <c r="F54" s="15">
        <v>3863.33</v>
      </c>
      <c r="G54" s="144">
        <f>'MC 01'!L57</f>
        <v>1474.3500000000004</v>
      </c>
      <c r="H54" s="82">
        <f>'MC 02'!L57</f>
        <v>0</v>
      </c>
      <c r="I54" s="88">
        <f t="shared" si="1"/>
        <v>1474.3500000000004</v>
      </c>
      <c r="J54" s="88">
        <f t="shared" si="2"/>
        <v>1497.4399999999996</v>
      </c>
      <c r="K54" s="88">
        <f t="shared" si="5"/>
        <v>1916.66</v>
      </c>
      <c r="L54" s="88">
        <f t="shared" si="5"/>
        <v>0</v>
      </c>
      <c r="M54" s="91">
        <f t="shared" si="0"/>
        <v>1916.66</v>
      </c>
      <c r="N54" s="88">
        <f t="shared" si="3"/>
        <v>1946.6699999999998</v>
      </c>
      <c r="O54" s="90">
        <f t="shared" si="4"/>
        <v>0.49611604496638911</v>
      </c>
    </row>
    <row r="55" spans="1:15" ht="25.5" x14ac:dyDescent="0.2">
      <c r="A55" s="65" t="s">
        <v>241</v>
      </c>
      <c r="B55" s="10" t="s">
        <v>242</v>
      </c>
      <c r="C55" s="72" t="s">
        <v>188</v>
      </c>
      <c r="D55" s="15">
        <v>546.53</v>
      </c>
      <c r="E55" s="15">
        <v>15.44</v>
      </c>
      <c r="F55" s="15">
        <v>8438.42</v>
      </c>
      <c r="G55" s="144">
        <f>'MC 01'!L58</f>
        <v>0</v>
      </c>
      <c r="H55" s="82">
        <f>'MC 02'!L58</f>
        <v>138.79087118455413</v>
      </c>
      <c r="I55" s="88">
        <f t="shared" si="1"/>
        <v>138.79087118455413</v>
      </c>
      <c r="J55" s="88">
        <f t="shared" si="2"/>
        <v>407.73912881544584</v>
      </c>
      <c r="K55" s="88">
        <f t="shared" si="5"/>
        <v>0</v>
      </c>
      <c r="L55" s="88">
        <f t="shared" si="5"/>
        <v>2142.9299999999998</v>
      </c>
      <c r="M55" s="91">
        <f t="shared" si="0"/>
        <v>2142.9299999999998</v>
      </c>
      <c r="N55" s="88">
        <f t="shared" si="3"/>
        <v>6295.49</v>
      </c>
      <c r="O55" s="90">
        <f t="shared" si="4"/>
        <v>0.2539491990206697</v>
      </c>
    </row>
    <row r="56" spans="1:15" ht="25.5" x14ac:dyDescent="0.2">
      <c r="A56" s="65" t="s">
        <v>243</v>
      </c>
      <c r="B56" s="10" t="s">
        <v>177</v>
      </c>
      <c r="C56" s="72" t="s">
        <v>178</v>
      </c>
      <c r="D56" s="15">
        <v>6968.3</v>
      </c>
      <c r="E56" s="15">
        <v>0.68</v>
      </c>
      <c r="F56" s="15">
        <v>4738.4399999999996</v>
      </c>
      <c r="G56" s="144">
        <f>'MC 01'!L59</f>
        <v>0</v>
      </c>
      <c r="H56" s="82">
        <f>'MC 02'!L59</f>
        <v>1769.5944004452247</v>
      </c>
      <c r="I56" s="88">
        <f t="shared" si="1"/>
        <v>1769.5944004452247</v>
      </c>
      <c r="J56" s="88">
        <f t="shared" si="2"/>
        <v>5198.7055995547753</v>
      </c>
      <c r="K56" s="88">
        <f t="shared" si="5"/>
        <v>0</v>
      </c>
      <c r="L56" s="88">
        <f t="shared" si="5"/>
        <v>1203.32</v>
      </c>
      <c r="M56" s="91">
        <f t="shared" si="0"/>
        <v>1203.32</v>
      </c>
      <c r="N56" s="88">
        <f t="shared" si="3"/>
        <v>3535.12</v>
      </c>
      <c r="O56" s="90">
        <f t="shared" si="4"/>
        <v>0.2539485569090249</v>
      </c>
    </row>
    <row r="57" spans="1:15" ht="38.25" x14ac:dyDescent="0.2">
      <c r="A57" s="65" t="s">
        <v>244</v>
      </c>
      <c r="B57" s="10" t="s">
        <v>245</v>
      </c>
      <c r="C57" s="72" t="s">
        <v>188</v>
      </c>
      <c r="D57" s="15">
        <v>546.53</v>
      </c>
      <c r="E57" s="15">
        <v>6.71</v>
      </c>
      <c r="F57" s="15">
        <v>3667.22</v>
      </c>
      <c r="G57" s="144">
        <f>'MC 01'!L60</f>
        <v>0</v>
      </c>
      <c r="H57" s="82">
        <f>'MC 02'!L60</f>
        <v>138.79087118455413</v>
      </c>
      <c r="I57" s="88">
        <f t="shared" si="1"/>
        <v>138.79087118455413</v>
      </c>
      <c r="J57" s="88">
        <f t="shared" si="2"/>
        <v>407.73912881544584</v>
      </c>
      <c r="K57" s="88">
        <f t="shared" si="5"/>
        <v>0</v>
      </c>
      <c r="L57" s="88">
        <f t="shared" si="5"/>
        <v>931.29</v>
      </c>
      <c r="M57" s="91">
        <f t="shared" si="0"/>
        <v>931.29</v>
      </c>
      <c r="N57" s="88">
        <f t="shared" si="3"/>
        <v>2735.93</v>
      </c>
      <c r="O57" s="90">
        <f t="shared" si="4"/>
        <v>0.25394985847590273</v>
      </c>
    </row>
    <row r="58" spans="1:15" ht="12.75" x14ac:dyDescent="0.2">
      <c r="A58" s="73" t="s">
        <v>246</v>
      </c>
      <c r="B58" s="81" t="s">
        <v>15</v>
      </c>
      <c r="C58" s="80"/>
      <c r="D58" s="64"/>
      <c r="E58" s="64"/>
      <c r="F58" s="64">
        <v>179691.54</v>
      </c>
      <c r="G58" s="150"/>
      <c r="H58" s="84">
        <f>'MC 02'!L61</f>
        <v>0</v>
      </c>
      <c r="I58" s="85">
        <f t="shared" si="1"/>
        <v>0</v>
      </c>
      <c r="J58" s="85">
        <f t="shared" si="2"/>
        <v>0</v>
      </c>
      <c r="K58" s="85">
        <f>SUM(K59:K61)</f>
        <v>4303.53</v>
      </c>
      <c r="L58" s="85">
        <f>SUM(L59:L61)</f>
        <v>46454.7</v>
      </c>
      <c r="M58" s="84">
        <f t="shared" si="0"/>
        <v>50758.229999999996</v>
      </c>
      <c r="N58" s="85">
        <f t="shared" si="3"/>
        <v>128933.31000000001</v>
      </c>
      <c r="O58" s="86">
        <f t="shared" si="4"/>
        <v>0.28247423334454141</v>
      </c>
    </row>
    <row r="59" spans="1:15" ht="38.25" x14ac:dyDescent="0.2">
      <c r="A59" s="65" t="s">
        <v>247</v>
      </c>
      <c r="B59" s="10" t="s">
        <v>248</v>
      </c>
      <c r="C59" s="72" t="s">
        <v>12</v>
      </c>
      <c r="D59" s="15">
        <v>2102.31</v>
      </c>
      <c r="E59" s="15">
        <v>73.849999999999994</v>
      </c>
      <c r="F59" s="15">
        <v>155255.59</v>
      </c>
      <c r="G59" s="144">
        <f>'MC 01'!L62</f>
        <v>0</v>
      </c>
      <c r="H59" s="82">
        <f>'MC 02'!L62</f>
        <v>510</v>
      </c>
      <c r="I59" s="88">
        <f t="shared" si="1"/>
        <v>510</v>
      </c>
      <c r="J59" s="88">
        <f t="shared" si="2"/>
        <v>1592.31</v>
      </c>
      <c r="K59" s="88">
        <f t="shared" si="5"/>
        <v>0</v>
      </c>
      <c r="L59" s="88">
        <f t="shared" si="5"/>
        <v>37663.5</v>
      </c>
      <c r="M59" s="91">
        <f t="shared" si="0"/>
        <v>37663.5</v>
      </c>
      <c r="N59" s="88">
        <f t="shared" si="3"/>
        <v>117592.09</v>
      </c>
      <c r="O59" s="90">
        <f t="shared" si="4"/>
        <v>0.2425902990030826</v>
      </c>
    </row>
    <row r="60" spans="1:15" ht="25.5" x14ac:dyDescent="0.2">
      <c r="A60" s="65" t="s">
        <v>249</v>
      </c>
      <c r="B60" s="10" t="s">
        <v>107</v>
      </c>
      <c r="C60" s="72" t="s">
        <v>17</v>
      </c>
      <c r="D60" s="15">
        <v>724.82</v>
      </c>
      <c r="E60" s="15">
        <v>29.7</v>
      </c>
      <c r="F60" s="15">
        <v>21527.15</v>
      </c>
      <c r="G60" s="144">
        <f>'MC 01'!L63</f>
        <v>144.9</v>
      </c>
      <c r="H60" s="82">
        <f>'MC 02'!L63</f>
        <v>296</v>
      </c>
      <c r="I60" s="88">
        <f t="shared" si="1"/>
        <v>440.9</v>
      </c>
      <c r="J60" s="88">
        <f t="shared" si="2"/>
        <v>283.92000000000007</v>
      </c>
      <c r="K60" s="88">
        <f t="shared" si="5"/>
        <v>4303.53</v>
      </c>
      <c r="L60" s="88">
        <f t="shared" si="5"/>
        <v>8791.2000000000007</v>
      </c>
      <c r="M60" s="91">
        <f t="shared" si="0"/>
        <v>13094.73</v>
      </c>
      <c r="N60" s="88">
        <f t="shared" si="3"/>
        <v>8432.4200000000019</v>
      </c>
      <c r="O60" s="90">
        <f t="shared" si="4"/>
        <v>0.60828906752635614</v>
      </c>
    </row>
    <row r="61" spans="1:15" ht="25.5" x14ac:dyDescent="0.2">
      <c r="A61" s="65" t="s">
        <v>250</v>
      </c>
      <c r="B61" s="10" t="s">
        <v>251</v>
      </c>
      <c r="C61" s="72" t="s">
        <v>17</v>
      </c>
      <c r="D61" s="15">
        <v>90</v>
      </c>
      <c r="E61" s="15">
        <v>32.32</v>
      </c>
      <c r="F61" s="15">
        <v>2908.8</v>
      </c>
      <c r="G61" s="144">
        <f>'MC 01'!L64</f>
        <v>0</v>
      </c>
      <c r="H61" s="82">
        <f>'MC 02'!L64</f>
        <v>0</v>
      </c>
      <c r="I61" s="88">
        <f t="shared" si="1"/>
        <v>0</v>
      </c>
      <c r="J61" s="88">
        <f t="shared" si="2"/>
        <v>90</v>
      </c>
      <c r="K61" s="88">
        <f t="shared" si="5"/>
        <v>0</v>
      </c>
      <c r="L61" s="88">
        <f t="shared" si="5"/>
        <v>0</v>
      </c>
      <c r="M61" s="91">
        <f t="shared" si="0"/>
        <v>0</v>
      </c>
      <c r="N61" s="88">
        <f t="shared" si="3"/>
        <v>2908.8</v>
      </c>
      <c r="O61" s="90">
        <f t="shared" si="4"/>
        <v>0</v>
      </c>
    </row>
    <row r="62" spans="1:15" ht="12.75" x14ac:dyDescent="0.2">
      <c r="A62" s="73" t="s">
        <v>252</v>
      </c>
      <c r="B62" s="81" t="s">
        <v>253</v>
      </c>
      <c r="C62" s="80"/>
      <c r="D62" s="64"/>
      <c r="E62" s="64"/>
      <c r="F62" s="64">
        <v>55212.639999999999</v>
      </c>
      <c r="G62" s="150"/>
      <c r="H62" s="84">
        <f>'MC 02'!L65</f>
        <v>0</v>
      </c>
      <c r="I62" s="85">
        <f t="shared" si="1"/>
        <v>0</v>
      </c>
      <c r="J62" s="85">
        <f t="shared" si="2"/>
        <v>0</v>
      </c>
      <c r="K62" s="85">
        <f>SUM(K63:K67)</f>
        <v>0</v>
      </c>
      <c r="L62" s="85">
        <f>SUM(L63:L67)</f>
        <v>3453.12</v>
      </c>
      <c r="M62" s="84">
        <f t="shared" si="0"/>
        <v>3453.12</v>
      </c>
      <c r="N62" s="85">
        <f t="shared" si="3"/>
        <v>51759.519999999997</v>
      </c>
      <c r="O62" s="86">
        <f t="shared" si="4"/>
        <v>6.254220048162884E-2</v>
      </c>
    </row>
    <row r="63" spans="1:15" ht="25.5" x14ac:dyDescent="0.2">
      <c r="A63" s="65" t="s">
        <v>254</v>
      </c>
      <c r="B63" s="10" t="s">
        <v>255</v>
      </c>
      <c r="C63" s="72" t="s">
        <v>12</v>
      </c>
      <c r="D63" s="15">
        <v>869.78</v>
      </c>
      <c r="E63" s="15">
        <v>40</v>
      </c>
      <c r="F63" s="15">
        <v>34791.199999999997</v>
      </c>
      <c r="G63" s="144">
        <f>'MC 01'!L66</f>
        <v>0</v>
      </c>
      <c r="H63" s="82">
        <f>'MC 02'!L66</f>
        <v>72.45</v>
      </c>
      <c r="I63" s="88">
        <f t="shared" si="1"/>
        <v>72.45</v>
      </c>
      <c r="J63" s="88">
        <f t="shared" si="2"/>
        <v>797.32999999999993</v>
      </c>
      <c r="K63" s="88">
        <f t="shared" si="5"/>
        <v>0</v>
      </c>
      <c r="L63" s="88">
        <f t="shared" si="5"/>
        <v>2898</v>
      </c>
      <c r="M63" s="91">
        <f t="shared" si="0"/>
        <v>2898</v>
      </c>
      <c r="N63" s="88">
        <f t="shared" si="3"/>
        <v>31893.199999999997</v>
      </c>
      <c r="O63" s="90">
        <f t="shared" si="4"/>
        <v>8.3296925659362142E-2</v>
      </c>
    </row>
    <row r="64" spans="1:15" ht="25.5" x14ac:dyDescent="0.2">
      <c r="A64" s="65" t="s">
        <v>256</v>
      </c>
      <c r="B64" s="10" t="s">
        <v>257</v>
      </c>
      <c r="C64" s="72" t="s">
        <v>12</v>
      </c>
      <c r="D64" s="15">
        <v>869.78</v>
      </c>
      <c r="E64" s="15">
        <v>2.2200000000000002</v>
      </c>
      <c r="F64" s="15">
        <v>1930.91</v>
      </c>
      <c r="G64" s="144">
        <f>'MC 01'!L67</f>
        <v>0</v>
      </c>
      <c r="H64" s="82">
        <f>'MC 02'!L67</f>
        <v>72.45</v>
      </c>
      <c r="I64" s="88">
        <f t="shared" si="1"/>
        <v>72.45</v>
      </c>
      <c r="J64" s="88">
        <f t="shared" si="2"/>
        <v>797.32999999999993</v>
      </c>
      <c r="K64" s="88">
        <f t="shared" si="5"/>
        <v>0</v>
      </c>
      <c r="L64" s="88">
        <f t="shared" si="5"/>
        <v>160.84</v>
      </c>
      <c r="M64" s="91">
        <f t="shared" si="0"/>
        <v>160.84</v>
      </c>
      <c r="N64" s="88">
        <f t="shared" si="3"/>
        <v>1770.0700000000002</v>
      </c>
      <c r="O64" s="90">
        <f t="shared" si="4"/>
        <v>8.3297512571792576E-2</v>
      </c>
    </row>
    <row r="65" spans="1:15" ht="25.5" x14ac:dyDescent="0.2">
      <c r="A65" s="65" t="s">
        <v>258</v>
      </c>
      <c r="B65" s="10" t="s">
        <v>259</v>
      </c>
      <c r="C65" s="72" t="s">
        <v>188</v>
      </c>
      <c r="D65" s="15">
        <v>30</v>
      </c>
      <c r="E65" s="15">
        <v>386.67</v>
      </c>
      <c r="F65" s="15">
        <v>11600.1</v>
      </c>
      <c r="G65" s="144">
        <f>'MC 01'!L68</f>
        <v>0</v>
      </c>
      <c r="H65" s="82">
        <f>'MC 02'!L68</f>
        <v>0</v>
      </c>
      <c r="I65" s="88">
        <f t="shared" si="1"/>
        <v>0</v>
      </c>
      <c r="J65" s="88">
        <f t="shared" si="2"/>
        <v>30</v>
      </c>
      <c r="K65" s="88">
        <f t="shared" si="5"/>
        <v>0</v>
      </c>
      <c r="L65" s="88">
        <f t="shared" si="5"/>
        <v>0</v>
      </c>
      <c r="M65" s="91">
        <f t="shared" si="0"/>
        <v>0</v>
      </c>
      <c r="N65" s="88">
        <f t="shared" si="3"/>
        <v>11600.1</v>
      </c>
      <c r="O65" s="90">
        <f t="shared" si="4"/>
        <v>0</v>
      </c>
    </row>
    <row r="66" spans="1:15" ht="38.25" x14ac:dyDescent="0.2">
      <c r="A66" s="65" t="s">
        <v>260</v>
      </c>
      <c r="B66" s="10" t="s">
        <v>261</v>
      </c>
      <c r="C66" s="72" t="s">
        <v>12</v>
      </c>
      <c r="D66" s="15">
        <v>72</v>
      </c>
      <c r="E66" s="15">
        <v>30.26</v>
      </c>
      <c r="F66" s="15">
        <v>2178.7199999999998</v>
      </c>
      <c r="G66" s="144">
        <f>'MC 01'!L69</f>
        <v>0</v>
      </c>
      <c r="H66" s="82">
        <f>'MC 02'!L69</f>
        <v>0</v>
      </c>
      <c r="I66" s="88">
        <f t="shared" si="1"/>
        <v>0</v>
      </c>
      <c r="J66" s="88">
        <f t="shared" si="2"/>
        <v>72</v>
      </c>
      <c r="K66" s="88">
        <f t="shared" si="5"/>
        <v>0</v>
      </c>
      <c r="L66" s="88">
        <f t="shared" si="5"/>
        <v>0</v>
      </c>
      <c r="M66" s="91">
        <f t="shared" si="0"/>
        <v>0</v>
      </c>
      <c r="N66" s="88">
        <f t="shared" si="3"/>
        <v>2178.7199999999998</v>
      </c>
      <c r="O66" s="90">
        <f t="shared" si="4"/>
        <v>0</v>
      </c>
    </row>
    <row r="67" spans="1:15" ht="12.75" x14ac:dyDescent="0.2">
      <c r="A67" s="65" t="s">
        <v>262</v>
      </c>
      <c r="B67" s="10" t="s">
        <v>263</v>
      </c>
      <c r="C67" s="72" t="s">
        <v>188</v>
      </c>
      <c r="D67" s="15">
        <v>43.49</v>
      </c>
      <c r="E67" s="15">
        <v>108.34</v>
      </c>
      <c r="F67" s="15">
        <v>4711.71</v>
      </c>
      <c r="G67" s="144">
        <f>'MC 01'!L70</f>
        <v>0</v>
      </c>
      <c r="H67" s="82">
        <f>'MC 02'!L70</f>
        <v>3.6392426820575317</v>
      </c>
      <c r="I67" s="88">
        <f t="shared" si="1"/>
        <v>3.6392426820575317</v>
      </c>
      <c r="J67" s="88">
        <f t="shared" si="2"/>
        <v>39.850757317942467</v>
      </c>
      <c r="K67" s="88">
        <f t="shared" si="5"/>
        <v>0</v>
      </c>
      <c r="L67" s="88">
        <f t="shared" si="5"/>
        <v>394.28</v>
      </c>
      <c r="M67" s="91">
        <f t="shared" si="0"/>
        <v>394.28</v>
      </c>
      <c r="N67" s="88">
        <f t="shared" si="3"/>
        <v>4317.43</v>
      </c>
      <c r="O67" s="90">
        <f t="shared" si="4"/>
        <v>8.3680871700507878E-2</v>
      </c>
    </row>
    <row r="68" spans="1:15" ht="12.75" x14ac:dyDescent="0.2">
      <c r="A68" s="73" t="s">
        <v>264</v>
      </c>
      <c r="B68" s="81" t="s">
        <v>265</v>
      </c>
      <c r="C68" s="80"/>
      <c r="D68" s="64"/>
      <c r="E68" s="64"/>
      <c r="F68" s="64">
        <v>1656.89</v>
      </c>
      <c r="G68" s="150"/>
      <c r="H68" s="84">
        <f>'MC 02'!L71</f>
        <v>0</v>
      </c>
      <c r="I68" s="85">
        <f t="shared" si="1"/>
        <v>0</v>
      </c>
      <c r="J68" s="85">
        <f t="shared" si="2"/>
        <v>0</v>
      </c>
      <c r="K68" s="85">
        <f>SUM(K69:K70)</f>
        <v>0</v>
      </c>
      <c r="L68" s="85">
        <f>SUM(L69:L70)</f>
        <v>0</v>
      </c>
      <c r="M68" s="84">
        <f t="shared" si="0"/>
        <v>0</v>
      </c>
      <c r="N68" s="85">
        <f t="shared" si="3"/>
        <v>1656.89</v>
      </c>
      <c r="O68" s="86">
        <f t="shared" si="4"/>
        <v>0</v>
      </c>
    </row>
    <row r="69" spans="1:15" ht="12.75" x14ac:dyDescent="0.2">
      <c r="A69" s="65" t="s">
        <v>266</v>
      </c>
      <c r="B69" s="10" t="s">
        <v>267</v>
      </c>
      <c r="C69" s="72" t="s">
        <v>17</v>
      </c>
      <c r="D69" s="15">
        <v>724.82</v>
      </c>
      <c r="E69" s="15">
        <v>1.5</v>
      </c>
      <c r="F69" s="15">
        <v>1087.23</v>
      </c>
      <c r="G69" s="144">
        <f>'MC 01'!L72</f>
        <v>0</v>
      </c>
      <c r="H69" s="82">
        <f>'MC 02'!L72</f>
        <v>0</v>
      </c>
      <c r="I69" s="88">
        <f t="shared" si="1"/>
        <v>0</v>
      </c>
      <c r="J69" s="88">
        <f t="shared" si="2"/>
        <v>724.82</v>
      </c>
      <c r="K69" s="88">
        <f t="shared" si="5"/>
        <v>0</v>
      </c>
      <c r="L69" s="88">
        <f t="shared" si="5"/>
        <v>0</v>
      </c>
      <c r="M69" s="91">
        <f t="shared" si="0"/>
        <v>0</v>
      </c>
      <c r="N69" s="88">
        <f t="shared" si="3"/>
        <v>1087.23</v>
      </c>
      <c r="O69" s="90">
        <f t="shared" si="4"/>
        <v>0</v>
      </c>
    </row>
    <row r="70" spans="1:15" ht="38.25" x14ac:dyDescent="0.2">
      <c r="A70" s="65" t="s">
        <v>268</v>
      </c>
      <c r="B70" s="10" t="s">
        <v>269</v>
      </c>
      <c r="C70" s="72" t="s">
        <v>12</v>
      </c>
      <c r="D70" s="15">
        <v>57.6</v>
      </c>
      <c r="E70" s="15">
        <v>9.89</v>
      </c>
      <c r="F70" s="15">
        <v>569.66</v>
      </c>
      <c r="G70" s="144">
        <f>'MC 01'!L73</f>
        <v>0</v>
      </c>
      <c r="H70" s="82">
        <f>'MC 02'!L73</f>
        <v>0</v>
      </c>
      <c r="I70" s="88">
        <f t="shared" si="1"/>
        <v>0</v>
      </c>
      <c r="J70" s="88">
        <f t="shared" si="2"/>
        <v>57.6</v>
      </c>
      <c r="K70" s="88">
        <f t="shared" si="5"/>
        <v>0</v>
      </c>
      <c r="L70" s="88">
        <f t="shared" si="5"/>
        <v>0</v>
      </c>
      <c r="M70" s="91">
        <f t="shared" si="0"/>
        <v>0</v>
      </c>
      <c r="N70" s="88">
        <f t="shared" si="3"/>
        <v>569.66</v>
      </c>
      <c r="O70" s="90">
        <f t="shared" si="4"/>
        <v>0</v>
      </c>
    </row>
    <row r="71" spans="1:15" ht="12.75" x14ac:dyDescent="0.2">
      <c r="A71" s="73" t="s">
        <v>270</v>
      </c>
      <c r="B71" s="81" t="s">
        <v>271</v>
      </c>
      <c r="C71" s="80"/>
      <c r="D71" s="64"/>
      <c r="E71" s="64"/>
      <c r="F71" s="64">
        <v>3395.34</v>
      </c>
      <c r="G71" s="150"/>
      <c r="H71" s="84">
        <f>'MC 02'!L74</f>
        <v>0</v>
      </c>
      <c r="I71" s="85">
        <f t="shared" si="1"/>
        <v>0</v>
      </c>
      <c r="J71" s="85">
        <f t="shared" si="2"/>
        <v>0</v>
      </c>
      <c r="K71" s="85">
        <f>SUM(K72:K73)</f>
        <v>0</v>
      </c>
      <c r="L71" s="85">
        <f>SUM(L72:L73)</f>
        <v>0</v>
      </c>
      <c r="M71" s="84">
        <f t="shared" si="0"/>
        <v>0</v>
      </c>
      <c r="N71" s="85">
        <f t="shared" si="3"/>
        <v>3395.34</v>
      </c>
      <c r="O71" s="86">
        <f t="shared" si="4"/>
        <v>0</v>
      </c>
    </row>
    <row r="72" spans="1:15" ht="38.25" x14ac:dyDescent="0.2">
      <c r="A72" s="65" t="s">
        <v>272</v>
      </c>
      <c r="B72" s="10" t="s">
        <v>273</v>
      </c>
      <c r="C72" s="72" t="s">
        <v>12</v>
      </c>
      <c r="D72" s="15">
        <v>14.4</v>
      </c>
      <c r="E72" s="15">
        <v>86.85</v>
      </c>
      <c r="F72" s="15">
        <v>1250.6400000000001</v>
      </c>
      <c r="G72" s="144">
        <f>'MC 01'!L75</f>
        <v>0</v>
      </c>
      <c r="H72" s="82">
        <f>'MC 02'!L75</f>
        <v>0</v>
      </c>
      <c r="I72" s="88">
        <f t="shared" si="1"/>
        <v>0</v>
      </c>
      <c r="J72" s="88">
        <f t="shared" si="2"/>
        <v>14.4</v>
      </c>
      <c r="K72" s="88">
        <f t="shared" si="5"/>
        <v>0</v>
      </c>
      <c r="L72" s="88">
        <f t="shared" si="5"/>
        <v>0</v>
      </c>
      <c r="M72" s="91">
        <f t="shared" si="0"/>
        <v>0</v>
      </c>
      <c r="N72" s="88">
        <f t="shared" si="3"/>
        <v>1250.6400000000001</v>
      </c>
      <c r="O72" s="90">
        <f t="shared" si="4"/>
        <v>0</v>
      </c>
    </row>
    <row r="73" spans="1:15" ht="25.5" x14ac:dyDescent="0.2">
      <c r="A73" s="65" t="s">
        <v>274</v>
      </c>
      <c r="B73" s="10" t="s">
        <v>275</v>
      </c>
      <c r="C73" s="72" t="s">
        <v>12</v>
      </c>
      <c r="D73" s="15">
        <v>99.2</v>
      </c>
      <c r="E73" s="15">
        <v>21.62</v>
      </c>
      <c r="F73" s="15">
        <v>2144.6999999999998</v>
      </c>
      <c r="G73" s="144">
        <f>'MC 01'!L76</f>
        <v>0</v>
      </c>
      <c r="H73" s="82">
        <f>'MC 02'!L76</f>
        <v>0</v>
      </c>
      <c r="I73" s="88">
        <f t="shared" si="1"/>
        <v>0</v>
      </c>
      <c r="J73" s="88">
        <f t="shared" si="2"/>
        <v>99.2</v>
      </c>
      <c r="K73" s="88">
        <f t="shared" si="5"/>
        <v>0</v>
      </c>
      <c r="L73" s="88">
        <f t="shared" si="5"/>
        <v>0</v>
      </c>
      <c r="M73" s="91">
        <f t="shared" ref="M73:M79" si="6">L73+K73</f>
        <v>0</v>
      </c>
      <c r="N73" s="88">
        <f t="shared" si="3"/>
        <v>2144.6999999999998</v>
      </c>
      <c r="O73" s="90">
        <f t="shared" si="4"/>
        <v>0</v>
      </c>
    </row>
    <row r="74" spans="1:15" ht="12.75" x14ac:dyDescent="0.2">
      <c r="A74" s="73" t="s">
        <v>276</v>
      </c>
      <c r="B74" s="81" t="s">
        <v>277</v>
      </c>
      <c r="C74" s="80"/>
      <c r="D74" s="64"/>
      <c r="E74" s="64"/>
      <c r="F74" s="64">
        <v>6789.68</v>
      </c>
      <c r="G74" s="150"/>
      <c r="H74" s="84">
        <f>'MC 02'!L77</f>
        <v>0</v>
      </c>
      <c r="I74" s="85">
        <f t="shared" si="1"/>
        <v>0</v>
      </c>
      <c r="J74" s="85">
        <f t="shared" si="2"/>
        <v>0</v>
      </c>
      <c r="K74" s="85">
        <f>SUM(K75:K76)</f>
        <v>0</v>
      </c>
      <c r="L74" s="85">
        <f>SUM(L75:L76)</f>
        <v>0</v>
      </c>
      <c r="M74" s="84">
        <f t="shared" si="6"/>
        <v>0</v>
      </c>
      <c r="N74" s="85">
        <f t="shared" si="3"/>
        <v>6789.68</v>
      </c>
      <c r="O74" s="86">
        <f t="shared" si="4"/>
        <v>0</v>
      </c>
    </row>
    <row r="75" spans="1:15" ht="38.25" x14ac:dyDescent="0.2">
      <c r="A75" s="65" t="s">
        <v>278</v>
      </c>
      <c r="B75" s="10" t="s">
        <v>149</v>
      </c>
      <c r="C75" s="72" t="s">
        <v>18</v>
      </c>
      <c r="D75" s="15">
        <v>8</v>
      </c>
      <c r="E75" s="15">
        <v>219.44</v>
      </c>
      <c r="F75" s="15">
        <v>1755.52</v>
      </c>
      <c r="G75" s="144">
        <f>'MC 01'!L78</f>
        <v>0</v>
      </c>
      <c r="H75" s="82">
        <f>'MC 02'!L78</f>
        <v>0</v>
      </c>
      <c r="I75" s="88">
        <f t="shared" ref="I75:I79" si="7">H75+G75</f>
        <v>0</v>
      </c>
      <c r="J75" s="88">
        <f t="shared" ref="J75:J79" si="8">D75-I75</f>
        <v>8</v>
      </c>
      <c r="K75" s="88">
        <f t="shared" ref="K75:L79" si="9">ROUND($E75*G75,2)</f>
        <v>0</v>
      </c>
      <c r="L75" s="88">
        <f t="shared" si="9"/>
        <v>0</v>
      </c>
      <c r="M75" s="91">
        <f t="shared" si="6"/>
        <v>0</v>
      </c>
      <c r="N75" s="88">
        <f t="shared" ref="N75:N79" si="10">F75-M75</f>
        <v>1755.52</v>
      </c>
      <c r="O75" s="90">
        <f t="shared" ref="O75:O79" si="11">M75/F75</f>
        <v>0</v>
      </c>
    </row>
    <row r="76" spans="1:15" ht="25.5" x14ac:dyDescent="0.2">
      <c r="A76" s="65" t="s">
        <v>279</v>
      </c>
      <c r="B76" s="10" t="s">
        <v>280</v>
      </c>
      <c r="C76" s="72" t="s">
        <v>18</v>
      </c>
      <c r="D76" s="15">
        <v>8</v>
      </c>
      <c r="E76" s="15">
        <v>629.27</v>
      </c>
      <c r="F76" s="15">
        <v>5034.16</v>
      </c>
      <c r="G76" s="144">
        <f>'MC 01'!L79</f>
        <v>0</v>
      </c>
      <c r="H76" s="82">
        <f>'MC 02'!L79</f>
        <v>0</v>
      </c>
      <c r="I76" s="88">
        <f t="shared" si="7"/>
        <v>0</v>
      </c>
      <c r="J76" s="88">
        <f t="shared" si="8"/>
        <v>8</v>
      </c>
      <c r="K76" s="88">
        <f t="shared" si="9"/>
        <v>0</v>
      </c>
      <c r="L76" s="88">
        <f t="shared" si="9"/>
        <v>0</v>
      </c>
      <c r="M76" s="91">
        <f t="shared" si="6"/>
        <v>0</v>
      </c>
      <c r="N76" s="88">
        <f t="shared" si="10"/>
        <v>5034.16</v>
      </c>
      <c r="O76" s="90">
        <f t="shared" si="11"/>
        <v>0</v>
      </c>
    </row>
    <row r="77" spans="1:15" ht="12.75" x14ac:dyDescent="0.2">
      <c r="A77" s="73" t="s">
        <v>281</v>
      </c>
      <c r="B77" s="81" t="s">
        <v>282</v>
      </c>
      <c r="C77" s="80"/>
      <c r="D77" s="64"/>
      <c r="E77" s="64"/>
      <c r="F77" s="64">
        <v>5157.53</v>
      </c>
      <c r="G77" s="150"/>
      <c r="H77" s="84">
        <f>'MC 02'!L80</f>
        <v>0</v>
      </c>
      <c r="I77" s="85">
        <f t="shared" si="7"/>
        <v>0</v>
      </c>
      <c r="J77" s="85">
        <f t="shared" si="8"/>
        <v>0</v>
      </c>
      <c r="K77" s="85">
        <f>SUM(K78:K79)</f>
        <v>0</v>
      </c>
      <c r="L77" s="85">
        <f>SUM(L78:L79)</f>
        <v>0</v>
      </c>
      <c r="M77" s="84">
        <f t="shared" si="6"/>
        <v>0</v>
      </c>
      <c r="N77" s="85">
        <f t="shared" si="10"/>
        <v>5157.53</v>
      </c>
      <c r="O77" s="86">
        <f t="shared" si="11"/>
        <v>0</v>
      </c>
    </row>
    <row r="78" spans="1:15" ht="12.75" x14ac:dyDescent="0.2">
      <c r="A78" s="65" t="s">
        <v>283</v>
      </c>
      <c r="B78" s="10" t="s">
        <v>284</v>
      </c>
      <c r="C78" s="72" t="s">
        <v>18</v>
      </c>
      <c r="D78" s="15">
        <v>1</v>
      </c>
      <c r="E78" s="15">
        <v>3701.35</v>
      </c>
      <c r="F78" s="15">
        <v>3701.35</v>
      </c>
      <c r="G78" s="144">
        <f>'MC 01'!L81</f>
        <v>0</v>
      </c>
      <c r="H78" s="82">
        <f>'MC 02'!L81</f>
        <v>0</v>
      </c>
      <c r="I78" s="88">
        <f t="shared" si="7"/>
        <v>0</v>
      </c>
      <c r="J78" s="88">
        <f t="shared" si="8"/>
        <v>1</v>
      </c>
      <c r="K78" s="88">
        <f t="shared" si="9"/>
        <v>0</v>
      </c>
      <c r="L78" s="88">
        <f t="shared" si="9"/>
        <v>0</v>
      </c>
      <c r="M78" s="91">
        <f t="shared" si="6"/>
        <v>0</v>
      </c>
      <c r="N78" s="88">
        <f t="shared" si="10"/>
        <v>3701.35</v>
      </c>
      <c r="O78" s="90">
        <f t="shared" si="11"/>
        <v>0</v>
      </c>
    </row>
    <row r="79" spans="1:15" ht="12.75" x14ac:dyDescent="0.2">
      <c r="A79" s="65" t="s">
        <v>285</v>
      </c>
      <c r="B79" s="10" t="s">
        <v>286</v>
      </c>
      <c r="C79" s="72" t="s">
        <v>287</v>
      </c>
      <c r="D79" s="15">
        <v>2971.79</v>
      </c>
      <c r="E79" s="15">
        <v>0.49</v>
      </c>
      <c r="F79" s="15">
        <v>1456.18</v>
      </c>
      <c r="G79" s="144">
        <f>'MC 01'!L82</f>
        <v>0</v>
      </c>
      <c r="H79" s="82">
        <f>'MC 02'!L82</f>
        <v>0</v>
      </c>
      <c r="I79" s="88">
        <f t="shared" si="7"/>
        <v>0</v>
      </c>
      <c r="J79" s="88">
        <f t="shared" si="8"/>
        <v>2971.79</v>
      </c>
      <c r="K79" s="88">
        <f t="shared" si="9"/>
        <v>0</v>
      </c>
      <c r="L79" s="88">
        <f t="shared" si="9"/>
        <v>0</v>
      </c>
      <c r="M79" s="91">
        <f t="shared" si="6"/>
        <v>0</v>
      </c>
      <c r="N79" s="88">
        <f t="shared" si="10"/>
        <v>1456.18</v>
      </c>
      <c r="O79" s="90">
        <f t="shared" si="11"/>
        <v>0</v>
      </c>
    </row>
    <row r="80" spans="1:15" ht="12.75" x14ac:dyDescent="0.2">
      <c r="A80" s="210" t="s">
        <v>45</v>
      </c>
      <c r="B80" s="211"/>
      <c r="C80" s="212"/>
      <c r="D80" s="212"/>
      <c r="E80" s="212"/>
      <c r="F80" s="49">
        <f>SUM(F8+F11+F17+F19+F24+F45+F74+F77)</f>
        <v>587175.16</v>
      </c>
      <c r="G80" s="213"/>
      <c r="H80" s="214"/>
      <c r="I80" s="214"/>
      <c r="J80" s="215"/>
      <c r="K80" s="49">
        <f>SUM(K8+K11+K17+K19+K24+K45+K74+K77)</f>
        <v>161424.65000000002</v>
      </c>
      <c r="L80" s="49">
        <f>SUM(L8+L11+L17+L19+L24+L45+L74+L77)</f>
        <v>87186.15</v>
      </c>
      <c r="M80" s="49">
        <f>SUM(M8+M11+M17+M19+M24+M45+M74+M77)</f>
        <v>248610.80000000002</v>
      </c>
      <c r="N80" s="49">
        <f>SUM(N8+N11+N17+N19+N24+N45+N74+N77)</f>
        <v>338564.36</v>
      </c>
      <c r="O80" s="216"/>
    </row>
    <row r="81" spans="1:15" ht="18" x14ac:dyDescent="0.25">
      <c r="A81" s="210" t="s">
        <v>46</v>
      </c>
      <c r="B81" s="211"/>
      <c r="C81" s="211"/>
      <c r="D81" s="211"/>
      <c r="E81" s="211"/>
      <c r="F81" s="50">
        <f>F80/F80</f>
        <v>1</v>
      </c>
      <c r="G81" s="217"/>
      <c r="H81" s="218"/>
      <c r="I81" s="218"/>
      <c r="J81" s="219"/>
      <c r="K81" s="92">
        <f>K80/$F$80</f>
        <v>0.27491736877970113</v>
      </c>
      <c r="L81" s="93">
        <f>L80/$F$80</f>
        <v>0.1484840571253048</v>
      </c>
      <c r="M81" s="92">
        <f>M80/$F$80</f>
        <v>0.42340142590500596</v>
      </c>
      <c r="N81" s="92" t="s">
        <v>323</v>
      </c>
      <c r="O81" s="216"/>
    </row>
    <row r="82" spans="1:15" ht="12.75" x14ac:dyDescent="0.2">
      <c r="A82" s="189" t="s">
        <v>47</v>
      </c>
      <c r="B82" s="190"/>
      <c r="C82" s="190"/>
      <c r="D82" s="190"/>
      <c r="E82" s="190"/>
      <c r="F82" s="190"/>
      <c r="G82" s="190"/>
      <c r="H82" s="190"/>
      <c r="I82" s="190"/>
      <c r="J82" s="190"/>
      <c r="K82" s="190"/>
      <c r="L82" s="191">
        <f>F80</f>
        <v>587175.16</v>
      </c>
      <c r="M82" s="191"/>
      <c r="N82" s="191"/>
      <c r="O82" s="192"/>
    </row>
    <row r="83" spans="1:15" ht="12.75" x14ac:dyDescent="0.2">
      <c r="A83" s="193" t="s">
        <v>48</v>
      </c>
      <c r="B83" s="194"/>
      <c r="C83" s="195"/>
      <c r="D83" s="196" t="s">
        <v>303</v>
      </c>
      <c r="E83" s="196"/>
      <c r="F83" s="196"/>
      <c r="G83" s="196"/>
      <c r="H83" s="196"/>
      <c r="I83" s="196"/>
      <c r="J83" s="196"/>
      <c r="K83" s="197" t="s">
        <v>49</v>
      </c>
      <c r="L83" s="197"/>
      <c r="M83" s="197"/>
      <c r="N83" s="197"/>
      <c r="O83" s="198"/>
    </row>
    <row r="84" spans="1:15" x14ac:dyDescent="0.2">
      <c r="A84" s="193"/>
      <c r="B84" s="194"/>
      <c r="C84" s="195"/>
      <c r="D84" s="199"/>
      <c r="E84" s="199"/>
      <c r="F84" s="199"/>
      <c r="G84" s="199"/>
      <c r="H84" s="199"/>
      <c r="I84" s="199"/>
      <c r="J84" s="199"/>
      <c r="K84" s="197"/>
      <c r="L84" s="197"/>
      <c r="M84" s="197"/>
      <c r="N84" s="197"/>
      <c r="O84" s="198"/>
    </row>
    <row r="85" spans="1:15" x14ac:dyDescent="0.2">
      <c r="A85" s="193"/>
      <c r="B85" s="194"/>
      <c r="C85" s="195"/>
      <c r="D85" s="202"/>
      <c r="E85" s="202"/>
      <c r="F85" s="202"/>
      <c r="G85" s="202"/>
      <c r="H85" s="202"/>
      <c r="I85" s="202"/>
      <c r="J85" s="202"/>
      <c r="K85" s="197"/>
      <c r="L85" s="197"/>
      <c r="M85" s="197"/>
      <c r="N85" s="197"/>
      <c r="O85" s="198"/>
    </row>
    <row r="86" spans="1:15" ht="12.75" x14ac:dyDescent="0.2">
      <c r="A86" s="203" t="s">
        <v>50</v>
      </c>
      <c r="B86" s="204"/>
      <c r="C86" s="205"/>
      <c r="D86" s="206" t="s">
        <v>304</v>
      </c>
      <c r="E86" s="207"/>
      <c r="F86" s="207"/>
      <c r="G86" s="207"/>
      <c r="H86" s="207"/>
      <c r="I86" s="207"/>
      <c r="J86" s="207"/>
      <c r="K86" s="197"/>
      <c r="L86" s="197"/>
      <c r="M86" s="197"/>
      <c r="N86" s="197"/>
      <c r="O86" s="198"/>
    </row>
    <row r="87" spans="1:15" ht="13.5" thickBot="1" x14ac:dyDescent="0.25">
      <c r="A87" s="186" t="s">
        <v>51</v>
      </c>
      <c r="B87" s="187"/>
      <c r="C87" s="187"/>
      <c r="D87" s="188"/>
      <c r="E87" s="188"/>
      <c r="F87" s="188"/>
      <c r="G87" s="188"/>
      <c r="H87" s="188"/>
      <c r="I87" s="188"/>
      <c r="J87" s="188"/>
      <c r="K87" s="200"/>
      <c r="L87" s="200"/>
      <c r="M87" s="200"/>
      <c r="N87" s="200"/>
      <c r="O87" s="201"/>
    </row>
  </sheetData>
  <mergeCells count="39">
    <mergeCell ref="A87:C87"/>
    <mergeCell ref="D87:J87"/>
    <mergeCell ref="A82:K82"/>
    <mergeCell ref="L82:O82"/>
    <mergeCell ref="A83:C85"/>
    <mergeCell ref="D83:J83"/>
    <mergeCell ref="K83:O83"/>
    <mergeCell ref="D84:J84"/>
    <mergeCell ref="K84:O87"/>
    <mergeCell ref="D85:J85"/>
    <mergeCell ref="A86:C86"/>
    <mergeCell ref="D86:J86"/>
    <mergeCell ref="K4:L4"/>
    <mergeCell ref="A80:E80"/>
    <mergeCell ref="G80:J80"/>
    <mergeCell ref="O80:O81"/>
    <mergeCell ref="A81:E81"/>
    <mergeCell ref="G81:J81"/>
    <mergeCell ref="C5:F6"/>
    <mergeCell ref="G5:N5"/>
    <mergeCell ref="O5:O7"/>
    <mergeCell ref="G6:J6"/>
    <mergeCell ref="K6:N6"/>
    <mergeCell ref="A1:A2"/>
    <mergeCell ref="B1:O1"/>
    <mergeCell ref="B2:O2"/>
    <mergeCell ref="A3:A6"/>
    <mergeCell ref="B3:B6"/>
    <mergeCell ref="C3:D3"/>
    <mergeCell ref="E3:F3"/>
    <mergeCell ref="G3:H3"/>
    <mergeCell ref="I3:J3"/>
    <mergeCell ref="K3:L3"/>
    <mergeCell ref="M3:M4"/>
    <mergeCell ref="N3:O4"/>
    <mergeCell ref="C4:D4"/>
    <mergeCell ref="E4:F4"/>
    <mergeCell ref="G4:H4"/>
    <mergeCell ref="I4:J4"/>
  </mergeCells>
  <pageMargins left="0.511811024" right="0.511811024" top="0.78740157499999996" bottom="0.78740157499999996" header="0.31496062000000002" footer="0.31496062000000002"/>
  <pageSetup paperSize="9" scale="56" fitToHeight="0" orientation="landscape" horizontalDpi="0" verticalDpi="0" r:id="rId1"/>
  <rowBreaks count="1" manualBreakCount="1">
    <brk id="44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99D0E-129F-4C4C-9DF7-5D07C7CDE3B0}">
  <sheetPr>
    <pageSetUpPr fitToPage="1"/>
  </sheetPr>
  <dimension ref="A1:BSC87"/>
  <sheetViews>
    <sheetView tabSelected="1" view="pageBreakPreview" zoomScale="70" zoomScaleNormal="85" zoomScaleSheetLayoutView="70" workbookViewId="0">
      <selection activeCell="I29" sqref="I29"/>
    </sheetView>
  </sheetViews>
  <sheetFormatPr defaultRowHeight="11.25" x14ac:dyDescent="0.2"/>
  <cols>
    <col min="1" max="1" width="18" style="19" customWidth="1"/>
    <col min="2" max="2" width="67.140625" style="20" customWidth="1"/>
    <col min="3" max="3" width="6.28515625" style="21" bestFit="1" customWidth="1"/>
    <col min="4" max="4" width="13.42578125" style="22" customWidth="1"/>
    <col min="5" max="5" width="10.7109375" style="22" customWidth="1"/>
    <col min="6" max="6" width="13.42578125" style="22" customWidth="1"/>
    <col min="7" max="7" width="11.7109375" style="23" bestFit="1" customWidth="1"/>
    <col min="8" max="8" width="12.85546875" style="24" customWidth="1"/>
    <col min="9" max="9" width="12.28515625" style="23" customWidth="1"/>
    <col min="10" max="10" width="11.5703125" style="23" customWidth="1"/>
    <col min="11" max="11" width="14.28515625" style="23" customWidth="1"/>
    <col min="12" max="12" width="16" style="24" customWidth="1"/>
    <col min="13" max="13" width="14.28515625" style="23" customWidth="1"/>
    <col min="14" max="14" width="14.5703125" style="23" customWidth="1"/>
    <col min="15" max="15" width="9.140625" style="23"/>
    <col min="16" max="16384" width="9.140625" style="17"/>
  </cols>
  <sheetData>
    <row r="1" spans="1:1849" ht="54" customHeight="1" x14ac:dyDescent="0.2">
      <c r="A1" s="232"/>
      <c r="B1" s="234" t="s">
        <v>153</v>
      </c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5"/>
    </row>
    <row r="2" spans="1:1849" ht="20.25" x14ac:dyDescent="0.2">
      <c r="A2" s="233"/>
      <c r="B2" s="236" t="s">
        <v>324</v>
      </c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8"/>
    </row>
    <row r="3" spans="1:1849" ht="11.25" customHeight="1" x14ac:dyDescent="0.2">
      <c r="A3" s="239" t="s">
        <v>26</v>
      </c>
      <c r="B3" s="242" t="s">
        <v>289</v>
      </c>
      <c r="C3" s="245" t="s">
        <v>27</v>
      </c>
      <c r="D3" s="246"/>
      <c r="E3" s="247" t="s">
        <v>28</v>
      </c>
      <c r="F3" s="247"/>
      <c r="G3" s="247" t="s">
        <v>29</v>
      </c>
      <c r="H3" s="247"/>
      <c r="I3" s="248" t="s">
        <v>30</v>
      </c>
      <c r="J3" s="248"/>
      <c r="K3" s="209" t="s">
        <v>31</v>
      </c>
      <c r="L3" s="209"/>
      <c r="M3" s="247" t="s">
        <v>32</v>
      </c>
      <c r="N3" s="249">
        <v>45118</v>
      </c>
      <c r="O3" s="250"/>
    </row>
    <row r="4" spans="1:1849" ht="12.75" customHeight="1" x14ac:dyDescent="0.2">
      <c r="A4" s="240"/>
      <c r="B4" s="243"/>
      <c r="C4" s="251">
        <v>44872</v>
      </c>
      <c r="D4" s="252"/>
      <c r="E4" s="253" t="s">
        <v>288</v>
      </c>
      <c r="F4" s="253"/>
      <c r="G4" s="209" t="s">
        <v>290</v>
      </c>
      <c r="H4" s="209"/>
      <c r="I4" s="254" t="s">
        <v>325</v>
      </c>
      <c r="J4" s="254"/>
      <c r="K4" s="208" t="s">
        <v>326</v>
      </c>
      <c r="L4" s="209"/>
      <c r="M4" s="247"/>
      <c r="N4" s="247"/>
      <c r="O4" s="250"/>
    </row>
    <row r="5" spans="1:1849" ht="15" customHeight="1" x14ac:dyDescent="0.2">
      <c r="A5" s="240"/>
      <c r="B5" s="243"/>
      <c r="C5" s="220" t="s">
        <v>28</v>
      </c>
      <c r="D5" s="221"/>
      <c r="E5" s="221"/>
      <c r="F5" s="221"/>
      <c r="G5" s="224" t="s">
        <v>34</v>
      </c>
      <c r="H5" s="225"/>
      <c r="I5" s="225"/>
      <c r="J5" s="225"/>
      <c r="K5" s="225"/>
      <c r="L5" s="225"/>
      <c r="M5" s="225"/>
      <c r="N5" s="226"/>
      <c r="O5" s="227" t="s">
        <v>35</v>
      </c>
    </row>
    <row r="6" spans="1:1849" ht="15" customHeight="1" x14ac:dyDescent="0.2">
      <c r="A6" s="241"/>
      <c r="B6" s="244"/>
      <c r="C6" s="222"/>
      <c r="D6" s="223"/>
      <c r="E6" s="223"/>
      <c r="F6" s="223"/>
      <c r="G6" s="229" t="s">
        <v>36</v>
      </c>
      <c r="H6" s="230"/>
      <c r="I6" s="230"/>
      <c r="J6" s="231"/>
      <c r="K6" s="229" t="s">
        <v>37</v>
      </c>
      <c r="L6" s="230"/>
      <c r="M6" s="230"/>
      <c r="N6" s="231"/>
      <c r="O6" s="227"/>
    </row>
    <row r="7" spans="1:1849" ht="36.75" customHeight="1" x14ac:dyDescent="0.2">
      <c r="A7" s="43" t="s">
        <v>2</v>
      </c>
      <c r="B7" s="44" t="s">
        <v>3</v>
      </c>
      <c r="C7" s="45" t="s">
        <v>4</v>
      </c>
      <c r="D7" s="46" t="s">
        <v>5</v>
      </c>
      <c r="E7" s="47" t="s">
        <v>38</v>
      </c>
      <c r="F7" s="47" t="s">
        <v>39</v>
      </c>
      <c r="G7" s="48" t="s">
        <v>40</v>
      </c>
      <c r="H7" s="47" t="s">
        <v>41</v>
      </c>
      <c r="I7" s="48" t="s">
        <v>42</v>
      </c>
      <c r="J7" s="48" t="s">
        <v>43</v>
      </c>
      <c r="K7" s="48" t="s">
        <v>44</v>
      </c>
      <c r="L7" s="47" t="s">
        <v>41</v>
      </c>
      <c r="M7" s="48" t="s">
        <v>42</v>
      </c>
      <c r="N7" s="48" t="s">
        <v>43</v>
      </c>
      <c r="O7" s="228"/>
    </row>
    <row r="8" spans="1:1849" s="18" customFormat="1" ht="12.75" x14ac:dyDescent="0.2">
      <c r="A8" s="119" t="s">
        <v>9</v>
      </c>
      <c r="B8" s="81" t="s">
        <v>156</v>
      </c>
      <c r="C8" s="63"/>
      <c r="D8" s="64"/>
      <c r="E8" s="64"/>
      <c r="F8" s="64">
        <v>29871.45</v>
      </c>
      <c r="G8" s="83"/>
      <c r="H8" s="84"/>
      <c r="I8" s="85"/>
      <c r="J8" s="85"/>
      <c r="K8" s="85">
        <v>12949.42</v>
      </c>
      <c r="L8" s="85">
        <v>9889.14</v>
      </c>
      <c r="M8" s="85">
        <v>22838.559999999998</v>
      </c>
      <c r="N8" s="85">
        <v>7032.8900000000031</v>
      </c>
      <c r="O8" s="86">
        <v>0.76456147927201379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D8" s="1"/>
      <c r="AME8" s="1"/>
      <c r="AMF8" s="1"/>
      <c r="AMG8" s="1"/>
      <c r="AMH8" s="1"/>
      <c r="AMI8" s="1"/>
      <c r="AMJ8" s="1"/>
      <c r="AMK8" s="1"/>
      <c r="AML8" s="1"/>
      <c r="AMM8" s="1"/>
      <c r="AMN8" s="1"/>
      <c r="AMO8" s="1"/>
      <c r="AMP8" s="1"/>
      <c r="AMQ8" s="1"/>
      <c r="AMR8" s="1"/>
      <c r="AMS8" s="1"/>
      <c r="AMT8" s="1"/>
      <c r="AMU8" s="1"/>
      <c r="AMV8" s="1"/>
      <c r="AMW8" s="1"/>
      <c r="AMX8" s="1"/>
      <c r="AMY8" s="1"/>
      <c r="AMZ8" s="1"/>
      <c r="ANA8" s="1"/>
      <c r="ANB8" s="1"/>
      <c r="ANC8" s="1"/>
      <c r="AND8" s="1"/>
      <c r="ANE8" s="1"/>
      <c r="ANF8" s="1"/>
      <c r="ANG8" s="1"/>
      <c r="ANH8" s="1"/>
      <c r="ANI8" s="1"/>
      <c r="ANJ8" s="1"/>
      <c r="ANK8" s="1"/>
      <c r="ANL8" s="1"/>
      <c r="ANM8" s="1"/>
      <c r="ANN8" s="1"/>
      <c r="ANO8" s="1"/>
      <c r="ANP8" s="1"/>
      <c r="ANQ8" s="1"/>
      <c r="ANR8" s="1"/>
      <c r="ANS8" s="1"/>
      <c r="ANT8" s="1"/>
      <c r="ANU8" s="1"/>
      <c r="ANV8" s="1"/>
      <c r="ANW8" s="1"/>
      <c r="ANX8" s="1"/>
      <c r="ANY8" s="1"/>
      <c r="ANZ8" s="1"/>
      <c r="AOA8" s="1"/>
      <c r="AOB8" s="1"/>
      <c r="AOC8" s="1"/>
      <c r="AOD8" s="1"/>
      <c r="AOE8" s="1"/>
      <c r="AOF8" s="1"/>
      <c r="AOG8" s="1"/>
      <c r="AOH8" s="1"/>
      <c r="AOI8" s="1"/>
      <c r="AOJ8" s="1"/>
      <c r="AOK8" s="1"/>
      <c r="AOL8" s="1"/>
      <c r="AOM8" s="1"/>
      <c r="AON8" s="1"/>
      <c r="AOO8" s="1"/>
      <c r="AOP8" s="1"/>
      <c r="AOQ8" s="1"/>
      <c r="AOR8" s="1"/>
      <c r="AOS8" s="1"/>
      <c r="AOT8" s="1"/>
      <c r="AOU8" s="1"/>
      <c r="AOV8" s="1"/>
      <c r="AOW8" s="1"/>
      <c r="AOX8" s="1"/>
      <c r="AOY8" s="1"/>
      <c r="AOZ8" s="1"/>
      <c r="APA8" s="1"/>
      <c r="APB8" s="1"/>
      <c r="APC8" s="1"/>
      <c r="APD8" s="1"/>
      <c r="APE8" s="1"/>
      <c r="APF8" s="1"/>
      <c r="APG8" s="1"/>
      <c r="APH8" s="1"/>
      <c r="API8" s="1"/>
      <c r="APJ8" s="1"/>
      <c r="APK8" s="1"/>
      <c r="APL8" s="1"/>
      <c r="APM8" s="1"/>
      <c r="APN8" s="1"/>
      <c r="APO8" s="1"/>
      <c r="APP8" s="1"/>
      <c r="APQ8" s="1"/>
      <c r="APR8" s="1"/>
      <c r="APS8" s="1"/>
      <c r="APT8" s="1"/>
      <c r="APU8" s="1"/>
      <c r="APV8" s="1"/>
      <c r="APW8" s="1"/>
      <c r="APX8" s="1"/>
      <c r="APY8" s="1"/>
      <c r="APZ8" s="1"/>
      <c r="AQA8" s="1"/>
      <c r="AQB8" s="1"/>
      <c r="AQC8" s="1"/>
      <c r="AQD8" s="1"/>
      <c r="AQE8" s="1"/>
      <c r="AQF8" s="1"/>
      <c r="AQG8" s="1"/>
      <c r="AQH8" s="1"/>
      <c r="AQI8" s="1"/>
      <c r="AQJ8" s="1"/>
      <c r="AQK8" s="1"/>
      <c r="AQL8" s="1"/>
      <c r="AQM8" s="1"/>
      <c r="AQN8" s="1"/>
      <c r="AQO8" s="1"/>
      <c r="AQP8" s="1"/>
      <c r="AQQ8" s="1"/>
      <c r="AQR8" s="1"/>
      <c r="AQS8" s="1"/>
      <c r="AQT8" s="1"/>
      <c r="AQU8" s="1"/>
      <c r="AQV8" s="1"/>
      <c r="AQW8" s="1"/>
      <c r="AQX8" s="1"/>
      <c r="AQY8" s="1"/>
      <c r="AQZ8" s="1"/>
      <c r="ARA8" s="1"/>
      <c r="ARB8" s="1"/>
      <c r="ARC8" s="1"/>
      <c r="ARD8" s="1"/>
      <c r="ARE8" s="1"/>
      <c r="ARF8" s="1"/>
      <c r="ARG8" s="1"/>
      <c r="ARH8" s="1"/>
      <c r="ARI8" s="1"/>
      <c r="ARJ8" s="1"/>
      <c r="ARK8" s="1"/>
      <c r="ARL8" s="1"/>
      <c r="ARM8" s="1"/>
      <c r="ARN8" s="1"/>
      <c r="ARO8" s="1"/>
      <c r="ARP8" s="1"/>
      <c r="ARQ8" s="1"/>
      <c r="ARR8" s="1"/>
      <c r="ARS8" s="1"/>
      <c r="ART8" s="1"/>
      <c r="ARU8" s="1"/>
      <c r="ARV8" s="1"/>
      <c r="ARW8" s="1"/>
      <c r="ARX8" s="1"/>
      <c r="ARY8" s="1"/>
      <c r="ARZ8" s="1"/>
      <c r="ASA8" s="1"/>
      <c r="ASB8" s="1"/>
      <c r="ASC8" s="1"/>
      <c r="ASD8" s="1"/>
      <c r="ASE8" s="1"/>
      <c r="ASF8" s="1"/>
      <c r="ASG8" s="1"/>
      <c r="ASH8" s="1"/>
      <c r="ASI8" s="1"/>
      <c r="ASJ8" s="1"/>
      <c r="ASK8" s="1"/>
      <c r="ASL8" s="1"/>
      <c r="ASM8" s="1"/>
      <c r="ASN8" s="1"/>
      <c r="ASO8" s="1"/>
      <c r="ASP8" s="1"/>
      <c r="ASQ8" s="1"/>
      <c r="ASR8" s="1"/>
      <c r="ASS8" s="1"/>
      <c r="AST8" s="1"/>
      <c r="ASU8" s="1"/>
      <c r="ASV8" s="1"/>
      <c r="ASW8" s="1"/>
      <c r="ASX8" s="1"/>
      <c r="ASY8" s="1"/>
      <c r="ASZ8" s="1"/>
      <c r="ATA8" s="1"/>
      <c r="ATB8" s="1"/>
      <c r="ATC8" s="1"/>
      <c r="ATD8" s="1"/>
      <c r="ATE8" s="1"/>
      <c r="ATF8" s="1"/>
      <c r="ATG8" s="1"/>
      <c r="ATH8" s="1"/>
      <c r="ATI8" s="1"/>
      <c r="ATJ8" s="1"/>
      <c r="ATK8" s="1"/>
      <c r="ATL8" s="1"/>
      <c r="ATM8" s="1"/>
      <c r="ATN8" s="1"/>
      <c r="ATO8" s="1"/>
      <c r="ATP8" s="1"/>
      <c r="ATQ8" s="1"/>
      <c r="ATR8" s="1"/>
      <c r="ATS8" s="1"/>
      <c r="ATT8" s="1"/>
      <c r="ATU8" s="1"/>
      <c r="ATV8" s="1"/>
      <c r="ATW8" s="1"/>
      <c r="ATX8" s="1"/>
      <c r="ATY8" s="1"/>
      <c r="ATZ8" s="1"/>
      <c r="AUA8" s="1"/>
      <c r="AUB8" s="1"/>
      <c r="AUC8" s="1"/>
      <c r="AUD8" s="1"/>
      <c r="AUE8" s="1"/>
      <c r="AUF8" s="1"/>
      <c r="AUG8" s="1"/>
      <c r="AUH8" s="1"/>
      <c r="AUI8" s="1"/>
      <c r="AUJ8" s="1"/>
      <c r="AUK8" s="1"/>
      <c r="AUL8" s="1"/>
      <c r="AUM8" s="1"/>
      <c r="AUN8" s="1"/>
      <c r="AUO8" s="1"/>
      <c r="AUP8" s="1"/>
      <c r="AUQ8" s="1"/>
      <c r="AUR8" s="1"/>
      <c r="AUS8" s="1"/>
      <c r="AUT8" s="1"/>
      <c r="AUU8" s="1"/>
      <c r="AUV8" s="1"/>
      <c r="AUW8" s="1"/>
      <c r="AUX8" s="1"/>
      <c r="AUY8" s="1"/>
      <c r="AUZ8" s="1"/>
      <c r="AVA8" s="1"/>
      <c r="AVB8" s="1"/>
      <c r="AVC8" s="1"/>
      <c r="AVD8" s="1"/>
      <c r="AVE8" s="1"/>
      <c r="AVF8" s="1"/>
      <c r="AVG8" s="1"/>
      <c r="AVH8" s="1"/>
      <c r="AVI8" s="1"/>
      <c r="AVJ8" s="1"/>
      <c r="AVK8" s="1"/>
      <c r="AVL8" s="1"/>
      <c r="AVM8" s="1"/>
      <c r="AVN8" s="1"/>
      <c r="AVO8" s="1"/>
      <c r="AVP8" s="1"/>
      <c r="AVQ8" s="1"/>
      <c r="AVR8" s="1"/>
      <c r="AVS8" s="1"/>
      <c r="AVT8" s="1"/>
      <c r="AVU8" s="1"/>
      <c r="AVV8" s="1"/>
      <c r="AVW8" s="1"/>
      <c r="AVX8" s="1"/>
      <c r="AVY8" s="1"/>
      <c r="AVZ8" s="1"/>
      <c r="AWA8" s="1"/>
      <c r="AWB8" s="1"/>
      <c r="AWC8" s="1"/>
      <c r="AWD8" s="1"/>
      <c r="AWE8" s="1"/>
      <c r="AWF8" s="1"/>
      <c r="AWG8" s="1"/>
      <c r="AWH8" s="1"/>
      <c r="AWI8" s="1"/>
      <c r="AWJ8" s="1"/>
      <c r="AWK8" s="1"/>
      <c r="AWL8" s="1"/>
      <c r="AWM8" s="1"/>
      <c r="AWN8" s="1"/>
      <c r="AWO8" s="1"/>
      <c r="AWP8" s="1"/>
      <c r="AWQ8" s="1"/>
      <c r="AWR8" s="1"/>
      <c r="AWS8" s="1"/>
      <c r="AWT8" s="1"/>
      <c r="AWU8" s="1"/>
      <c r="AWV8" s="1"/>
      <c r="AWW8" s="1"/>
      <c r="AWX8" s="1"/>
      <c r="AWY8" s="1"/>
      <c r="AWZ8" s="1"/>
      <c r="AXA8" s="1"/>
      <c r="AXB8" s="1"/>
      <c r="AXC8" s="1"/>
      <c r="AXD8" s="1"/>
      <c r="AXE8" s="1"/>
      <c r="AXF8" s="1"/>
      <c r="AXG8" s="1"/>
      <c r="AXH8" s="1"/>
      <c r="AXI8" s="1"/>
      <c r="AXJ8" s="1"/>
      <c r="AXK8" s="1"/>
      <c r="AXL8" s="1"/>
      <c r="AXM8" s="1"/>
      <c r="AXN8" s="1"/>
      <c r="AXO8" s="1"/>
      <c r="AXP8" s="1"/>
      <c r="AXQ8" s="1"/>
      <c r="AXR8" s="1"/>
      <c r="AXS8" s="1"/>
      <c r="AXT8" s="1"/>
      <c r="AXU8" s="1"/>
      <c r="AXV8" s="1"/>
      <c r="AXW8" s="1"/>
      <c r="AXX8" s="1"/>
      <c r="AXY8" s="1"/>
      <c r="AXZ8" s="1"/>
      <c r="AYA8" s="1"/>
      <c r="AYB8" s="1"/>
      <c r="AYC8" s="1"/>
      <c r="AYD8" s="1"/>
      <c r="AYE8" s="1"/>
      <c r="AYF8" s="1"/>
      <c r="AYG8" s="1"/>
      <c r="AYH8" s="1"/>
      <c r="AYI8" s="1"/>
      <c r="AYJ8" s="1"/>
      <c r="AYK8" s="1"/>
      <c r="AYL8" s="1"/>
      <c r="AYM8" s="1"/>
      <c r="AYN8" s="1"/>
      <c r="AYO8" s="1"/>
      <c r="AYP8" s="1"/>
      <c r="AYQ8" s="1"/>
      <c r="AYR8" s="1"/>
      <c r="AYS8" s="1"/>
      <c r="AYT8" s="1"/>
      <c r="AYU8" s="1"/>
      <c r="AYV8" s="1"/>
      <c r="AYW8" s="1"/>
      <c r="AYX8" s="1"/>
      <c r="AYY8" s="1"/>
      <c r="AYZ8" s="1"/>
      <c r="AZA8" s="1"/>
      <c r="AZB8" s="1"/>
      <c r="AZC8" s="1"/>
      <c r="AZD8" s="1"/>
      <c r="AZE8" s="1"/>
      <c r="AZF8" s="1"/>
      <c r="AZG8" s="1"/>
      <c r="AZH8" s="1"/>
      <c r="AZI8" s="1"/>
      <c r="AZJ8" s="1"/>
      <c r="AZK8" s="1"/>
      <c r="AZL8" s="1"/>
      <c r="AZM8" s="1"/>
      <c r="AZN8" s="1"/>
      <c r="AZO8" s="1"/>
      <c r="AZP8" s="1"/>
      <c r="AZQ8" s="1"/>
      <c r="AZR8" s="1"/>
      <c r="AZS8" s="1"/>
      <c r="AZT8" s="1"/>
      <c r="AZU8" s="1"/>
      <c r="AZV8" s="1"/>
      <c r="AZW8" s="1"/>
      <c r="AZX8" s="1"/>
      <c r="AZY8" s="1"/>
      <c r="AZZ8" s="1"/>
      <c r="BAA8" s="1"/>
      <c r="BAB8" s="1"/>
      <c r="BAC8" s="1"/>
      <c r="BAD8" s="1"/>
      <c r="BAE8" s="1"/>
      <c r="BAF8" s="1"/>
      <c r="BAG8" s="1"/>
      <c r="BAH8" s="1"/>
      <c r="BAI8" s="1"/>
      <c r="BAJ8" s="1"/>
      <c r="BAK8" s="1"/>
      <c r="BAL8" s="1"/>
      <c r="BAM8" s="1"/>
      <c r="BAN8" s="1"/>
      <c r="BAO8" s="1"/>
      <c r="BAP8" s="1"/>
      <c r="BAQ8" s="1"/>
      <c r="BAR8" s="1"/>
      <c r="BAS8" s="1"/>
      <c r="BAT8" s="1"/>
      <c r="BAU8" s="1"/>
      <c r="BAV8" s="1"/>
      <c r="BAW8" s="1"/>
      <c r="BAX8" s="1"/>
      <c r="BAY8" s="1"/>
      <c r="BAZ8" s="1"/>
      <c r="BBA8" s="1"/>
      <c r="BBB8" s="1"/>
      <c r="BBC8" s="1"/>
      <c r="BBD8" s="1"/>
      <c r="BBE8" s="1"/>
      <c r="BBF8" s="1"/>
      <c r="BBG8" s="1"/>
      <c r="BBH8" s="1"/>
      <c r="BBI8" s="1"/>
      <c r="BBJ8" s="1"/>
      <c r="BBK8" s="1"/>
      <c r="BBL8" s="1"/>
      <c r="BBM8" s="1"/>
      <c r="BBN8" s="1"/>
      <c r="BBO8" s="1"/>
      <c r="BBP8" s="1"/>
      <c r="BBQ8" s="1"/>
      <c r="BBR8" s="1"/>
      <c r="BBS8" s="1"/>
      <c r="BBT8" s="1"/>
      <c r="BBU8" s="1"/>
      <c r="BBV8" s="1"/>
      <c r="BBW8" s="1"/>
      <c r="BBX8" s="1"/>
      <c r="BBY8" s="1"/>
      <c r="BBZ8" s="1"/>
      <c r="BCA8" s="1"/>
      <c r="BCB8" s="1"/>
      <c r="BCC8" s="1"/>
      <c r="BCD8" s="1"/>
      <c r="BCE8" s="1"/>
      <c r="BCF8" s="1"/>
      <c r="BCG8" s="1"/>
      <c r="BCH8" s="1"/>
      <c r="BCI8" s="1"/>
      <c r="BCJ8" s="1"/>
      <c r="BCK8" s="1"/>
      <c r="BCL8" s="1"/>
      <c r="BCM8" s="1"/>
      <c r="BCN8" s="1"/>
      <c r="BCO8" s="1"/>
      <c r="BCP8" s="1"/>
      <c r="BCQ8" s="1"/>
      <c r="BCR8" s="1"/>
      <c r="BCS8" s="1"/>
      <c r="BCT8" s="1"/>
      <c r="BCU8" s="1"/>
      <c r="BCV8" s="1"/>
      <c r="BCW8" s="1"/>
      <c r="BCX8" s="1"/>
      <c r="BCY8" s="1"/>
      <c r="BCZ8" s="1"/>
      <c r="BDA8" s="1"/>
      <c r="BDB8" s="1"/>
      <c r="BDC8" s="1"/>
      <c r="BDD8" s="1"/>
      <c r="BDE8" s="1"/>
      <c r="BDF8" s="1"/>
      <c r="BDG8" s="1"/>
      <c r="BDH8" s="1"/>
      <c r="BDI8" s="1"/>
      <c r="BDJ8" s="1"/>
      <c r="BDK8" s="1"/>
      <c r="BDL8" s="1"/>
      <c r="BDM8" s="1"/>
      <c r="BDN8" s="1"/>
      <c r="BDO8" s="1"/>
      <c r="BDP8" s="1"/>
      <c r="BDQ8" s="1"/>
      <c r="BDR8" s="1"/>
      <c r="BDS8" s="1"/>
      <c r="BDT8" s="1"/>
      <c r="BDU8" s="1"/>
      <c r="BDV8" s="1"/>
      <c r="BDW8" s="1"/>
      <c r="BDX8" s="1"/>
      <c r="BDY8" s="1"/>
      <c r="BDZ8" s="1"/>
      <c r="BEA8" s="1"/>
      <c r="BEB8" s="1"/>
      <c r="BEC8" s="1"/>
      <c r="BED8" s="1"/>
      <c r="BEE8" s="1"/>
      <c r="BEF8" s="1"/>
      <c r="BEG8" s="1"/>
      <c r="BEH8" s="1"/>
      <c r="BEI8" s="1"/>
      <c r="BEJ8" s="1"/>
      <c r="BEK8" s="1"/>
      <c r="BEL8" s="1"/>
      <c r="BEM8" s="1"/>
      <c r="BEN8" s="1"/>
      <c r="BEO8" s="1"/>
      <c r="BEP8" s="1"/>
      <c r="BEQ8" s="1"/>
      <c r="BER8" s="1"/>
      <c r="BES8" s="1"/>
      <c r="BET8" s="1"/>
      <c r="BEU8" s="1"/>
      <c r="BEV8" s="1"/>
      <c r="BEW8" s="1"/>
      <c r="BEX8" s="1"/>
      <c r="BEY8" s="1"/>
      <c r="BEZ8" s="1"/>
      <c r="BFA8" s="1"/>
      <c r="BFB8" s="1"/>
      <c r="BFC8" s="1"/>
      <c r="BFD8" s="1"/>
      <c r="BFE8" s="1"/>
      <c r="BFF8" s="1"/>
      <c r="BFG8" s="1"/>
      <c r="BFH8" s="1"/>
      <c r="BFI8" s="1"/>
      <c r="BFJ8" s="1"/>
      <c r="BFK8" s="1"/>
      <c r="BFL8" s="1"/>
      <c r="BFM8" s="1"/>
      <c r="BFN8" s="1"/>
      <c r="BFO8" s="1"/>
      <c r="BFP8" s="1"/>
      <c r="BFQ8" s="1"/>
      <c r="BFR8" s="1"/>
      <c r="BFS8" s="1"/>
      <c r="BFT8" s="1"/>
      <c r="BFU8" s="1"/>
      <c r="BFV8" s="1"/>
      <c r="BFW8" s="1"/>
      <c r="BFX8" s="1"/>
      <c r="BFY8" s="1"/>
      <c r="BFZ8" s="1"/>
      <c r="BGA8" s="1"/>
      <c r="BGB8" s="1"/>
      <c r="BGC8" s="1"/>
      <c r="BGD8" s="1"/>
      <c r="BGE8" s="1"/>
      <c r="BGF8" s="1"/>
      <c r="BGG8" s="1"/>
      <c r="BGH8" s="1"/>
      <c r="BGI8" s="1"/>
      <c r="BGJ8" s="1"/>
      <c r="BGK8" s="1"/>
      <c r="BGL8" s="1"/>
      <c r="BGM8" s="1"/>
      <c r="BGN8" s="1"/>
      <c r="BGO8" s="1"/>
      <c r="BGP8" s="1"/>
      <c r="BGQ8" s="1"/>
      <c r="BGR8" s="1"/>
      <c r="BGS8" s="1"/>
      <c r="BGT8" s="1"/>
      <c r="BGU8" s="1"/>
      <c r="BGV8" s="1"/>
      <c r="BGW8" s="1"/>
      <c r="BGX8" s="1"/>
      <c r="BGY8" s="1"/>
      <c r="BGZ8" s="1"/>
      <c r="BHA8" s="1"/>
      <c r="BHB8" s="1"/>
      <c r="BHC8" s="1"/>
      <c r="BHD8" s="1"/>
      <c r="BHE8" s="1"/>
      <c r="BHF8" s="1"/>
      <c r="BHG8" s="1"/>
      <c r="BHH8" s="1"/>
      <c r="BHI8" s="1"/>
      <c r="BHJ8" s="1"/>
      <c r="BHK8" s="1"/>
      <c r="BHL8" s="1"/>
      <c r="BHM8" s="1"/>
      <c r="BHN8" s="1"/>
      <c r="BHO8" s="1"/>
      <c r="BHP8" s="1"/>
      <c r="BHQ8" s="1"/>
      <c r="BHR8" s="1"/>
      <c r="BHS8" s="1"/>
      <c r="BHT8" s="1"/>
      <c r="BHU8" s="1"/>
      <c r="BHV8" s="1"/>
      <c r="BHW8" s="1"/>
      <c r="BHX8" s="1"/>
      <c r="BHY8" s="1"/>
      <c r="BHZ8" s="1"/>
      <c r="BIA8" s="1"/>
      <c r="BIB8" s="1"/>
      <c r="BIC8" s="1"/>
      <c r="BID8" s="1"/>
      <c r="BIE8" s="1"/>
      <c r="BIF8" s="1"/>
      <c r="BIG8" s="1"/>
      <c r="BIH8" s="1"/>
      <c r="BII8" s="1"/>
      <c r="BIJ8" s="1"/>
      <c r="BIK8" s="1"/>
      <c r="BIL8" s="1"/>
      <c r="BIM8" s="1"/>
      <c r="BIN8" s="1"/>
      <c r="BIO8" s="1"/>
      <c r="BIP8" s="1"/>
      <c r="BIQ8" s="1"/>
      <c r="BIR8" s="1"/>
      <c r="BIS8" s="1"/>
      <c r="BIT8" s="1"/>
      <c r="BIU8" s="1"/>
      <c r="BIV8" s="1"/>
      <c r="BIW8" s="1"/>
      <c r="BIX8" s="1"/>
      <c r="BIY8" s="1"/>
      <c r="BIZ8" s="1"/>
      <c r="BJA8" s="1"/>
      <c r="BJB8" s="1"/>
      <c r="BJC8" s="1"/>
      <c r="BJD8" s="1"/>
      <c r="BJE8" s="1"/>
      <c r="BJF8" s="1"/>
      <c r="BJG8" s="1"/>
      <c r="BJH8" s="1"/>
      <c r="BJI8" s="1"/>
      <c r="BJJ8" s="1"/>
      <c r="BJK8" s="1"/>
      <c r="BJL8" s="1"/>
      <c r="BJM8" s="1"/>
      <c r="BJN8" s="1"/>
      <c r="BJO8" s="1"/>
      <c r="BJP8" s="1"/>
      <c r="BJQ8" s="1"/>
      <c r="BJR8" s="1"/>
      <c r="BJS8" s="1"/>
      <c r="BJT8" s="1"/>
      <c r="BJU8" s="1"/>
      <c r="BJV8" s="1"/>
      <c r="BJW8" s="1"/>
      <c r="BJX8" s="1"/>
      <c r="BJY8" s="1"/>
      <c r="BJZ8" s="1"/>
      <c r="BKA8" s="1"/>
      <c r="BKB8" s="1"/>
      <c r="BKC8" s="1"/>
      <c r="BKD8" s="1"/>
      <c r="BKE8" s="1"/>
      <c r="BKF8" s="1"/>
      <c r="BKG8" s="1"/>
      <c r="BKH8" s="1"/>
      <c r="BKI8" s="1"/>
      <c r="BKJ8" s="1"/>
      <c r="BKK8" s="1"/>
      <c r="BKL8" s="1"/>
      <c r="BKM8" s="1"/>
      <c r="BKN8" s="1"/>
      <c r="BKO8" s="1"/>
      <c r="BKP8" s="1"/>
      <c r="BKQ8" s="1"/>
      <c r="BKR8" s="1"/>
      <c r="BKS8" s="1"/>
      <c r="BKT8" s="1"/>
      <c r="BKU8" s="1"/>
      <c r="BKV8" s="1"/>
      <c r="BKW8" s="1"/>
      <c r="BKX8" s="1"/>
      <c r="BKY8" s="1"/>
      <c r="BKZ8" s="1"/>
      <c r="BLA8" s="1"/>
      <c r="BLB8" s="1"/>
      <c r="BLC8" s="1"/>
      <c r="BLD8" s="1"/>
      <c r="BLE8" s="1"/>
      <c r="BLF8" s="1"/>
      <c r="BLG8" s="1"/>
      <c r="BLH8" s="1"/>
      <c r="BLI8" s="1"/>
      <c r="BLJ8" s="1"/>
      <c r="BLK8" s="1"/>
      <c r="BLL8" s="1"/>
      <c r="BLM8" s="1"/>
      <c r="BLN8" s="1"/>
      <c r="BLO8" s="1"/>
      <c r="BLP8" s="1"/>
      <c r="BLQ8" s="1"/>
      <c r="BLR8" s="1"/>
      <c r="BLS8" s="1"/>
      <c r="BLT8" s="1"/>
      <c r="BLU8" s="1"/>
      <c r="BLV8" s="1"/>
      <c r="BLW8" s="1"/>
      <c r="BLX8" s="1"/>
      <c r="BLY8" s="1"/>
      <c r="BLZ8" s="1"/>
      <c r="BMA8" s="1"/>
      <c r="BMB8" s="1"/>
      <c r="BMC8" s="1"/>
      <c r="BMD8" s="1"/>
      <c r="BME8" s="1"/>
      <c r="BMF8" s="1"/>
      <c r="BMG8" s="1"/>
      <c r="BMH8" s="1"/>
      <c r="BMI8" s="1"/>
      <c r="BMJ8" s="1"/>
      <c r="BMK8" s="1"/>
      <c r="BML8" s="1"/>
      <c r="BMM8" s="1"/>
      <c r="BMN8" s="1"/>
      <c r="BMO8" s="1"/>
      <c r="BMP8" s="1"/>
      <c r="BMQ8" s="1"/>
      <c r="BMR8" s="1"/>
      <c r="BMS8" s="1"/>
      <c r="BMT8" s="1"/>
      <c r="BMU8" s="1"/>
      <c r="BMV8" s="1"/>
      <c r="BMW8" s="1"/>
      <c r="BMX8" s="1"/>
      <c r="BMY8" s="1"/>
      <c r="BMZ8" s="1"/>
      <c r="BNA8" s="1"/>
      <c r="BNB8" s="1"/>
      <c r="BNC8" s="1"/>
      <c r="BND8" s="1"/>
      <c r="BNE8" s="1"/>
      <c r="BNF8" s="1"/>
      <c r="BNG8" s="1"/>
      <c r="BNH8" s="1"/>
      <c r="BNI8" s="1"/>
      <c r="BNJ8" s="1"/>
      <c r="BNK8" s="1"/>
      <c r="BNL8" s="1"/>
      <c r="BNM8" s="1"/>
      <c r="BNN8" s="1"/>
      <c r="BNO8" s="1"/>
      <c r="BNP8" s="1"/>
      <c r="BNQ8" s="1"/>
      <c r="BNR8" s="1"/>
      <c r="BNS8" s="1"/>
      <c r="BNT8" s="1"/>
      <c r="BNU8" s="1"/>
      <c r="BNV8" s="1"/>
      <c r="BNW8" s="1"/>
      <c r="BNX8" s="1"/>
      <c r="BNY8" s="1"/>
      <c r="BNZ8" s="1"/>
      <c r="BOA8" s="1"/>
      <c r="BOB8" s="1"/>
      <c r="BOC8" s="1"/>
      <c r="BOD8" s="1"/>
      <c r="BOE8" s="1"/>
      <c r="BOF8" s="1"/>
      <c r="BOG8" s="1"/>
      <c r="BOH8" s="1"/>
      <c r="BOI8" s="1"/>
      <c r="BOJ8" s="1"/>
      <c r="BOK8" s="1"/>
      <c r="BOL8" s="1"/>
      <c r="BOM8" s="1"/>
      <c r="BON8" s="1"/>
      <c r="BOO8" s="1"/>
      <c r="BOP8" s="1"/>
      <c r="BOQ8" s="1"/>
      <c r="BOR8" s="1"/>
      <c r="BOS8" s="1"/>
      <c r="BOT8" s="1"/>
      <c r="BOU8" s="1"/>
      <c r="BOV8" s="1"/>
      <c r="BOW8" s="1"/>
      <c r="BOX8" s="1"/>
      <c r="BOY8" s="1"/>
      <c r="BOZ8" s="1"/>
      <c r="BPA8" s="1"/>
      <c r="BPB8" s="1"/>
      <c r="BPC8" s="1"/>
      <c r="BPD8" s="1"/>
      <c r="BPE8" s="1"/>
      <c r="BPF8" s="1"/>
      <c r="BPG8" s="1"/>
      <c r="BPH8" s="1"/>
      <c r="BPI8" s="1"/>
      <c r="BPJ8" s="1"/>
      <c r="BPK8" s="1"/>
      <c r="BPL8" s="1"/>
      <c r="BPM8" s="1"/>
      <c r="BPN8" s="1"/>
      <c r="BPO8" s="1"/>
      <c r="BPP8" s="1"/>
      <c r="BPQ8" s="1"/>
      <c r="BPR8" s="1"/>
      <c r="BPS8" s="1"/>
      <c r="BPT8" s="1"/>
      <c r="BPU8" s="1"/>
      <c r="BPV8" s="1"/>
      <c r="BPW8" s="1"/>
      <c r="BPX8" s="1"/>
      <c r="BPY8" s="1"/>
      <c r="BPZ8" s="1"/>
      <c r="BQA8" s="1"/>
      <c r="BQB8" s="1"/>
      <c r="BQC8" s="1"/>
      <c r="BQD8" s="1"/>
      <c r="BQE8" s="1"/>
      <c r="BQF8" s="1"/>
      <c r="BQG8" s="1"/>
      <c r="BQH8" s="1"/>
      <c r="BQI8" s="1"/>
      <c r="BQJ8" s="1"/>
      <c r="BQK8" s="1"/>
      <c r="BQL8" s="1"/>
      <c r="BQM8" s="1"/>
      <c r="BQN8" s="1"/>
      <c r="BQO8" s="1"/>
      <c r="BQP8" s="1"/>
      <c r="BQQ8" s="1"/>
      <c r="BQR8" s="1"/>
      <c r="BQS8" s="1"/>
      <c r="BQT8" s="1"/>
      <c r="BQU8" s="1"/>
      <c r="BQV8" s="1"/>
      <c r="BQW8" s="1"/>
      <c r="BQX8" s="1"/>
      <c r="BQY8" s="1"/>
      <c r="BQZ8" s="1"/>
      <c r="BRA8" s="1"/>
      <c r="BRB8" s="1"/>
      <c r="BRC8" s="1"/>
      <c r="BRD8" s="1"/>
      <c r="BRE8" s="1"/>
      <c r="BRF8" s="1"/>
      <c r="BRG8" s="1"/>
      <c r="BRH8" s="1"/>
      <c r="BRI8" s="1"/>
      <c r="BRJ8" s="1"/>
      <c r="BRK8" s="1"/>
      <c r="BRL8" s="1"/>
      <c r="BRM8" s="1"/>
      <c r="BRN8" s="1"/>
      <c r="BRO8" s="1"/>
      <c r="BRP8" s="1"/>
      <c r="BRQ8" s="1"/>
      <c r="BRR8" s="1"/>
      <c r="BRS8" s="1"/>
      <c r="BRT8" s="1"/>
      <c r="BRU8" s="1"/>
      <c r="BRV8" s="1"/>
      <c r="BRW8" s="1"/>
      <c r="BRX8" s="1"/>
      <c r="BRY8" s="1"/>
      <c r="BRZ8" s="1"/>
      <c r="BSA8" s="1"/>
      <c r="BSB8" s="1"/>
      <c r="BSC8" s="1"/>
    </row>
    <row r="9" spans="1:1849" s="18" customFormat="1" ht="12.75" x14ac:dyDescent="0.2">
      <c r="A9" s="103" t="s">
        <v>10</v>
      </c>
      <c r="B9" s="81" t="s">
        <v>157</v>
      </c>
      <c r="C9" s="63"/>
      <c r="D9" s="64"/>
      <c r="E9" s="64"/>
      <c r="F9" s="64">
        <v>29871.45</v>
      </c>
      <c r="G9" s="150">
        <v>0.43350486780979136</v>
      </c>
      <c r="H9" s="84"/>
      <c r="I9" s="85"/>
      <c r="J9" s="85"/>
      <c r="K9" s="85"/>
      <c r="L9" s="85">
        <v>9889.14</v>
      </c>
      <c r="M9" s="85">
        <v>9889.14</v>
      </c>
      <c r="N9" s="85"/>
      <c r="O9" s="86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  <c r="AMJ9" s="1"/>
      <c r="AMK9" s="1"/>
      <c r="AML9" s="1"/>
      <c r="AMM9" s="1"/>
      <c r="AMN9" s="1"/>
      <c r="AMO9" s="1"/>
      <c r="AMP9" s="1"/>
      <c r="AMQ9" s="1"/>
      <c r="AMR9" s="1"/>
      <c r="AMS9" s="1"/>
      <c r="AMT9" s="1"/>
      <c r="AMU9" s="1"/>
      <c r="AMV9" s="1"/>
      <c r="AMW9" s="1"/>
      <c r="AMX9" s="1"/>
      <c r="AMY9" s="1"/>
      <c r="AMZ9" s="1"/>
      <c r="ANA9" s="1"/>
      <c r="ANB9" s="1"/>
      <c r="ANC9" s="1"/>
      <c r="AND9" s="1"/>
      <c r="ANE9" s="1"/>
      <c r="ANF9" s="1"/>
      <c r="ANG9" s="1"/>
      <c r="ANH9" s="1"/>
      <c r="ANI9" s="1"/>
      <c r="ANJ9" s="1"/>
      <c r="ANK9" s="1"/>
      <c r="ANL9" s="1"/>
      <c r="ANM9" s="1"/>
      <c r="ANN9" s="1"/>
      <c r="ANO9" s="1"/>
      <c r="ANP9" s="1"/>
      <c r="ANQ9" s="1"/>
      <c r="ANR9" s="1"/>
      <c r="ANS9" s="1"/>
      <c r="ANT9" s="1"/>
      <c r="ANU9" s="1"/>
      <c r="ANV9" s="1"/>
      <c r="ANW9" s="1"/>
      <c r="ANX9" s="1"/>
      <c r="ANY9" s="1"/>
      <c r="ANZ9" s="1"/>
      <c r="AOA9" s="1"/>
      <c r="AOB9" s="1"/>
      <c r="AOC9" s="1"/>
      <c r="AOD9" s="1"/>
      <c r="AOE9" s="1"/>
      <c r="AOF9" s="1"/>
      <c r="AOG9" s="1"/>
      <c r="AOH9" s="1"/>
      <c r="AOI9" s="1"/>
      <c r="AOJ9" s="1"/>
      <c r="AOK9" s="1"/>
      <c r="AOL9" s="1"/>
      <c r="AOM9" s="1"/>
      <c r="AON9" s="1"/>
      <c r="AOO9" s="1"/>
      <c r="AOP9" s="1"/>
      <c r="AOQ9" s="1"/>
      <c r="AOR9" s="1"/>
      <c r="AOS9" s="1"/>
      <c r="AOT9" s="1"/>
      <c r="AOU9" s="1"/>
      <c r="AOV9" s="1"/>
      <c r="AOW9" s="1"/>
      <c r="AOX9" s="1"/>
      <c r="AOY9" s="1"/>
      <c r="AOZ9" s="1"/>
      <c r="APA9" s="1"/>
      <c r="APB9" s="1"/>
      <c r="APC9" s="1"/>
      <c r="APD9" s="1"/>
      <c r="APE9" s="1"/>
      <c r="APF9" s="1"/>
      <c r="APG9" s="1"/>
      <c r="APH9" s="1"/>
      <c r="API9" s="1"/>
      <c r="APJ9" s="1"/>
      <c r="APK9" s="1"/>
      <c r="APL9" s="1"/>
      <c r="APM9" s="1"/>
      <c r="APN9" s="1"/>
      <c r="APO9" s="1"/>
      <c r="APP9" s="1"/>
      <c r="APQ9" s="1"/>
      <c r="APR9" s="1"/>
      <c r="APS9" s="1"/>
      <c r="APT9" s="1"/>
      <c r="APU9" s="1"/>
      <c r="APV9" s="1"/>
      <c r="APW9" s="1"/>
      <c r="APX9" s="1"/>
      <c r="APY9" s="1"/>
      <c r="APZ9" s="1"/>
      <c r="AQA9" s="1"/>
      <c r="AQB9" s="1"/>
      <c r="AQC9" s="1"/>
      <c r="AQD9" s="1"/>
      <c r="AQE9" s="1"/>
      <c r="AQF9" s="1"/>
      <c r="AQG9" s="1"/>
      <c r="AQH9" s="1"/>
      <c r="AQI9" s="1"/>
      <c r="AQJ9" s="1"/>
      <c r="AQK9" s="1"/>
      <c r="AQL9" s="1"/>
      <c r="AQM9" s="1"/>
      <c r="AQN9" s="1"/>
      <c r="AQO9" s="1"/>
      <c r="AQP9" s="1"/>
      <c r="AQQ9" s="1"/>
      <c r="AQR9" s="1"/>
      <c r="AQS9" s="1"/>
      <c r="AQT9" s="1"/>
      <c r="AQU9" s="1"/>
      <c r="AQV9" s="1"/>
      <c r="AQW9" s="1"/>
      <c r="AQX9" s="1"/>
      <c r="AQY9" s="1"/>
      <c r="AQZ9" s="1"/>
      <c r="ARA9" s="1"/>
      <c r="ARB9" s="1"/>
      <c r="ARC9" s="1"/>
      <c r="ARD9" s="1"/>
      <c r="ARE9" s="1"/>
      <c r="ARF9" s="1"/>
      <c r="ARG9" s="1"/>
      <c r="ARH9" s="1"/>
      <c r="ARI9" s="1"/>
      <c r="ARJ9" s="1"/>
      <c r="ARK9" s="1"/>
      <c r="ARL9" s="1"/>
      <c r="ARM9" s="1"/>
      <c r="ARN9" s="1"/>
      <c r="ARO9" s="1"/>
      <c r="ARP9" s="1"/>
      <c r="ARQ9" s="1"/>
      <c r="ARR9" s="1"/>
      <c r="ARS9" s="1"/>
      <c r="ART9" s="1"/>
      <c r="ARU9" s="1"/>
      <c r="ARV9" s="1"/>
      <c r="ARW9" s="1"/>
      <c r="ARX9" s="1"/>
      <c r="ARY9" s="1"/>
      <c r="ARZ9" s="1"/>
      <c r="ASA9" s="1"/>
      <c r="ASB9" s="1"/>
      <c r="ASC9" s="1"/>
      <c r="ASD9" s="1"/>
      <c r="ASE9" s="1"/>
      <c r="ASF9" s="1"/>
      <c r="ASG9" s="1"/>
      <c r="ASH9" s="1"/>
      <c r="ASI9" s="1"/>
      <c r="ASJ9" s="1"/>
      <c r="ASK9" s="1"/>
      <c r="ASL9" s="1"/>
      <c r="ASM9" s="1"/>
      <c r="ASN9" s="1"/>
      <c r="ASO9" s="1"/>
      <c r="ASP9" s="1"/>
      <c r="ASQ9" s="1"/>
      <c r="ASR9" s="1"/>
      <c r="ASS9" s="1"/>
      <c r="AST9" s="1"/>
      <c r="ASU9" s="1"/>
      <c r="ASV9" s="1"/>
      <c r="ASW9" s="1"/>
      <c r="ASX9" s="1"/>
      <c r="ASY9" s="1"/>
      <c r="ASZ9" s="1"/>
      <c r="ATA9" s="1"/>
      <c r="ATB9" s="1"/>
      <c r="ATC9" s="1"/>
      <c r="ATD9" s="1"/>
      <c r="ATE9" s="1"/>
      <c r="ATF9" s="1"/>
      <c r="ATG9" s="1"/>
      <c r="ATH9" s="1"/>
      <c r="ATI9" s="1"/>
      <c r="ATJ9" s="1"/>
      <c r="ATK9" s="1"/>
      <c r="ATL9" s="1"/>
      <c r="ATM9" s="1"/>
      <c r="ATN9" s="1"/>
      <c r="ATO9" s="1"/>
      <c r="ATP9" s="1"/>
      <c r="ATQ9" s="1"/>
      <c r="ATR9" s="1"/>
      <c r="ATS9" s="1"/>
      <c r="ATT9" s="1"/>
      <c r="ATU9" s="1"/>
      <c r="ATV9" s="1"/>
      <c r="ATW9" s="1"/>
      <c r="ATX9" s="1"/>
      <c r="ATY9" s="1"/>
      <c r="ATZ9" s="1"/>
      <c r="AUA9" s="1"/>
      <c r="AUB9" s="1"/>
      <c r="AUC9" s="1"/>
      <c r="AUD9" s="1"/>
      <c r="AUE9" s="1"/>
      <c r="AUF9" s="1"/>
      <c r="AUG9" s="1"/>
      <c r="AUH9" s="1"/>
      <c r="AUI9" s="1"/>
      <c r="AUJ9" s="1"/>
      <c r="AUK9" s="1"/>
      <c r="AUL9" s="1"/>
      <c r="AUM9" s="1"/>
      <c r="AUN9" s="1"/>
      <c r="AUO9" s="1"/>
      <c r="AUP9" s="1"/>
      <c r="AUQ9" s="1"/>
      <c r="AUR9" s="1"/>
      <c r="AUS9" s="1"/>
      <c r="AUT9" s="1"/>
      <c r="AUU9" s="1"/>
      <c r="AUV9" s="1"/>
      <c r="AUW9" s="1"/>
      <c r="AUX9" s="1"/>
      <c r="AUY9" s="1"/>
      <c r="AUZ9" s="1"/>
      <c r="AVA9" s="1"/>
      <c r="AVB9" s="1"/>
      <c r="AVC9" s="1"/>
      <c r="AVD9" s="1"/>
      <c r="AVE9" s="1"/>
      <c r="AVF9" s="1"/>
      <c r="AVG9" s="1"/>
      <c r="AVH9" s="1"/>
      <c r="AVI9" s="1"/>
      <c r="AVJ9" s="1"/>
      <c r="AVK9" s="1"/>
      <c r="AVL9" s="1"/>
      <c r="AVM9" s="1"/>
      <c r="AVN9" s="1"/>
      <c r="AVO9" s="1"/>
      <c r="AVP9" s="1"/>
      <c r="AVQ9" s="1"/>
      <c r="AVR9" s="1"/>
      <c r="AVS9" s="1"/>
      <c r="AVT9" s="1"/>
      <c r="AVU9" s="1"/>
      <c r="AVV9" s="1"/>
      <c r="AVW9" s="1"/>
      <c r="AVX9" s="1"/>
      <c r="AVY9" s="1"/>
      <c r="AVZ9" s="1"/>
      <c r="AWA9" s="1"/>
      <c r="AWB9" s="1"/>
      <c r="AWC9" s="1"/>
      <c r="AWD9" s="1"/>
      <c r="AWE9" s="1"/>
      <c r="AWF9" s="1"/>
      <c r="AWG9" s="1"/>
      <c r="AWH9" s="1"/>
      <c r="AWI9" s="1"/>
      <c r="AWJ9" s="1"/>
      <c r="AWK9" s="1"/>
      <c r="AWL9" s="1"/>
      <c r="AWM9" s="1"/>
      <c r="AWN9" s="1"/>
      <c r="AWO9" s="1"/>
      <c r="AWP9" s="1"/>
      <c r="AWQ9" s="1"/>
      <c r="AWR9" s="1"/>
      <c r="AWS9" s="1"/>
      <c r="AWT9" s="1"/>
      <c r="AWU9" s="1"/>
      <c r="AWV9" s="1"/>
      <c r="AWW9" s="1"/>
      <c r="AWX9" s="1"/>
      <c r="AWY9" s="1"/>
      <c r="AWZ9" s="1"/>
      <c r="AXA9" s="1"/>
      <c r="AXB9" s="1"/>
      <c r="AXC9" s="1"/>
      <c r="AXD9" s="1"/>
      <c r="AXE9" s="1"/>
      <c r="AXF9" s="1"/>
      <c r="AXG9" s="1"/>
      <c r="AXH9" s="1"/>
      <c r="AXI9" s="1"/>
      <c r="AXJ9" s="1"/>
      <c r="AXK9" s="1"/>
      <c r="AXL9" s="1"/>
      <c r="AXM9" s="1"/>
      <c r="AXN9" s="1"/>
      <c r="AXO9" s="1"/>
      <c r="AXP9" s="1"/>
      <c r="AXQ9" s="1"/>
      <c r="AXR9" s="1"/>
      <c r="AXS9" s="1"/>
      <c r="AXT9" s="1"/>
      <c r="AXU9" s="1"/>
      <c r="AXV9" s="1"/>
      <c r="AXW9" s="1"/>
      <c r="AXX9" s="1"/>
      <c r="AXY9" s="1"/>
      <c r="AXZ9" s="1"/>
      <c r="AYA9" s="1"/>
      <c r="AYB9" s="1"/>
      <c r="AYC9" s="1"/>
      <c r="AYD9" s="1"/>
      <c r="AYE9" s="1"/>
      <c r="AYF9" s="1"/>
      <c r="AYG9" s="1"/>
      <c r="AYH9" s="1"/>
      <c r="AYI9" s="1"/>
      <c r="AYJ9" s="1"/>
      <c r="AYK9" s="1"/>
      <c r="AYL9" s="1"/>
      <c r="AYM9" s="1"/>
      <c r="AYN9" s="1"/>
      <c r="AYO9" s="1"/>
      <c r="AYP9" s="1"/>
      <c r="AYQ9" s="1"/>
      <c r="AYR9" s="1"/>
      <c r="AYS9" s="1"/>
      <c r="AYT9" s="1"/>
      <c r="AYU9" s="1"/>
      <c r="AYV9" s="1"/>
      <c r="AYW9" s="1"/>
      <c r="AYX9" s="1"/>
      <c r="AYY9" s="1"/>
      <c r="AYZ9" s="1"/>
      <c r="AZA9" s="1"/>
      <c r="AZB9" s="1"/>
      <c r="AZC9" s="1"/>
      <c r="AZD9" s="1"/>
      <c r="AZE9" s="1"/>
      <c r="AZF9" s="1"/>
      <c r="AZG9" s="1"/>
      <c r="AZH9" s="1"/>
      <c r="AZI9" s="1"/>
      <c r="AZJ9" s="1"/>
      <c r="AZK9" s="1"/>
      <c r="AZL9" s="1"/>
      <c r="AZM9" s="1"/>
      <c r="AZN9" s="1"/>
      <c r="AZO9" s="1"/>
      <c r="AZP9" s="1"/>
      <c r="AZQ9" s="1"/>
      <c r="AZR9" s="1"/>
      <c r="AZS9" s="1"/>
      <c r="AZT9" s="1"/>
      <c r="AZU9" s="1"/>
      <c r="AZV9" s="1"/>
      <c r="AZW9" s="1"/>
      <c r="AZX9" s="1"/>
      <c r="AZY9" s="1"/>
      <c r="AZZ9" s="1"/>
      <c r="BAA9" s="1"/>
      <c r="BAB9" s="1"/>
      <c r="BAC9" s="1"/>
      <c r="BAD9" s="1"/>
      <c r="BAE9" s="1"/>
      <c r="BAF9" s="1"/>
      <c r="BAG9" s="1"/>
      <c r="BAH9" s="1"/>
      <c r="BAI9" s="1"/>
      <c r="BAJ9" s="1"/>
      <c r="BAK9" s="1"/>
      <c r="BAL9" s="1"/>
      <c r="BAM9" s="1"/>
      <c r="BAN9" s="1"/>
      <c r="BAO9" s="1"/>
      <c r="BAP9" s="1"/>
      <c r="BAQ9" s="1"/>
      <c r="BAR9" s="1"/>
      <c r="BAS9" s="1"/>
      <c r="BAT9" s="1"/>
      <c r="BAU9" s="1"/>
      <c r="BAV9" s="1"/>
      <c r="BAW9" s="1"/>
      <c r="BAX9" s="1"/>
      <c r="BAY9" s="1"/>
      <c r="BAZ9" s="1"/>
      <c r="BBA9" s="1"/>
      <c r="BBB9" s="1"/>
      <c r="BBC9" s="1"/>
      <c r="BBD9" s="1"/>
      <c r="BBE9" s="1"/>
      <c r="BBF9" s="1"/>
      <c r="BBG9" s="1"/>
      <c r="BBH9" s="1"/>
      <c r="BBI9" s="1"/>
      <c r="BBJ9" s="1"/>
      <c r="BBK9" s="1"/>
      <c r="BBL9" s="1"/>
      <c r="BBM9" s="1"/>
      <c r="BBN9" s="1"/>
      <c r="BBO9" s="1"/>
      <c r="BBP9" s="1"/>
      <c r="BBQ9" s="1"/>
      <c r="BBR9" s="1"/>
      <c r="BBS9" s="1"/>
      <c r="BBT9" s="1"/>
      <c r="BBU9" s="1"/>
      <c r="BBV9" s="1"/>
      <c r="BBW9" s="1"/>
      <c r="BBX9" s="1"/>
      <c r="BBY9" s="1"/>
      <c r="BBZ9" s="1"/>
      <c r="BCA9" s="1"/>
      <c r="BCB9" s="1"/>
      <c r="BCC9" s="1"/>
      <c r="BCD9" s="1"/>
      <c r="BCE9" s="1"/>
      <c r="BCF9" s="1"/>
      <c r="BCG9" s="1"/>
      <c r="BCH9" s="1"/>
      <c r="BCI9" s="1"/>
      <c r="BCJ9" s="1"/>
      <c r="BCK9" s="1"/>
      <c r="BCL9" s="1"/>
      <c r="BCM9" s="1"/>
      <c r="BCN9" s="1"/>
      <c r="BCO9" s="1"/>
      <c r="BCP9" s="1"/>
      <c r="BCQ9" s="1"/>
      <c r="BCR9" s="1"/>
      <c r="BCS9" s="1"/>
      <c r="BCT9" s="1"/>
      <c r="BCU9" s="1"/>
      <c r="BCV9" s="1"/>
      <c r="BCW9" s="1"/>
      <c r="BCX9" s="1"/>
      <c r="BCY9" s="1"/>
      <c r="BCZ9" s="1"/>
      <c r="BDA9" s="1"/>
      <c r="BDB9" s="1"/>
      <c r="BDC9" s="1"/>
      <c r="BDD9" s="1"/>
      <c r="BDE9" s="1"/>
      <c r="BDF9" s="1"/>
      <c r="BDG9" s="1"/>
      <c r="BDH9" s="1"/>
      <c r="BDI9" s="1"/>
      <c r="BDJ9" s="1"/>
      <c r="BDK9" s="1"/>
      <c r="BDL9" s="1"/>
      <c r="BDM9" s="1"/>
      <c r="BDN9" s="1"/>
      <c r="BDO9" s="1"/>
      <c r="BDP9" s="1"/>
      <c r="BDQ9" s="1"/>
      <c r="BDR9" s="1"/>
      <c r="BDS9" s="1"/>
      <c r="BDT9" s="1"/>
      <c r="BDU9" s="1"/>
      <c r="BDV9" s="1"/>
      <c r="BDW9" s="1"/>
      <c r="BDX9" s="1"/>
      <c r="BDY9" s="1"/>
      <c r="BDZ9" s="1"/>
      <c r="BEA9" s="1"/>
      <c r="BEB9" s="1"/>
      <c r="BEC9" s="1"/>
      <c r="BED9" s="1"/>
      <c r="BEE9" s="1"/>
      <c r="BEF9" s="1"/>
      <c r="BEG9" s="1"/>
      <c r="BEH9" s="1"/>
      <c r="BEI9" s="1"/>
      <c r="BEJ9" s="1"/>
      <c r="BEK9" s="1"/>
      <c r="BEL9" s="1"/>
      <c r="BEM9" s="1"/>
      <c r="BEN9" s="1"/>
      <c r="BEO9" s="1"/>
      <c r="BEP9" s="1"/>
      <c r="BEQ9" s="1"/>
      <c r="BER9" s="1"/>
      <c r="BES9" s="1"/>
      <c r="BET9" s="1"/>
      <c r="BEU9" s="1"/>
      <c r="BEV9" s="1"/>
      <c r="BEW9" s="1"/>
      <c r="BEX9" s="1"/>
      <c r="BEY9" s="1"/>
      <c r="BEZ9" s="1"/>
      <c r="BFA9" s="1"/>
      <c r="BFB9" s="1"/>
      <c r="BFC9" s="1"/>
      <c r="BFD9" s="1"/>
      <c r="BFE9" s="1"/>
      <c r="BFF9" s="1"/>
      <c r="BFG9" s="1"/>
      <c r="BFH9" s="1"/>
      <c r="BFI9" s="1"/>
      <c r="BFJ9" s="1"/>
      <c r="BFK9" s="1"/>
      <c r="BFL9" s="1"/>
      <c r="BFM9" s="1"/>
      <c r="BFN9" s="1"/>
      <c r="BFO9" s="1"/>
      <c r="BFP9" s="1"/>
      <c r="BFQ9" s="1"/>
      <c r="BFR9" s="1"/>
      <c r="BFS9" s="1"/>
      <c r="BFT9" s="1"/>
      <c r="BFU9" s="1"/>
      <c r="BFV9" s="1"/>
      <c r="BFW9" s="1"/>
      <c r="BFX9" s="1"/>
      <c r="BFY9" s="1"/>
      <c r="BFZ9" s="1"/>
      <c r="BGA9" s="1"/>
      <c r="BGB9" s="1"/>
      <c r="BGC9" s="1"/>
      <c r="BGD9" s="1"/>
      <c r="BGE9" s="1"/>
      <c r="BGF9" s="1"/>
      <c r="BGG9" s="1"/>
      <c r="BGH9" s="1"/>
      <c r="BGI9" s="1"/>
      <c r="BGJ9" s="1"/>
      <c r="BGK9" s="1"/>
      <c r="BGL9" s="1"/>
      <c r="BGM9" s="1"/>
      <c r="BGN9" s="1"/>
      <c r="BGO9" s="1"/>
      <c r="BGP9" s="1"/>
      <c r="BGQ9" s="1"/>
      <c r="BGR9" s="1"/>
      <c r="BGS9" s="1"/>
      <c r="BGT9" s="1"/>
      <c r="BGU9" s="1"/>
      <c r="BGV9" s="1"/>
      <c r="BGW9" s="1"/>
      <c r="BGX9" s="1"/>
      <c r="BGY9" s="1"/>
      <c r="BGZ9" s="1"/>
      <c r="BHA9" s="1"/>
      <c r="BHB9" s="1"/>
      <c r="BHC9" s="1"/>
      <c r="BHD9" s="1"/>
      <c r="BHE9" s="1"/>
      <c r="BHF9" s="1"/>
      <c r="BHG9" s="1"/>
      <c r="BHH9" s="1"/>
      <c r="BHI9" s="1"/>
      <c r="BHJ9" s="1"/>
      <c r="BHK9" s="1"/>
      <c r="BHL9" s="1"/>
      <c r="BHM9" s="1"/>
      <c r="BHN9" s="1"/>
      <c r="BHO9" s="1"/>
      <c r="BHP9" s="1"/>
      <c r="BHQ9" s="1"/>
      <c r="BHR9" s="1"/>
      <c r="BHS9" s="1"/>
      <c r="BHT9" s="1"/>
      <c r="BHU9" s="1"/>
      <c r="BHV9" s="1"/>
      <c r="BHW9" s="1"/>
      <c r="BHX9" s="1"/>
      <c r="BHY9" s="1"/>
      <c r="BHZ9" s="1"/>
      <c r="BIA9" s="1"/>
      <c r="BIB9" s="1"/>
      <c r="BIC9" s="1"/>
      <c r="BID9" s="1"/>
      <c r="BIE9" s="1"/>
      <c r="BIF9" s="1"/>
      <c r="BIG9" s="1"/>
      <c r="BIH9" s="1"/>
      <c r="BII9" s="1"/>
      <c r="BIJ9" s="1"/>
      <c r="BIK9" s="1"/>
      <c r="BIL9" s="1"/>
      <c r="BIM9" s="1"/>
      <c r="BIN9" s="1"/>
      <c r="BIO9" s="1"/>
      <c r="BIP9" s="1"/>
      <c r="BIQ9" s="1"/>
      <c r="BIR9" s="1"/>
      <c r="BIS9" s="1"/>
      <c r="BIT9" s="1"/>
      <c r="BIU9" s="1"/>
      <c r="BIV9" s="1"/>
      <c r="BIW9" s="1"/>
      <c r="BIX9" s="1"/>
      <c r="BIY9" s="1"/>
      <c r="BIZ9" s="1"/>
      <c r="BJA9" s="1"/>
      <c r="BJB9" s="1"/>
      <c r="BJC9" s="1"/>
      <c r="BJD9" s="1"/>
      <c r="BJE9" s="1"/>
      <c r="BJF9" s="1"/>
      <c r="BJG9" s="1"/>
      <c r="BJH9" s="1"/>
      <c r="BJI9" s="1"/>
      <c r="BJJ9" s="1"/>
      <c r="BJK9" s="1"/>
      <c r="BJL9" s="1"/>
      <c r="BJM9" s="1"/>
      <c r="BJN9" s="1"/>
      <c r="BJO9" s="1"/>
      <c r="BJP9" s="1"/>
      <c r="BJQ9" s="1"/>
      <c r="BJR9" s="1"/>
      <c r="BJS9" s="1"/>
      <c r="BJT9" s="1"/>
      <c r="BJU9" s="1"/>
      <c r="BJV9" s="1"/>
      <c r="BJW9" s="1"/>
      <c r="BJX9" s="1"/>
      <c r="BJY9" s="1"/>
      <c r="BJZ9" s="1"/>
      <c r="BKA9" s="1"/>
      <c r="BKB9" s="1"/>
      <c r="BKC9" s="1"/>
      <c r="BKD9" s="1"/>
      <c r="BKE9" s="1"/>
      <c r="BKF9" s="1"/>
      <c r="BKG9" s="1"/>
      <c r="BKH9" s="1"/>
      <c r="BKI9" s="1"/>
      <c r="BKJ9" s="1"/>
      <c r="BKK9" s="1"/>
      <c r="BKL9" s="1"/>
      <c r="BKM9" s="1"/>
      <c r="BKN9" s="1"/>
      <c r="BKO9" s="1"/>
      <c r="BKP9" s="1"/>
      <c r="BKQ9" s="1"/>
      <c r="BKR9" s="1"/>
      <c r="BKS9" s="1"/>
      <c r="BKT9" s="1"/>
      <c r="BKU9" s="1"/>
      <c r="BKV9" s="1"/>
      <c r="BKW9" s="1"/>
      <c r="BKX9" s="1"/>
      <c r="BKY9" s="1"/>
      <c r="BKZ9" s="1"/>
      <c r="BLA9" s="1"/>
      <c r="BLB9" s="1"/>
      <c r="BLC9" s="1"/>
      <c r="BLD9" s="1"/>
      <c r="BLE9" s="1"/>
      <c r="BLF9" s="1"/>
      <c r="BLG9" s="1"/>
      <c r="BLH9" s="1"/>
      <c r="BLI9" s="1"/>
      <c r="BLJ9" s="1"/>
      <c r="BLK9" s="1"/>
      <c r="BLL9" s="1"/>
      <c r="BLM9" s="1"/>
      <c r="BLN9" s="1"/>
      <c r="BLO9" s="1"/>
      <c r="BLP9" s="1"/>
      <c r="BLQ9" s="1"/>
      <c r="BLR9" s="1"/>
      <c r="BLS9" s="1"/>
      <c r="BLT9" s="1"/>
      <c r="BLU9" s="1"/>
      <c r="BLV9" s="1"/>
      <c r="BLW9" s="1"/>
      <c r="BLX9" s="1"/>
      <c r="BLY9" s="1"/>
      <c r="BLZ9" s="1"/>
      <c r="BMA9" s="1"/>
      <c r="BMB9" s="1"/>
      <c r="BMC9" s="1"/>
      <c r="BMD9" s="1"/>
      <c r="BME9" s="1"/>
      <c r="BMF9" s="1"/>
      <c r="BMG9" s="1"/>
      <c r="BMH9" s="1"/>
      <c r="BMI9" s="1"/>
      <c r="BMJ9" s="1"/>
      <c r="BMK9" s="1"/>
      <c r="BML9" s="1"/>
      <c r="BMM9" s="1"/>
      <c r="BMN9" s="1"/>
      <c r="BMO9" s="1"/>
      <c r="BMP9" s="1"/>
      <c r="BMQ9" s="1"/>
      <c r="BMR9" s="1"/>
      <c r="BMS9" s="1"/>
      <c r="BMT9" s="1"/>
      <c r="BMU9" s="1"/>
      <c r="BMV9" s="1"/>
      <c r="BMW9" s="1"/>
      <c r="BMX9" s="1"/>
      <c r="BMY9" s="1"/>
      <c r="BMZ9" s="1"/>
      <c r="BNA9" s="1"/>
      <c r="BNB9" s="1"/>
      <c r="BNC9" s="1"/>
      <c r="BND9" s="1"/>
      <c r="BNE9" s="1"/>
      <c r="BNF9" s="1"/>
      <c r="BNG9" s="1"/>
      <c r="BNH9" s="1"/>
      <c r="BNI9" s="1"/>
      <c r="BNJ9" s="1"/>
      <c r="BNK9" s="1"/>
      <c r="BNL9" s="1"/>
      <c r="BNM9" s="1"/>
      <c r="BNN9" s="1"/>
      <c r="BNO9" s="1"/>
      <c r="BNP9" s="1"/>
      <c r="BNQ9" s="1"/>
      <c r="BNR9" s="1"/>
      <c r="BNS9" s="1"/>
      <c r="BNT9" s="1"/>
      <c r="BNU9" s="1"/>
      <c r="BNV9" s="1"/>
      <c r="BNW9" s="1"/>
      <c r="BNX9" s="1"/>
      <c r="BNY9" s="1"/>
      <c r="BNZ9" s="1"/>
      <c r="BOA9" s="1"/>
      <c r="BOB9" s="1"/>
      <c r="BOC9" s="1"/>
      <c r="BOD9" s="1"/>
      <c r="BOE9" s="1"/>
      <c r="BOF9" s="1"/>
      <c r="BOG9" s="1"/>
      <c r="BOH9" s="1"/>
      <c r="BOI9" s="1"/>
      <c r="BOJ9" s="1"/>
      <c r="BOK9" s="1"/>
      <c r="BOL9" s="1"/>
      <c r="BOM9" s="1"/>
      <c r="BON9" s="1"/>
      <c r="BOO9" s="1"/>
      <c r="BOP9" s="1"/>
      <c r="BOQ9" s="1"/>
      <c r="BOR9" s="1"/>
      <c r="BOS9" s="1"/>
      <c r="BOT9" s="1"/>
      <c r="BOU9" s="1"/>
      <c r="BOV9" s="1"/>
      <c r="BOW9" s="1"/>
      <c r="BOX9" s="1"/>
      <c r="BOY9" s="1"/>
      <c r="BOZ9" s="1"/>
      <c r="BPA9" s="1"/>
      <c r="BPB9" s="1"/>
      <c r="BPC9" s="1"/>
      <c r="BPD9" s="1"/>
      <c r="BPE9" s="1"/>
      <c r="BPF9" s="1"/>
      <c r="BPG9" s="1"/>
      <c r="BPH9" s="1"/>
      <c r="BPI9" s="1"/>
      <c r="BPJ9" s="1"/>
      <c r="BPK9" s="1"/>
      <c r="BPL9" s="1"/>
      <c r="BPM9" s="1"/>
      <c r="BPN9" s="1"/>
      <c r="BPO9" s="1"/>
      <c r="BPP9" s="1"/>
      <c r="BPQ9" s="1"/>
      <c r="BPR9" s="1"/>
      <c r="BPS9" s="1"/>
      <c r="BPT9" s="1"/>
      <c r="BPU9" s="1"/>
      <c r="BPV9" s="1"/>
      <c r="BPW9" s="1"/>
      <c r="BPX9" s="1"/>
      <c r="BPY9" s="1"/>
      <c r="BPZ9" s="1"/>
      <c r="BQA9" s="1"/>
      <c r="BQB9" s="1"/>
      <c r="BQC9" s="1"/>
      <c r="BQD9" s="1"/>
      <c r="BQE9" s="1"/>
      <c r="BQF9" s="1"/>
      <c r="BQG9" s="1"/>
      <c r="BQH9" s="1"/>
      <c r="BQI9" s="1"/>
      <c r="BQJ9" s="1"/>
      <c r="BQK9" s="1"/>
      <c r="BQL9" s="1"/>
      <c r="BQM9" s="1"/>
      <c r="BQN9" s="1"/>
      <c r="BQO9" s="1"/>
      <c r="BQP9" s="1"/>
      <c r="BQQ9" s="1"/>
      <c r="BQR9" s="1"/>
      <c r="BQS9" s="1"/>
      <c r="BQT9" s="1"/>
      <c r="BQU9" s="1"/>
      <c r="BQV9" s="1"/>
      <c r="BQW9" s="1"/>
      <c r="BQX9" s="1"/>
      <c r="BQY9" s="1"/>
      <c r="BQZ9" s="1"/>
      <c r="BRA9" s="1"/>
      <c r="BRB9" s="1"/>
      <c r="BRC9" s="1"/>
      <c r="BRD9" s="1"/>
      <c r="BRE9" s="1"/>
      <c r="BRF9" s="1"/>
      <c r="BRG9" s="1"/>
      <c r="BRH9" s="1"/>
      <c r="BRI9" s="1"/>
      <c r="BRJ9" s="1"/>
      <c r="BRK9" s="1"/>
      <c r="BRL9" s="1"/>
      <c r="BRM9" s="1"/>
      <c r="BRN9" s="1"/>
      <c r="BRO9" s="1"/>
      <c r="BRP9" s="1"/>
      <c r="BRQ9" s="1"/>
      <c r="BRR9" s="1"/>
      <c r="BRS9" s="1"/>
      <c r="BRT9" s="1"/>
      <c r="BRU9" s="1"/>
      <c r="BRV9" s="1"/>
      <c r="BRW9" s="1"/>
      <c r="BRX9" s="1"/>
      <c r="BRY9" s="1"/>
      <c r="BRZ9" s="1"/>
      <c r="BSA9" s="1"/>
      <c r="BSB9" s="1"/>
      <c r="BSC9" s="1"/>
    </row>
    <row r="10" spans="1:1849" s="18" customFormat="1" ht="12.75" x14ac:dyDescent="0.2">
      <c r="A10" s="105" t="s">
        <v>158</v>
      </c>
      <c r="B10" s="10" t="s">
        <v>159</v>
      </c>
      <c r="C10" s="72" t="s">
        <v>18</v>
      </c>
      <c r="D10" s="15">
        <v>1</v>
      </c>
      <c r="E10" s="15">
        <v>29871.45</v>
      </c>
      <c r="F10" s="15">
        <v>29871.45</v>
      </c>
      <c r="G10" s="144">
        <v>0.43350486780979136</v>
      </c>
      <c r="H10" s="82">
        <v>0.3310564180525552</v>
      </c>
      <c r="I10" s="88">
        <v>0.76456128586234651</v>
      </c>
      <c r="J10" s="88">
        <v>0.23543871413765349</v>
      </c>
      <c r="K10" s="88">
        <v>12949.42</v>
      </c>
      <c r="L10" s="88">
        <v>9889.14</v>
      </c>
      <c r="M10" s="89">
        <v>22838.559999999998</v>
      </c>
      <c r="N10" s="88">
        <v>7032.8900000000031</v>
      </c>
      <c r="O10" s="90">
        <v>0.76456147927201379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1"/>
      <c r="AMJ10" s="1"/>
      <c r="AMK10" s="1"/>
      <c r="AML10" s="1"/>
      <c r="AMM10" s="1"/>
      <c r="AMN10" s="1"/>
      <c r="AMO10" s="1"/>
      <c r="AMP10" s="1"/>
      <c r="AMQ10" s="1"/>
      <c r="AMR10" s="1"/>
      <c r="AMS10" s="1"/>
      <c r="AMT10" s="1"/>
      <c r="AMU10" s="1"/>
      <c r="AMV10" s="1"/>
      <c r="AMW10" s="1"/>
      <c r="AMX10" s="1"/>
      <c r="AMY10" s="1"/>
      <c r="AMZ10" s="1"/>
      <c r="ANA10" s="1"/>
      <c r="ANB10" s="1"/>
      <c r="ANC10" s="1"/>
      <c r="AND10" s="1"/>
      <c r="ANE10" s="1"/>
      <c r="ANF10" s="1"/>
      <c r="ANG10" s="1"/>
      <c r="ANH10" s="1"/>
      <c r="ANI10" s="1"/>
      <c r="ANJ10" s="1"/>
      <c r="ANK10" s="1"/>
      <c r="ANL10" s="1"/>
      <c r="ANM10" s="1"/>
      <c r="ANN10" s="1"/>
      <c r="ANO10" s="1"/>
      <c r="ANP10" s="1"/>
      <c r="ANQ10" s="1"/>
      <c r="ANR10" s="1"/>
      <c r="ANS10" s="1"/>
      <c r="ANT10" s="1"/>
      <c r="ANU10" s="1"/>
      <c r="ANV10" s="1"/>
      <c r="ANW10" s="1"/>
      <c r="ANX10" s="1"/>
      <c r="ANY10" s="1"/>
      <c r="ANZ10" s="1"/>
      <c r="AOA10" s="1"/>
      <c r="AOB10" s="1"/>
      <c r="AOC10" s="1"/>
      <c r="AOD10" s="1"/>
      <c r="AOE10" s="1"/>
      <c r="AOF10" s="1"/>
      <c r="AOG10" s="1"/>
      <c r="AOH10" s="1"/>
      <c r="AOI10" s="1"/>
      <c r="AOJ10" s="1"/>
      <c r="AOK10" s="1"/>
      <c r="AOL10" s="1"/>
      <c r="AOM10" s="1"/>
      <c r="AON10" s="1"/>
      <c r="AOO10" s="1"/>
      <c r="AOP10" s="1"/>
      <c r="AOQ10" s="1"/>
      <c r="AOR10" s="1"/>
      <c r="AOS10" s="1"/>
      <c r="AOT10" s="1"/>
      <c r="AOU10" s="1"/>
      <c r="AOV10" s="1"/>
      <c r="AOW10" s="1"/>
      <c r="AOX10" s="1"/>
      <c r="AOY10" s="1"/>
      <c r="AOZ10" s="1"/>
      <c r="APA10" s="1"/>
      <c r="APB10" s="1"/>
      <c r="APC10" s="1"/>
      <c r="APD10" s="1"/>
      <c r="APE10" s="1"/>
      <c r="APF10" s="1"/>
      <c r="APG10" s="1"/>
      <c r="APH10" s="1"/>
      <c r="API10" s="1"/>
      <c r="APJ10" s="1"/>
      <c r="APK10" s="1"/>
      <c r="APL10" s="1"/>
      <c r="APM10" s="1"/>
      <c r="APN10" s="1"/>
      <c r="APO10" s="1"/>
      <c r="APP10" s="1"/>
      <c r="APQ10" s="1"/>
      <c r="APR10" s="1"/>
      <c r="APS10" s="1"/>
      <c r="APT10" s="1"/>
      <c r="APU10" s="1"/>
      <c r="APV10" s="1"/>
      <c r="APW10" s="1"/>
      <c r="APX10" s="1"/>
      <c r="APY10" s="1"/>
      <c r="APZ10" s="1"/>
      <c r="AQA10" s="1"/>
      <c r="AQB10" s="1"/>
      <c r="AQC10" s="1"/>
      <c r="AQD10" s="1"/>
      <c r="AQE10" s="1"/>
      <c r="AQF10" s="1"/>
      <c r="AQG10" s="1"/>
      <c r="AQH10" s="1"/>
      <c r="AQI10" s="1"/>
      <c r="AQJ10" s="1"/>
      <c r="AQK10" s="1"/>
      <c r="AQL10" s="1"/>
      <c r="AQM10" s="1"/>
      <c r="AQN10" s="1"/>
      <c r="AQO10" s="1"/>
      <c r="AQP10" s="1"/>
      <c r="AQQ10" s="1"/>
      <c r="AQR10" s="1"/>
      <c r="AQS10" s="1"/>
      <c r="AQT10" s="1"/>
      <c r="AQU10" s="1"/>
      <c r="AQV10" s="1"/>
      <c r="AQW10" s="1"/>
      <c r="AQX10" s="1"/>
      <c r="AQY10" s="1"/>
      <c r="AQZ10" s="1"/>
      <c r="ARA10" s="1"/>
      <c r="ARB10" s="1"/>
      <c r="ARC10" s="1"/>
      <c r="ARD10" s="1"/>
      <c r="ARE10" s="1"/>
      <c r="ARF10" s="1"/>
      <c r="ARG10" s="1"/>
      <c r="ARH10" s="1"/>
      <c r="ARI10" s="1"/>
      <c r="ARJ10" s="1"/>
      <c r="ARK10" s="1"/>
      <c r="ARL10" s="1"/>
      <c r="ARM10" s="1"/>
      <c r="ARN10" s="1"/>
      <c r="ARO10" s="1"/>
      <c r="ARP10" s="1"/>
      <c r="ARQ10" s="1"/>
      <c r="ARR10" s="1"/>
      <c r="ARS10" s="1"/>
      <c r="ART10" s="1"/>
      <c r="ARU10" s="1"/>
      <c r="ARV10" s="1"/>
      <c r="ARW10" s="1"/>
      <c r="ARX10" s="1"/>
      <c r="ARY10" s="1"/>
      <c r="ARZ10" s="1"/>
      <c r="ASA10" s="1"/>
      <c r="ASB10" s="1"/>
      <c r="ASC10" s="1"/>
      <c r="ASD10" s="1"/>
      <c r="ASE10" s="1"/>
      <c r="ASF10" s="1"/>
      <c r="ASG10" s="1"/>
      <c r="ASH10" s="1"/>
      <c r="ASI10" s="1"/>
      <c r="ASJ10" s="1"/>
      <c r="ASK10" s="1"/>
      <c r="ASL10" s="1"/>
      <c r="ASM10" s="1"/>
      <c r="ASN10" s="1"/>
      <c r="ASO10" s="1"/>
      <c r="ASP10" s="1"/>
      <c r="ASQ10" s="1"/>
      <c r="ASR10" s="1"/>
      <c r="ASS10" s="1"/>
      <c r="AST10" s="1"/>
      <c r="ASU10" s="1"/>
      <c r="ASV10" s="1"/>
      <c r="ASW10" s="1"/>
      <c r="ASX10" s="1"/>
      <c r="ASY10" s="1"/>
      <c r="ASZ10" s="1"/>
      <c r="ATA10" s="1"/>
      <c r="ATB10" s="1"/>
      <c r="ATC10" s="1"/>
      <c r="ATD10" s="1"/>
      <c r="ATE10" s="1"/>
      <c r="ATF10" s="1"/>
      <c r="ATG10" s="1"/>
      <c r="ATH10" s="1"/>
      <c r="ATI10" s="1"/>
      <c r="ATJ10" s="1"/>
      <c r="ATK10" s="1"/>
      <c r="ATL10" s="1"/>
      <c r="ATM10" s="1"/>
      <c r="ATN10" s="1"/>
      <c r="ATO10" s="1"/>
      <c r="ATP10" s="1"/>
      <c r="ATQ10" s="1"/>
      <c r="ATR10" s="1"/>
      <c r="ATS10" s="1"/>
      <c r="ATT10" s="1"/>
      <c r="ATU10" s="1"/>
      <c r="ATV10" s="1"/>
      <c r="ATW10" s="1"/>
      <c r="ATX10" s="1"/>
      <c r="ATY10" s="1"/>
      <c r="ATZ10" s="1"/>
      <c r="AUA10" s="1"/>
      <c r="AUB10" s="1"/>
      <c r="AUC10" s="1"/>
      <c r="AUD10" s="1"/>
      <c r="AUE10" s="1"/>
      <c r="AUF10" s="1"/>
      <c r="AUG10" s="1"/>
      <c r="AUH10" s="1"/>
      <c r="AUI10" s="1"/>
      <c r="AUJ10" s="1"/>
      <c r="AUK10" s="1"/>
      <c r="AUL10" s="1"/>
      <c r="AUM10" s="1"/>
      <c r="AUN10" s="1"/>
      <c r="AUO10" s="1"/>
      <c r="AUP10" s="1"/>
      <c r="AUQ10" s="1"/>
      <c r="AUR10" s="1"/>
      <c r="AUS10" s="1"/>
      <c r="AUT10" s="1"/>
      <c r="AUU10" s="1"/>
      <c r="AUV10" s="1"/>
      <c r="AUW10" s="1"/>
      <c r="AUX10" s="1"/>
      <c r="AUY10" s="1"/>
      <c r="AUZ10" s="1"/>
      <c r="AVA10" s="1"/>
      <c r="AVB10" s="1"/>
      <c r="AVC10" s="1"/>
      <c r="AVD10" s="1"/>
      <c r="AVE10" s="1"/>
      <c r="AVF10" s="1"/>
      <c r="AVG10" s="1"/>
      <c r="AVH10" s="1"/>
      <c r="AVI10" s="1"/>
      <c r="AVJ10" s="1"/>
      <c r="AVK10" s="1"/>
      <c r="AVL10" s="1"/>
      <c r="AVM10" s="1"/>
      <c r="AVN10" s="1"/>
      <c r="AVO10" s="1"/>
      <c r="AVP10" s="1"/>
      <c r="AVQ10" s="1"/>
      <c r="AVR10" s="1"/>
      <c r="AVS10" s="1"/>
      <c r="AVT10" s="1"/>
      <c r="AVU10" s="1"/>
      <c r="AVV10" s="1"/>
      <c r="AVW10" s="1"/>
      <c r="AVX10" s="1"/>
      <c r="AVY10" s="1"/>
      <c r="AVZ10" s="1"/>
      <c r="AWA10" s="1"/>
      <c r="AWB10" s="1"/>
      <c r="AWC10" s="1"/>
      <c r="AWD10" s="1"/>
      <c r="AWE10" s="1"/>
      <c r="AWF10" s="1"/>
      <c r="AWG10" s="1"/>
      <c r="AWH10" s="1"/>
      <c r="AWI10" s="1"/>
      <c r="AWJ10" s="1"/>
      <c r="AWK10" s="1"/>
      <c r="AWL10" s="1"/>
      <c r="AWM10" s="1"/>
      <c r="AWN10" s="1"/>
      <c r="AWO10" s="1"/>
      <c r="AWP10" s="1"/>
      <c r="AWQ10" s="1"/>
      <c r="AWR10" s="1"/>
      <c r="AWS10" s="1"/>
      <c r="AWT10" s="1"/>
      <c r="AWU10" s="1"/>
      <c r="AWV10" s="1"/>
      <c r="AWW10" s="1"/>
      <c r="AWX10" s="1"/>
      <c r="AWY10" s="1"/>
      <c r="AWZ10" s="1"/>
      <c r="AXA10" s="1"/>
      <c r="AXB10" s="1"/>
      <c r="AXC10" s="1"/>
      <c r="AXD10" s="1"/>
      <c r="AXE10" s="1"/>
      <c r="AXF10" s="1"/>
      <c r="AXG10" s="1"/>
      <c r="AXH10" s="1"/>
      <c r="AXI10" s="1"/>
      <c r="AXJ10" s="1"/>
      <c r="AXK10" s="1"/>
      <c r="AXL10" s="1"/>
      <c r="AXM10" s="1"/>
      <c r="AXN10" s="1"/>
      <c r="AXO10" s="1"/>
      <c r="AXP10" s="1"/>
      <c r="AXQ10" s="1"/>
      <c r="AXR10" s="1"/>
      <c r="AXS10" s="1"/>
      <c r="AXT10" s="1"/>
      <c r="AXU10" s="1"/>
      <c r="AXV10" s="1"/>
      <c r="AXW10" s="1"/>
      <c r="AXX10" s="1"/>
      <c r="AXY10" s="1"/>
      <c r="AXZ10" s="1"/>
      <c r="AYA10" s="1"/>
      <c r="AYB10" s="1"/>
      <c r="AYC10" s="1"/>
      <c r="AYD10" s="1"/>
      <c r="AYE10" s="1"/>
      <c r="AYF10" s="1"/>
      <c r="AYG10" s="1"/>
      <c r="AYH10" s="1"/>
      <c r="AYI10" s="1"/>
      <c r="AYJ10" s="1"/>
      <c r="AYK10" s="1"/>
      <c r="AYL10" s="1"/>
      <c r="AYM10" s="1"/>
      <c r="AYN10" s="1"/>
      <c r="AYO10" s="1"/>
      <c r="AYP10" s="1"/>
      <c r="AYQ10" s="1"/>
      <c r="AYR10" s="1"/>
      <c r="AYS10" s="1"/>
      <c r="AYT10" s="1"/>
      <c r="AYU10" s="1"/>
      <c r="AYV10" s="1"/>
      <c r="AYW10" s="1"/>
      <c r="AYX10" s="1"/>
      <c r="AYY10" s="1"/>
      <c r="AYZ10" s="1"/>
      <c r="AZA10" s="1"/>
      <c r="AZB10" s="1"/>
      <c r="AZC10" s="1"/>
      <c r="AZD10" s="1"/>
      <c r="AZE10" s="1"/>
      <c r="AZF10" s="1"/>
      <c r="AZG10" s="1"/>
      <c r="AZH10" s="1"/>
      <c r="AZI10" s="1"/>
      <c r="AZJ10" s="1"/>
      <c r="AZK10" s="1"/>
      <c r="AZL10" s="1"/>
      <c r="AZM10" s="1"/>
      <c r="AZN10" s="1"/>
      <c r="AZO10" s="1"/>
      <c r="AZP10" s="1"/>
      <c r="AZQ10" s="1"/>
      <c r="AZR10" s="1"/>
      <c r="AZS10" s="1"/>
      <c r="AZT10" s="1"/>
      <c r="AZU10" s="1"/>
      <c r="AZV10" s="1"/>
      <c r="AZW10" s="1"/>
      <c r="AZX10" s="1"/>
      <c r="AZY10" s="1"/>
      <c r="AZZ10" s="1"/>
      <c r="BAA10" s="1"/>
      <c r="BAB10" s="1"/>
      <c r="BAC10" s="1"/>
      <c r="BAD10" s="1"/>
      <c r="BAE10" s="1"/>
      <c r="BAF10" s="1"/>
      <c r="BAG10" s="1"/>
      <c r="BAH10" s="1"/>
      <c r="BAI10" s="1"/>
      <c r="BAJ10" s="1"/>
      <c r="BAK10" s="1"/>
      <c r="BAL10" s="1"/>
      <c r="BAM10" s="1"/>
      <c r="BAN10" s="1"/>
      <c r="BAO10" s="1"/>
      <c r="BAP10" s="1"/>
      <c r="BAQ10" s="1"/>
      <c r="BAR10" s="1"/>
      <c r="BAS10" s="1"/>
      <c r="BAT10" s="1"/>
      <c r="BAU10" s="1"/>
      <c r="BAV10" s="1"/>
      <c r="BAW10" s="1"/>
      <c r="BAX10" s="1"/>
      <c r="BAY10" s="1"/>
      <c r="BAZ10" s="1"/>
      <c r="BBA10" s="1"/>
      <c r="BBB10" s="1"/>
      <c r="BBC10" s="1"/>
      <c r="BBD10" s="1"/>
      <c r="BBE10" s="1"/>
      <c r="BBF10" s="1"/>
      <c r="BBG10" s="1"/>
      <c r="BBH10" s="1"/>
      <c r="BBI10" s="1"/>
      <c r="BBJ10" s="1"/>
      <c r="BBK10" s="1"/>
      <c r="BBL10" s="1"/>
      <c r="BBM10" s="1"/>
      <c r="BBN10" s="1"/>
      <c r="BBO10" s="1"/>
      <c r="BBP10" s="1"/>
      <c r="BBQ10" s="1"/>
      <c r="BBR10" s="1"/>
      <c r="BBS10" s="1"/>
      <c r="BBT10" s="1"/>
      <c r="BBU10" s="1"/>
      <c r="BBV10" s="1"/>
      <c r="BBW10" s="1"/>
      <c r="BBX10" s="1"/>
      <c r="BBY10" s="1"/>
      <c r="BBZ10" s="1"/>
      <c r="BCA10" s="1"/>
      <c r="BCB10" s="1"/>
      <c r="BCC10" s="1"/>
      <c r="BCD10" s="1"/>
      <c r="BCE10" s="1"/>
      <c r="BCF10" s="1"/>
      <c r="BCG10" s="1"/>
      <c r="BCH10" s="1"/>
      <c r="BCI10" s="1"/>
      <c r="BCJ10" s="1"/>
      <c r="BCK10" s="1"/>
      <c r="BCL10" s="1"/>
      <c r="BCM10" s="1"/>
      <c r="BCN10" s="1"/>
      <c r="BCO10" s="1"/>
      <c r="BCP10" s="1"/>
      <c r="BCQ10" s="1"/>
      <c r="BCR10" s="1"/>
      <c r="BCS10" s="1"/>
      <c r="BCT10" s="1"/>
      <c r="BCU10" s="1"/>
      <c r="BCV10" s="1"/>
      <c r="BCW10" s="1"/>
      <c r="BCX10" s="1"/>
      <c r="BCY10" s="1"/>
      <c r="BCZ10" s="1"/>
      <c r="BDA10" s="1"/>
      <c r="BDB10" s="1"/>
      <c r="BDC10" s="1"/>
      <c r="BDD10" s="1"/>
      <c r="BDE10" s="1"/>
      <c r="BDF10" s="1"/>
      <c r="BDG10" s="1"/>
      <c r="BDH10" s="1"/>
      <c r="BDI10" s="1"/>
      <c r="BDJ10" s="1"/>
      <c r="BDK10" s="1"/>
      <c r="BDL10" s="1"/>
      <c r="BDM10" s="1"/>
      <c r="BDN10" s="1"/>
      <c r="BDO10" s="1"/>
      <c r="BDP10" s="1"/>
      <c r="BDQ10" s="1"/>
      <c r="BDR10" s="1"/>
      <c r="BDS10" s="1"/>
      <c r="BDT10" s="1"/>
      <c r="BDU10" s="1"/>
      <c r="BDV10" s="1"/>
      <c r="BDW10" s="1"/>
      <c r="BDX10" s="1"/>
      <c r="BDY10" s="1"/>
      <c r="BDZ10" s="1"/>
      <c r="BEA10" s="1"/>
      <c r="BEB10" s="1"/>
      <c r="BEC10" s="1"/>
      <c r="BED10" s="1"/>
      <c r="BEE10" s="1"/>
      <c r="BEF10" s="1"/>
      <c r="BEG10" s="1"/>
      <c r="BEH10" s="1"/>
      <c r="BEI10" s="1"/>
      <c r="BEJ10" s="1"/>
      <c r="BEK10" s="1"/>
      <c r="BEL10" s="1"/>
      <c r="BEM10" s="1"/>
      <c r="BEN10" s="1"/>
      <c r="BEO10" s="1"/>
      <c r="BEP10" s="1"/>
      <c r="BEQ10" s="1"/>
      <c r="BER10" s="1"/>
      <c r="BES10" s="1"/>
      <c r="BET10" s="1"/>
      <c r="BEU10" s="1"/>
      <c r="BEV10" s="1"/>
      <c r="BEW10" s="1"/>
      <c r="BEX10" s="1"/>
      <c r="BEY10" s="1"/>
      <c r="BEZ10" s="1"/>
      <c r="BFA10" s="1"/>
      <c r="BFB10" s="1"/>
      <c r="BFC10" s="1"/>
      <c r="BFD10" s="1"/>
      <c r="BFE10" s="1"/>
      <c r="BFF10" s="1"/>
      <c r="BFG10" s="1"/>
      <c r="BFH10" s="1"/>
      <c r="BFI10" s="1"/>
      <c r="BFJ10" s="1"/>
      <c r="BFK10" s="1"/>
      <c r="BFL10" s="1"/>
      <c r="BFM10" s="1"/>
      <c r="BFN10" s="1"/>
      <c r="BFO10" s="1"/>
      <c r="BFP10" s="1"/>
      <c r="BFQ10" s="1"/>
      <c r="BFR10" s="1"/>
      <c r="BFS10" s="1"/>
      <c r="BFT10" s="1"/>
      <c r="BFU10" s="1"/>
      <c r="BFV10" s="1"/>
      <c r="BFW10" s="1"/>
      <c r="BFX10" s="1"/>
      <c r="BFY10" s="1"/>
      <c r="BFZ10" s="1"/>
      <c r="BGA10" s="1"/>
      <c r="BGB10" s="1"/>
      <c r="BGC10" s="1"/>
      <c r="BGD10" s="1"/>
      <c r="BGE10" s="1"/>
      <c r="BGF10" s="1"/>
      <c r="BGG10" s="1"/>
      <c r="BGH10" s="1"/>
      <c r="BGI10" s="1"/>
      <c r="BGJ10" s="1"/>
      <c r="BGK10" s="1"/>
      <c r="BGL10" s="1"/>
      <c r="BGM10" s="1"/>
      <c r="BGN10" s="1"/>
      <c r="BGO10" s="1"/>
      <c r="BGP10" s="1"/>
      <c r="BGQ10" s="1"/>
      <c r="BGR10" s="1"/>
      <c r="BGS10" s="1"/>
      <c r="BGT10" s="1"/>
      <c r="BGU10" s="1"/>
      <c r="BGV10" s="1"/>
      <c r="BGW10" s="1"/>
      <c r="BGX10" s="1"/>
      <c r="BGY10" s="1"/>
      <c r="BGZ10" s="1"/>
      <c r="BHA10" s="1"/>
      <c r="BHB10" s="1"/>
      <c r="BHC10" s="1"/>
      <c r="BHD10" s="1"/>
      <c r="BHE10" s="1"/>
      <c r="BHF10" s="1"/>
      <c r="BHG10" s="1"/>
      <c r="BHH10" s="1"/>
      <c r="BHI10" s="1"/>
      <c r="BHJ10" s="1"/>
      <c r="BHK10" s="1"/>
      <c r="BHL10" s="1"/>
      <c r="BHM10" s="1"/>
      <c r="BHN10" s="1"/>
      <c r="BHO10" s="1"/>
      <c r="BHP10" s="1"/>
      <c r="BHQ10" s="1"/>
      <c r="BHR10" s="1"/>
      <c r="BHS10" s="1"/>
      <c r="BHT10" s="1"/>
      <c r="BHU10" s="1"/>
      <c r="BHV10" s="1"/>
      <c r="BHW10" s="1"/>
      <c r="BHX10" s="1"/>
      <c r="BHY10" s="1"/>
      <c r="BHZ10" s="1"/>
      <c r="BIA10" s="1"/>
      <c r="BIB10" s="1"/>
      <c r="BIC10" s="1"/>
      <c r="BID10" s="1"/>
      <c r="BIE10" s="1"/>
      <c r="BIF10" s="1"/>
      <c r="BIG10" s="1"/>
      <c r="BIH10" s="1"/>
      <c r="BII10" s="1"/>
      <c r="BIJ10" s="1"/>
      <c r="BIK10" s="1"/>
      <c r="BIL10" s="1"/>
      <c r="BIM10" s="1"/>
      <c r="BIN10" s="1"/>
      <c r="BIO10" s="1"/>
      <c r="BIP10" s="1"/>
      <c r="BIQ10" s="1"/>
      <c r="BIR10" s="1"/>
      <c r="BIS10" s="1"/>
      <c r="BIT10" s="1"/>
      <c r="BIU10" s="1"/>
      <c r="BIV10" s="1"/>
      <c r="BIW10" s="1"/>
      <c r="BIX10" s="1"/>
      <c r="BIY10" s="1"/>
      <c r="BIZ10" s="1"/>
      <c r="BJA10" s="1"/>
      <c r="BJB10" s="1"/>
      <c r="BJC10" s="1"/>
      <c r="BJD10" s="1"/>
      <c r="BJE10" s="1"/>
      <c r="BJF10" s="1"/>
      <c r="BJG10" s="1"/>
      <c r="BJH10" s="1"/>
      <c r="BJI10" s="1"/>
      <c r="BJJ10" s="1"/>
      <c r="BJK10" s="1"/>
      <c r="BJL10" s="1"/>
      <c r="BJM10" s="1"/>
      <c r="BJN10" s="1"/>
      <c r="BJO10" s="1"/>
      <c r="BJP10" s="1"/>
      <c r="BJQ10" s="1"/>
      <c r="BJR10" s="1"/>
      <c r="BJS10" s="1"/>
      <c r="BJT10" s="1"/>
      <c r="BJU10" s="1"/>
      <c r="BJV10" s="1"/>
      <c r="BJW10" s="1"/>
      <c r="BJX10" s="1"/>
      <c r="BJY10" s="1"/>
      <c r="BJZ10" s="1"/>
      <c r="BKA10" s="1"/>
      <c r="BKB10" s="1"/>
      <c r="BKC10" s="1"/>
      <c r="BKD10" s="1"/>
      <c r="BKE10" s="1"/>
      <c r="BKF10" s="1"/>
      <c r="BKG10" s="1"/>
      <c r="BKH10" s="1"/>
      <c r="BKI10" s="1"/>
      <c r="BKJ10" s="1"/>
      <c r="BKK10" s="1"/>
      <c r="BKL10" s="1"/>
      <c r="BKM10" s="1"/>
      <c r="BKN10" s="1"/>
      <c r="BKO10" s="1"/>
      <c r="BKP10" s="1"/>
      <c r="BKQ10" s="1"/>
      <c r="BKR10" s="1"/>
      <c r="BKS10" s="1"/>
      <c r="BKT10" s="1"/>
      <c r="BKU10" s="1"/>
      <c r="BKV10" s="1"/>
      <c r="BKW10" s="1"/>
      <c r="BKX10" s="1"/>
      <c r="BKY10" s="1"/>
      <c r="BKZ10" s="1"/>
      <c r="BLA10" s="1"/>
      <c r="BLB10" s="1"/>
      <c r="BLC10" s="1"/>
      <c r="BLD10" s="1"/>
      <c r="BLE10" s="1"/>
      <c r="BLF10" s="1"/>
      <c r="BLG10" s="1"/>
      <c r="BLH10" s="1"/>
      <c r="BLI10" s="1"/>
      <c r="BLJ10" s="1"/>
      <c r="BLK10" s="1"/>
      <c r="BLL10" s="1"/>
      <c r="BLM10" s="1"/>
      <c r="BLN10" s="1"/>
      <c r="BLO10" s="1"/>
      <c r="BLP10" s="1"/>
      <c r="BLQ10" s="1"/>
      <c r="BLR10" s="1"/>
      <c r="BLS10" s="1"/>
      <c r="BLT10" s="1"/>
      <c r="BLU10" s="1"/>
      <c r="BLV10" s="1"/>
      <c r="BLW10" s="1"/>
      <c r="BLX10" s="1"/>
      <c r="BLY10" s="1"/>
      <c r="BLZ10" s="1"/>
      <c r="BMA10" s="1"/>
      <c r="BMB10" s="1"/>
      <c r="BMC10" s="1"/>
      <c r="BMD10" s="1"/>
      <c r="BME10" s="1"/>
      <c r="BMF10" s="1"/>
      <c r="BMG10" s="1"/>
      <c r="BMH10" s="1"/>
      <c r="BMI10" s="1"/>
      <c r="BMJ10" s="1"/>
      <c r="BMK10" s="1"/>
      <c r="BML10" s="1"/>
      <c r="BMM10" s="1"/>
      <c r="BMN10" s="1"/>
      <c r="BMO10" s="1"/>
      <c r="BMP10" s="1"/>
      <c r="BMQ10" s="1"/>
      <c r="BMR10" s="1"/>
      <c r="BMS10" s="1"/>
      <c r="BMT10" s="1"/>
      <c r="BMU10" s="1"/>
      <c r="BMV10" s="1"/>
      <c r="BMW10" s="1"/>
      <c r="BMX10" s="1"/>
      <c r="BMY10" s="1"/>
      <c r="BMZ10" s="1"/>
      <c r="BNA10" s="1"/>
      <c r="BNB10" s="1"/>
      <c r="BNC10" s="1"/>
      <c r="BND10" s="1"/>
      <c r="BNE10" s="1"/>
      <c r="BNF10" s="1"/>
      <c r="BNG10" s="1"/>
      <c r="BNH10" s="1"/>
      <c r="BNI10" s="1"/>
      <c r="BNJ10" s="1"/>
      <c r="BNK10" s="1"/>
      <c r="BNL10" s="1"/>
      <c r="BNM10" s="1"/>
      <c r="BNN10" s="1"/>
      <c r="BNO10" s="1"/>
      <c r="BNP10" s="1"/>
      <c r="BNQ10" s="1"/>
      <c r="BNR10" s="1"/>
      <c r="BNS10" s="1"/>
      <c r="BNT10" s="1"/>
      <c r="BNU10" s="1"/>
      <c r="BNV10" s="1"/>
      <c r="BNW10" s="1"/>
      <c r="BNX10" s="1"/>
      <c r="BNY10" s="1"/>
      <c r="BNZ10" s="1"/>
      <c r="BOA10" s="1"/>
      <c r="BOB10" s="1"/>
      <c r="BOC10" s="1"/>
      <c r="BOD10" s="1"/>
      <c r="BOE10" s="1"/>
      <c r="BOF10" s="1"/>
      <c r="BOG10" s="1"/>
      <c r="BOH10" s="1"/>
      <c r="BOI10" s="1"/>
      <c r="BOJ10" s="1"/>
      <c r="BOK10" s="1"/>
      <c r="BOL10" s="1"/>
      <c r="BOM10" s="1"/>
      <c r="BON10" s="1"/>
      <c r="BOO10" s="1"/>
      <c r="BOP10" s="1"/>
      <c r="BOQ10" s="1"/>
      <c r="BOR10" s="1"/>
      <c r="BOS10" s="1"/>
      <c r="BOT10" s="1"/>
      <c r="BOU10" s="1"/>
      <c r="BOV10" s="1"/>
      <c r="BOW10" s="1"/>
      <c r="BOX10" s="1"/>
      <c r="BOY10" s="1"/>
      <c r="BOZ10" s="1"/>
      <c r="BPA10" s="1"/>
      <c r="BPB10" s="1"/>
      <c r="BPC10" s="1"/>
      <c r="BPD10" s="1"/>
      <c r="BPE10" s="1"/>
      <c r="BPF10" s="1"/>
      <c r="BPG10" s="1"/>
      <c r="BPH10" s="1"/>
      <c r="BPI10" s="1"/>
      <c r="BPJ10" s="1"/>
      <c r="BPK10" s="1"/>
      <c r="BPL10" s="1"/>
      <c r="BPM10" s="1"/>
      <c r="BPN10" s="1"/>
      <c r="BPO10" s="1"/>
      <c r="BPP10" s="1"/>
      <c r="BPQ10" s="1"/>
      <c r="BPR10" s="1"/>
      <c r="BPS10" s="1"/>
      <c r="BPT10" s="1"/>
      <c r="BPU10" s="1"/>
      <c r="BPV10" s="1"/>
      <c r="BPW10" s="1"/>
      <c r="BPX10" s="1"/>
      <c r="BPY10" s="1"/>
      <c r="BPZ10" s="1"/>
      <c r="BQA10" s="1"/>
      <c r="BQB10" s="1"/>
      <c r="BQC10" s="1"/>
      <c r="BQD10" s="1"/>
      <c r="BQE10" s="1"/>
      <c r="BQF10" s="1"/>
      <c r="BQG10" s="1"/>
      <c r="BQH10" s="1"/>
      <c r="BQI10" s="1"/>
      <c r="BQJ10" s="1"/>
      <c r="BQK10" s="1"/>
      <c r="BQL10" s="1"/>
      <c r="BQM10" s="1"/>
      <c r="BQN10" s="1"/>
      <c r="BQO10" s="1"/>
      <c r="BQP10" s="1"/>
      <c r="BQQ10" s="1"/>
      <c r="BQR10" s="1"/>
      <c r="BQS10" s="1"/>
      <c r="BQT10" s="1"/>
      <c r="BQU10" s="1"/>
      <c r="BQV10" s="1"/>
      <c r="BQW10" s="1"/>
      <c r="BQX10" s="1"/>
      <c r="BQY10" s="1"/>
      <c r="BQZ10" s="1"/>
      <c r="BRA10" s="1"/>
      <c r="BRB10" s="1"/>
      <c r="BRC10" s="1"/>
      <c r="BRD10" s="1"/>
      <c r="BRE10" s="1"/>
      <c r="BRF10" s="1"/>
      <c r="BRG10" s="1"/>
      <c r="BRH10" s="1"/>
      <c r="BRI10" s="1"/>
      <c r="BRJ10" s="1"/>
      <c r="BRK10" s="1"/>
      <c r="BRL10" s="1"/>
      <c r="BRM10" s="1"/>
      <c r="BRN10" s="1"/>
      <c r="BRO10" s="1"/>
      <c r="BRP10" s="1"/>
      <c r="BRQ10" s="1"/>
      <c r="BRR10" s="1"/>
      <c r="BRS10" s="1"/>
      <c r="BRT10" s="1"/>
      <c r="BRU10" s="1"/>
      <c r="BRV10" s="1"/>
      <c r="BRW10" s="1"/>
      <c r="BRX10" s="1"/>
      <c r="BRY10" s="1"/>
      <c r="BRZ10" s="1"/>
      <c r="BSA10" s="1"/>
      <c r="BSB10" s="1"/>
      <c r="BSC10" s="1"/>
    </row>
    <row r="11" spans="1:1849" s="1" customFormat="1" ht="12.75" x14ac:dyDescent="0.2">
      <c r="A11" s="119" t="s">
        <v>13</v>
      </c>
      <c r="B11" s="81" t="s">
        <v>11</v>
      </c>
      <c r="C11" s="80"/>
      <c r="D11" s="64"/>
      <c r="E11" s="64"/>
      <c r="F11" s="64">
        <v>31622.13</v>
      </c>
      <c r="G11" s="152">
        <v>134</v>
      </c>
      <c r="H11" s="151">
        <v>0</v>
      </c>
      <c r="I11" s="151">
        <v>134</v>
      </c>
      <c r="J11" s="151">
        <v>0</v>
      </c>
      <c r="K11" s="151">
        <v>31622.129999999997</v>
      </c>
      <c r="L11" s="151">
        <v>0</v>
      </c>
      <c r="M11" s="151">
        <v>31622.129999999997</v>
      </c>
      <c r="N11" s="151">
        <v>0</v>
      </c>
      <c r="O11" s="86">
        <v>0.99999999999999989</v>
      </c>
    </row>
    <row r="12" spans="1:1849" s="1" customFormat="1" ht="12.75" x14ac:dyDescent="0.2">
      <c r="A12" s="105" t="s">
        <v>14</v>
      </c>
      <c r="B12" s="10" t="s">
        <v>105</v>
      </c>
      <c r="C12" s="72" t="s">
        <v>12</v>
      </c>
      <c r="D12" s="15">
        <v>12</v>
      </c>
      <c r="E12" s="15">
        <v>333.52</v>
      </c>
      <c r="F12" s="15">
        <v>4002.24</v>
      </c>
      <c r="G12" s="144">
        <v>12</v>
      </c>
      <c r="H12" s="82">
        <v>0</v>
      </c>
      <c r="I12" s="88">
        <v>12</v>
      </c>
      <c r="J12" s="88">
        <v>0</v>
      </c>
      <c r="K12" s="88">
        <v>4002.24</v>
      </c>
      <c r="L12" s="88">
        <v>0</v>
      </c>
      <c r="M12" s="91">
        <v>4002.24</v>
      </c>
      <c r="N12" s="88">
        <v>0</v>
      </c>
      <c r="O12" s="90">
        <v>1</v>
      </c>
    </row>
    <row r="13" spans="1:1849" s="1" customFormat="1" ht="12.75" x14ac:dyDescent="0.2">
      <c r="A13" s="105" t="s">
        <v>160</v>
      </c>
      <c r="B13" s="10" t="s">
        <v>161</v>
      </c>
      <c r="C13" s="72" t="s">
        <v>12</v>
      </c>
      <c r="D13" s="15">
        <v>20</v>
      </c>
      <c r="E13" s="15">
        <v>229.67</v>
      </c>
      <c r="F13" s="15">
        <v>4593.3999999999996</v>
      </c>
      <c r="G13" s="144">
        <v>20</v>
      </c>
      <c r="H13" s="82">
        <v>0</v>
      </c>
      <c r="I13" s="88">
        <v>20</v>
      </c>
      <c r="J13" s="88">
        <v>0</v>
      </c>
      <c r="K13" s="88">
        <v>4593.3999999999996</v>
      </c>
      <c r="L13" s="88">
        <v>0</v>
      </c>
      <c r="M13" s="91">
        <v>4593.3999999999996</v>
      </c>
      <c r="N13" s="88">
        <v>0</v>
      </c>
      <c r="O13" s="90">
        <v>1</v>
      </c>
    </row>
    <row r="14" spans="1:1849" s="1" customFormat="1" ht="25.5" x14ac:dyDescent="0.2">
      <c r="A14" s="105" t="s">
        <v>162</v>
      </c>
      <c r="B14" s="10" t="s">
        <v>163</v>
      </c>
      <c r="C14" s="72" t="s">
        <v>17</v>
      </c>
      <c r="D14" s="15">
        <v>100</v>
      </c>
      <c r="E14" s="15">
        <v>209.48</v>
      </c>
      <c r="F14" s="15">
        <v>20948</v>
      </c>
      <c r="G14" s="144">
        <v>100</v>
      </c>
      <c r="H14" s="82">
        <v>0</v>
      </c>
      <c r="I14" s="88">
        <v>100</v>
      </c>
      <c r="J14" s="88">
        <v>0</v>
      </c>
      <c r="K14" s="88">
        <v>20948</v>
      </c>
      <c r="L14" s="88">
        <v>0</v>
      </c>
      <c r="M14" s="91">
        <v>20948</v>
      </c>
      <c r="N14" s="88">
        <v>0</v>
      </c>
      <c r="O14" s="90">
        <v>1</v>
      </c>
    </row>
    <row r="15" spans="1:1849" s="1" customFormat="1" ht="38.25" x14ac:dyDescent="0.2">
      <c r="A15" s="105" t="s">
        <v>164</v>
      </c>
      <c r="B15" s="10" t="s">
        <v>165</v>
      </c>
      <c r="C15" s="72" t="s">
        <v>166</v>
      </c>
      <c r="D15" s="15">
        <v>1</v>
      </c>
      <c r="E15" s="15">
        <v>533.69000000000005</v>
      </c>
      <c r="F15" s="15">
        <v>533.69000000000005</v>
      </c>
      <c r="G15" s="144">
        <v>1</v>
      </c>
      <c r="H15" s="82">
        <v>0</v>
      </c>
      <c r="I15" s="88">
        <v>1</v>
      </c>
      <c r="J15" s="88">
        <v>0</v>
      </c>
      <c r="K15" s="88">
        <v>533.69000000000005</v>
      </c>
      <c r="L15" s="88">
        <v>0</v>
      </c>
      <c r="M15" s="91">
        <v>533.69000000000005</v>
      </c>
      <c r="N15" s="88">
        <v>0</v>
      </c>
      <c r="O15" s="90">
        <v>1</v>
      </c>
    </row>
    <row r="16" spans="1:1849" s="1" customFormat="1" ht="25.5" x14ac:dyDescent="0.2">
      <c r="A16" s="105" t="s">
        <v>167</v>
      </c>
      <c r="B16" s="10" t="s">
        <v>168</v>
      </c>
      <c r="C16" s="72" t="s">
        <v>18</v>
      </c>
      <c r="D16" s="15">
        <v>1</v>
      </c>
      <c r="E16" s="15">
        <v>1544.8</v>
      </c>
      <c r="F16" s="15">
        <v>1544.8</v>
      </c>
      <c r="G16" s="144">
        <v>1</v>
      </c>
      <c r="H16" s="82">
        <v>0</v>
      </c>
      <c r="I16" s="88">
        <v>1</v>
      </c>
      <c r="J16" s="88">
        <v>0</v>
      </c>
      <c r="K16" s="88">
        <v>1544.8</v>
      </c>
      <c r="L16" s="88">
        <v>0</v>
      </c>
      <c r="M16" s="91">
        <v>1544.8</v>
      </c>
      <c r="N16" s="88">
        <v>0</v>
      </c>
      <c r="O16" s="90">
        <v>1</v>
      </c>
    </row>
    <row r="17" spans="1:1849" s="1" customFormat="1" ht="12.75" x14ac:dyDescent="0.2">
      <c r="A17" s="103" t="s">
        <v>19</v>
      </c>
      <c r="B17" s="81" t="s">
        <v>169</v>
      </c>
      <c r="C17" s="80"/>
      <c r="D17" s="64"/>
      <c r="E17" s="64"/>
      <c r="F17" s="64">
        <v>482.46</v>
      </c>
      <c r="G17" s="152">
        <v>3</v>
      </c>
      <c r="H17" s="151">
        <v>0</v>
      </c>
      <c r="I17" s="151">
        <v>3</v>
      </c>
      <c r="J17" s="151">
        <v>3</v>
      </c>
      <c r="K17" s="151">
        <v>241.23</v>
      </c>
      <c r="L17" s="151">
        <v>0</v>
      </c>
      <c r="M17" s="151">
        <v>241.23</v>
      </c>
      <c r="N17" s="151">
        <v>241.23</v>
      </c>
      <c r="O17" s="86">
        <v>0.5</v>
      </c>
    </row>
    <row r="18" spans="1:1849" s="1" customFormat="1" ht="12.75" x14ac:dyDescent="0.2">
      <c r="A18" s="105" t="s">
        <v>20</v>
      </c>
      <c r="B18" s="10" t="s">
        <v>170</v>
      </c>
      <c r="C18" s="72" t="s">
        <v>171</v>
      </c>
      <c r="D18" s="15">
        <v>6</v>
      </c>
      <c r="E18" s="15">
        <v>80.41</v>
      </c>
      <c r="F18" s="15">
        <v>482.46</v>
      </c>
      <c r="G18" s="144">
        <v>3</v>
      </c>
      <c r="H18" s="82">
        <v>0</v>
      </c>
      <c r="I18" s="88">
        <v>3</v>
      </c>
      <c r="J18" s="88">
        <v>3</v>
      </c>
      <c r="K18" s="88">
        <v>241.23</v>
      </c>
      <c r="L18" s="88">
        <v>0</v>
      </c>
      <c r="M18" s="91">
        <v>241.23</v>
      </c>
      <c r="N18" s="88">
        <v>241.23</v>
      </c>
      <c r="O18" s="90">
        <v>0.5</v>
      </c>
    </row>
    <row r="19" spans="1:1849" s="1" customFormat="1" ht="12.75" x14ac:dyDescent="0.2">
      <c r="A19" s="103" t="s">
        <v>172</v>
      </c>
      <c r="B19" s="81" t="s">
        <v>173</v>
      </c>
      <c r="C19" s="80"/>
      <c r="D19" s="64"/>
      <c r="E19" s="64"/>
      <c r="F19" s="64">
        <v>4693.3</v>
      </c>
      <c r="G19" s="152">
        <v>3450.9549999999999</v>
      </c>
      <c r="H19" s="151">
        <v>0</v>
      </c>
      <c r="I19" s="151">
        <v>6117.5902726330269</v>
      </c>
      <c r="J19" s="151">
        <v>784.31972736697344</v>
      </c>
      <c r="K19" s="151">
        <v>2346.65</v>
      </c>
      <c r="L19" s="151">
        <v>1813.31</v>
      </c>
      <c r="M19" s="151">
        <v>4159.96</v>
      </c>
      <c r="N19" s="151">
        <v>533.33999999999992</v>
      </c>
      <c r="O19" s="86">
        <v>0.8863614088168239</v>
      </c>
    </row>
    <row r="20" spans="1:1849" s="1" customFormat="1" ht="24" customHeight="1" x14ac:dyDescent="0.2">
      <c r="A20" s="103" t="s">
        <v>174</v>
      </c>
      <c r="B20" s="81" t="s">
        <v>175</v>
      </c>
      <c r="C20" s="80"/>
      <c r="D20" s="64"/>
      <c r="E20" s="64"/>
      <c r="F20" s="64">
        <v>1114.9000000000001</v>
      </c>
      <c r="G20" s="152">
        <v>819.78</v>
      </c>
      <c r="H20" s="151">
        <v>0</v>
      </c>
      <c r="I20" s="151">
        <v>1453.2426491756214</v>
      </c>
      <c r="J20" s="151">
        <v>186.31735082437854</v>
      </c>
      <c r="K20" s="151">
        <v>557.45000000000005</v>
      </c>
      <c r="L20" s="151">
        <v>430.75</v>
      </c>
      <c r="M20" s="151">
        <v>988.2</v>
      </c>
      <c r="N20" s="151">
        <v>126.70000000000005</v>
      </c>
      <c r="O20" s="86">
        <v>0.88635752085388819</v>
      </c>
    </row>
    <row r="21" spans="1:1849" s="18" customFormat="1" ht="25.5" x14ac:dyDescent="0.2">
      <c r="A21" s="105" t="s">
        <v>176</v>
      </c>
      <c r="B21" s="10" t="s">
        <v>177</v>
      </c>
      <c r="C21" s="72" t="s">
        <v>178</v>
      </c>
      <c r="D21" s="15">
        <v>1639.56</v>
      </c>
      <c r="E21" s="15">
        <v>0.68</v>
      </c>
      <c r="F21" s="15">
        <v>1114.9000000000001</v>
      </c>
      <c r="G21" s="144">
        <v>819.78</v>
      </c>
      <c r="H21" s="82">
        <v>633.46264917562155</v>
      </c>
      <c r="I21" s="88">
        <v>1453.2426491756214</v>
      </c>
      <c r="J21" s="88">
        <v>186.31735082437854</v>
      </c>
      <c r="K21" s="88">
        <v>557.45000000000005</v>
      </c>
      <c r="L21" s="88">
        <v>430.75</v>
      </c>
      <c r="M21" s="91">
        <v>988.2</v>
      </c>
      <c r="N21" s="88">
        <v>126.70000000000005</v>
      </c>
      <c r="O21" s="90">
        <v>0.88635752085388819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  <c r="IY21" s="1"/>
      <c r="IZ21" s="1"/>
      <c r="JA21" s="1"/>
      <c r="JB21" s="1"/>
      <c r="JC21" s="1"/>
      <c r="JD21" s="1"/>
      <c r="JE21" s="1"/>
      <c r="JF21" s="1"/>
      <c r="JG21" s="1"/>
      <c r="JH21" s="1"/>
      <c r="JI21" s="1"/>
      <c r="JJ21" s="1"/>
      <c r="JK21" s="1"/>
      <c r="JL21" s="1"/>
      <c r="JM21" s="1"/>
      <c r="JN21" s="1"/>
      <c r="JO21" s="1"/>
      <c r="JP21" s="1"/>
      <c r="JQ21" s="1"/>
      <c r="JR21" s="1"/>
      <c r="JS21" s="1"/>
      <c r="JT21" s="1"/>
      <c r="JU21" s="1"/>
      <c r="JV21" s="1"/>
      <c r="JW21" s="1"/>
      <c r="JX21" s="1"/>
      <c r="JY21" s="1"/>
      <c r="JZ21" s="1"/>
      <c r="KA21" s="1"/>
      <c r="KB21" s="1"/>
      <c r="KC21" s="1"/>
      <c r="KD21" s="1"/>
      <c r="KE21" s="1"/>
      <c r="KF21" s="1"/>
      <c r="KG21" s="1"/>
      <c r="KH21" s="1"/>
      <c r="KI21" s="1"/>
      <c r="KJ21" s="1"/>
      <c r="KK21" s="1"/>
      <c r="KL21" s="1"/>
      <c r="KM21" s="1"/>
      <c r="KN21" s="1"/>
      <c r="KO21" s="1"/>
      <c r="KP21" s="1"/>
      <c r="KQ21" s="1"/>
      <c r="KR21" s="1"/>
      <c r="KS21" s="1"/>
      <c r="KT21" s="1"/>
      <c r="KU21" s="1"/>
      <c r="KV21" s="1"/>
      <c r="KW21" s="1"/>
      <c r="KX21" s="1"/>
      <c r="KY21" s="1"/>
      <c r="KZ21" s="1"/>
      <c r="LA21" s="1"/>
      <c r="LB21" s="1"/>
      <c r="LC21" s="1"/>
      <c r="LD21" s="1"/>
      <c r="LE21" s="1"/>
      <c r="LF21" s="1"/>
      <c r="LG21" s="1"/>
      <c r="LH21" s="1"/>
      <c r="LI21" s="1"/>
      <c r="LJ21" s="1"/>
      <c r="LK21" s="1"/>
      <c r="LL21" s="1"/>
      <c r="LM21" s="1"/>
      <c r="LN21" s="1"/>
      <c r="LO21" s="1"/>
      <c r="LP21" s="1"/>
      <c r="LQ21" s="1"/>
      <c r="LR21" s="1"/>
      <c r="LS21" s="1"/>
      <c r="LT21" s="1"/>
      <c r="LU21" s="1"/>
      <c r="LV21" s="1"/>
      <c r="LW21" s="1"/>
      <c r="LX21" s="1"/>
      <c r="LY21" s="1"/>
      <c r="LZ21" s="1"/>
      <c r="MA21" s="1"/>
      <c r="MB21" s="1"/>
      <c r="MC21" s="1"/>
      <c r="MD21" s="1"/>
      <c r="ME21" s="1"/>
      <c r="MF21" s="1"/>
      <c r="MG21" s="1"/>
      <c r="MH21" s="1"/>
      <c r="MI21" s="1"/>
      <c r="MJ21" s="1"/>
      <c r="MK21" s="1"/>
      <c r="ML21" s="1"/>
      <c r="MM21" s="1"/>
      <c r="MN21" s="1"/>
      <c r="MO21" s="1"/>
      <c r="MP21" s="1"/>
      <c r="MQ21" s="1"/>
      <c r="MR21" s="1"/>
      <c r="MS21" s="1"/>
      <c r="MT21" s="1"/>
      <c r="MU21" s="1"/>
      <c r="MV21" s="1"/>
      <c r="MW21" s="1"/>
      <c r="MX21" s="1"/>
      <c r="MY21" s="1"/>
      <c r="MZ21" s="1"/>
      <c r="NA21" s="1"/>
      <c r="NB21" s="1"/>
      <c r="NC21" s="1"/>
      <c r="ND21" s="1"/>
      <c r="NE21" s="1"/>
      <c r="NF21" s="1"/>
      <c r="NG21" s="1"/>
      <c r="NH21" s="1"/>
      <c r="NI21" s="1"/>
      <c r="NJ21" s="1"/>
      <c r="NK21" s="1"/>
      <c r="NL21" s="1"/>
      <c r="NM21" s="1"/>
      <c r="NN21" s="1"/>
      <c r="NO21" s="1"/>
      <c r="NP21" s="1"/>
      <c r="NQ21" s="1"/>
      <c r="NR21" s="1"/>
      <c r="NS21" s="1"/>
      <c r="NT21" s="1"/>
      <c r="NU21" s="1"/>
      <c r="NV21" s="1"/>
      <c r="NW21" s="1"/>
      <c r="NX21" s="1"/>
      <c r="NY21" s="1"/>
      <c r="NZ21" s="1"/>
      <c r="OA21" s="1"/>
      <c r="OB21" s="1"/>
      <c r="OC21" s="1"/>
      <c r="OD21" s="1"/>
      <c r="OE21" s="1"/>
      <c r="OF21" s="1"/>
      <c r="OG21" s="1"/>
      <c r="OH21" s="1"/>
      <c r="OI21" s="1"/>
      <c r="OJ21" s="1"/>
      <c r="OK21" s="1"/>
      <c r="OL21" s="1"/>
      <c r="OM21" s="1"/>
      <c r="ON21" s="1"/>
      <c r="OO21" s="1"/>
      <c r="OP21" s="1"/>
      <c r="OQ21" s="1"/>
      <c r="OR21" s="1"/>
      <c r="OS21" s="1"/>
      <c r="OT21" s="1"/>
      <c r="OU21" s="1"/>
      <c r="OV21" s="1"/>
      <c r="OW21" s="1"/>
      <c r="OX21" s="1"/>
      <c r="OY21" s="1"/>
      <c r="OZ21" s="1"/>
      <c r="PA21" s="1"/>
      <c r="PB21" s="1"/>
      <c r="PC21" s="1"/>
      <c r="PD21" s="1"/>
      <c r="PE21" s="1"/>
      <c r="PF21" s="1"/>
      <c r="PG21" s="1"/>
      <c r="PH21" s="1"/>
      <c r="PI21" s="1"/>
      <c r="PJ21" s="1"/>
      <c r="PK21" s="1"/>
      <c r="PL21" s="1"/>
      <c r="PM21" s="1"/>
      <c r="PN21" s="1"/>
      <c r="PO21" s="1"/>
      <c r="PP21" s="1"/>
      <c r="PQ21" s="1"/>
      <c r="PR21" s="1"/>
      <c r="PS21" s="1"/>
      <c r="PT21" s="1"/>
      <c r="PU21" s="1"/>
      <c r="PV21" s="1"/>
      <c r="PW21" s="1"/>
      <c r="PX21" s="1"/>
      <c r="PY21" s="1"/>
      <c r="PZ21" s="1"/>
      <c r="QA21" s="1"/>
      <c r="QB21" s="1"/>
      <c r="QC21" s="1"/>
      <c r="QD21" s="1"/>
      <c r="QE21" s="1"/>
      <c r="QF21" s="1"/>
      <c r="QG21" s="1"/>
      <c r="QH21" s="1"/>
      <c r="QI21" s="1"/>
      <c r="QJ21" s="1"/>
      <c r="QK21" s="1"/>
      <c r="QL21" s="1"/>
      <c r="QM21" s="1"/>
      <c r="QN21" s="1"/>
      <c r="QO21" s="1"/>
      <c r="QP21" s="1"/>
      <c r="QQ21" s="1"/>
      <c r="QR21" s="1"/>
      <c r="QS21" s="1"/>
      <c r="QT21" s="1"/>
      <c r="QU21" s="1"/>
      <c r="QV21" s="1"/>
      <c r="QW21" s="1"/>
      <c r="QX21" s="1"/>
      <c r="QY21" s="1"/>
      <c r="QZ21" s="1"/>
      <c r="RA21" s="1"/>
      <c r="RB21" s="1"/>
      <c r="RC21" s="1"/>
      <c r="RD21" s="1"/>
      <c r="RE21" s="1"/>
      <c r="RF21" s="1"/>
      <c r="RG21" s="1"/>
      <c r="RH21" s="1"/>
      <c r="RI21" s="1"/>
      <c r="RJ21" s="1"/>
      <c r="RK21" s="1"/>
      <c r="RL21" s="1"/>
      <c r="RM21" s="1"/>
      <c r="RN21" s="1"/>
      <c r="RO21" s="1"/>
      <c r="RP21" s="1"/>
      <c r="RQ21" s="1"/>
      <c r="RR21" s="1"/>
      <c r="RS21" s="1"/>
      <c r="RT21" s="1"/>
      <c r="RU21" s="1"/>
      <c r="RV21" s="1"/>
      <c r="RW21" s="1"/>
      <c r="RX21" s="1"/>
      <c r="RY21" s="1"/>
      <c r="RZ21" s="1"/>
      <c r="SA21" s="1"/>
      <c r="SB21" s="1"/>
      <c r="SC21" s="1"/>
      <c r="SD21" s="1"/>
      <c r="SE21" s="1"/>
      <c r="SF21" s="1"/>
      <c r="SG21" s="1"/>
      <c r="SH21" s="1"/>
      <c r="SI21" s="1"/>
      <c r="SJ21" s="1"/>
      <c r="SK21" s="1"/>
      <c r="SL21" s="1"/>
      <c r="SM21" s="1"/>
      <c r="SN21" s="1"/>
      <c r="SO21" s="1"/>
      <c r="SP21" s="1"/>
      <c r="SQ21" s="1"/>
      <c r="SR21" s="1"/>
      <c r="SS21" s="1"/>
      <c r="ST21" s="1"/>
      <c r="SU21" s="1"/>
      <c r="SV21" s="1"/>
      <c r="SW21" s="1"/>
      <c r="SX21" s="1"/>
      <c r="SY21" s="1"/>
      <c r="SZ21" s="1"/>
      <c r="TA21" s="1"/>
      <c r="TB21" s="1"/>
      <c r="TC21" s="1"/>
      <c r="TD21" s="1"/>
      <c r="TE21" s="1"/>
      <c r="TF21" s="1"/>
      <c r="TG21" s="1"/>
      <c r="TH21" s="1"/>
      <c r="TI21" s="1"/>
      <c r="TJ21" s="1"/>
      <c r="TK21" s="1"/>
      <c r="TL21" s="1"/>
      <c r="TM21" s="1"/>
      <c r="TN21" s="1"/>
      <c r="TO21" s="1"/>
      <c r="TP21" s="1"/>
      <c r="TQ21" s="1"/>
      <c r="TR21" s="1"/>
      <c r="TS21" s="1"/>
      <c r="TT21" s="1"/>
      <c r="TU21" s="1"/>
      <c r="TV21" s="1"/>
      <c r="TW21" s="1"/>
      <c r="TX21" s="1"/>
      <c r="TY21" s="1"/>
      <c r="TZ21" s="1"/>
      <c r="UA21" s="1"/>
      <c r="UB21" s="1"/>
      <c r="UC21" s="1"/>
      <c r="UD21" s="1"/>
      <c r="UE21" s="1"/>
      <c r="UF21" s="1"/>
      <c r="UG21" s="1"/>
      <c r="UH21" s="1"/>
      <c r="UI21" s="1"/>
      <c r="UJ21" s="1"/>
      <c r="UK21" s="1"/>
      <c r="UL21" s="1"/>
      <c r="UM21" s="1"/>
      <c r="UN21" s="1"/>
      <c r="UO21" s="1"/>
      <c r="UP21" s="1"/>
      <c r="UQ21" s="1"/>
      <c r="UR21" s="1"/>
      <c r="US21" s="1"/>
      <c r="UT21" s="1"/>
      <c r="UU21" s="1"/>
      <c r="UV21" s="1"/>
      <c r="UW21" s="1"/>
      <c r="UX21" s="1"/>
      <c r="UY21" s="1"/>
      <c r="UZ21" s="1"/>
      <c r="VA21" s="1"/>
      <c r="VB21" s="1"/>
      <c r="VC21" s="1"/>
      <c r="VD21" s="1"/>
      <c r="VE21" s="1"/>
      <c r="VF21" s="1"/>
      <c r="VG21" s="1"/>
      <c r="VH21" s="1"/>
      <c r="VI21" s="1"/>
      <c r="VJ21" s="1"/>
      <c r="VK21" s="1"/>
      <c r="VL21" s="1"/>
      <c r="VM21" s="1"/>
      <c r="VN21" s="1"/>
      <c r="VO21" s="1"/>
      <c r="VP21" s="1"/>
      <c r="VQ21" s="1"/>
      <c r="VR21" s="1"/>
      <c r="VS21" s="1"/>
      <c r="VT21" s="1"/>
      <c r="VU21" s="1"/>
      <c r="VV21" s="1"/>
      <c r="VW21" s="1"/>
      <c r="VX21" s="1"/>
      <c r="VY21" s="1"/>
      <c r="VZ21" s="1"/>
      <c r="WA21" s="1"/>
      <c r="WB21" s="1"/>
      <c r="WC21" s="1"/>
      <c r="WD21" s="1"/>
      <c r="WE21" s="1"/>
      <c r="WF21" s="1"/>
      <c r="WG21" s="1"/>
      <c r="WH21" s="1"/>
      <c r="WI21" s="1"/>
      <c r="WJ21" s="1"/>
      <c r="WK21" s="1"/>
      <c r="WL21" s="1"/>
      <c r="WM21" s="1"/>
      <c r="WN21" s="1"/>
      <c r="WO21" s="1"/>
      <c r="WP21" s="1"/>
      <c r="WQ21" s="1"/>
      <c r="WR21" s="1"/>
      <c r="WS21" s="1"/>
      <c r="WT21" s="1"/>
      <c r="WU21" s="1"/>
      <c r="WV21" s="1"/>
      <c r="WW21" s="1"/>
      <c r="WX21" s="1"/>
      <c r="WY21" s="1"/>
      <c r="WZ21" s="1"/>
      <c r="XA21" s="1"/>
      <c r="XB21" s="1"/>
      <c r="XC21" s="1"/>
      <c r="XD21" s="1"/>
      <c r="XE21" s="1"/>
      <c r="XF21" s="1"/>
      <c r="XG21" s="1"/>
      <c r="XH21" s="1"/>
      <c r="XI21" s="1"/>
      <c r="XJ21" s="1"/>
      <c r="XK21" s="1"/>
      <c r="XL21" s="1"/>
      <c r="XM21" s="1"/>
      <c r="XN21" s="1"/>
      <c r="XO21" s="1"/>
      <c r="XP21" s="1"/>
      <c r="XQ21" s="1"/>
      <c r="XR21" s="1"/>
      <c r="XS21" s="1"/>
      <c r="XT21" s="1"/>
      <c r="XU21" s="1"/>
      <c r="XV21" s="1"/>
      <c r="XW21" s="1"/>
      <c r="XX21" s="1"/>
      <c r="XY21" s="1"/>
      <c r="XZ21" s="1"/>
      <c r="YA21" s="1"/>
      <c r="YB21" s="1"/>
      <c r="YC21" s="1"/>
      <c r="YD21" s="1"/>
      <c r="YE21" s="1"/>
      <c r="YF21" s="1"/>
      <c r="YG21" s="1"/>
      <c r="YH21" s="1"/>
      <c r="YI21" s="1"/>
      <c r="YJ21" s="1"/>
      <c r="YK21" s="1"/>
      <c r="YL21" s="1"/>
      <c r="YM21" s="1"/>
      <c r="YN21" s="1"/>
      <c r="YO21" s="1"/>
      <c r="YP21" s="1"/>
      <c r="YQ21" s="1"/>
      <c r="YR21" s="1"/>
      <c r="YS21" s="1"/>
      <c r="YT21" s="1"/>
      <c r="YU21" s="1"/>
      <c r="YV21" s="1"/>
      <c r="YW21" s="1"/>
      <c r="YX21" s="1"/>
      <c r="YY21" s="1"/>
      <c r="YZ21" s="1"/>
      <c r="ZA21" s="1"/>
      <c r="ZB21" s="1"/>
      <c r="ZC21" s="1"/>
      <c r="ZD21" s="1"/>
      <c r="ZE21" s="1"/>
      <c r="ZF21" s="1"/>
      <c r="ZG21" s="1"/>
      <c r="ZH21" s="1"/>
      <c r="ZI21" s="1"/>
      <c r="ZJ21" s="1"/>
      <c r="ZK21" s="1"/>
      <c r="ZL21" s="1"/>
      <c r="ZM21" s="1"/>
      <c r="ZN21" s="1"/>
      <c r="ZO21" s="1"/>
      <c r="ZP21" s="1"/>
      <c r="ZQ21" s="1"/>
      <c r="ZR21" s="1"/>
      <c r="ZS21" s="1"/>
      <c r="ZT21" s="1"/>
      <c r="ZU21" s="1"/>
      <c r="ZV21" s="1"/>
      <c r="ZW21" s="1"/>
      <c r="ZX21" s="1"/>
      <c r="ZY21" s="1"/>
      <c r="ZZ21" s="1"/>
      <c r="AAA21" s="1"/>
      <c r="AAB21" s="1"/>
      <c r="AAC21" s="1"/>
      <c r="AAD21" s="1"/>
      <c r="AAE21" s="1"/>
      <c r="AAF21" s="1"/>
      <c r="AAG21" s="1"/>
      <c r="AAH21" s="1"/>
      <c r="AAI21" s="1"/>
      <c r="AAJ21" s="1"/>
      <c r="AAK21" s="1"/>
      <c r="AAL21" s="1"/>
      <c r="AAM21" s="1"/>
      <c r="AAN21" s="1"/>
      <c r="AAO21" s="1"/>
      <c r="AAP21" s="1"/>
      <c r="AAQ21" s="1"/>
      <c r="AAR21" s="1"/>
      <c r="AAS21" s="1"/>
      <c r="AAT21" s="1"/>
      <c r="AAU21" s="1"/>
      <c r="AAV21" s="1"/>
      <c r="AAW21" s="1"/>
      <c r="AAX21" s="1"/>
      <c r="AAY21" s="1"/>
      <c r="AAZ21" s="1"/>
      <c r="ABA21" s="1"/>
      <c r="ABB21" s="1"/>
      <c r="ABC21" s="1"/>
      <c r="ABD21" s="1"/>
      <c r="ABE21" s="1"/>
      <c r="ABF21" s="1"/>
      <c r="ABG21" s="1"/>
      <c r="ABH21" s="1"/>
      <c r="ABI21" s="1"/>
      <c r="ABJ21" s="1"/>
      <c r="ABK21" s="1"/>
      <c r="ABL21" s="1"/>
      <c r="ABM21" s="1"/>
      <c r="ABN21" s="1"/>
      <c r="ABO21" s="1"/>
      <c r="ABP21" s="1"/>
      <c r="ABQ21" s="1"/>
      <c r="ABR21" s="1"/>
      <c r="ABS21" s="1"/>
      <c r="ABT21" s="1"/>
      <c r="ABU21" s="1"/>
      <c r="ABV21" s="1"/>
      <c r="ABW21" s="1"/>
      <c r="ABX21" s="1"/>
      <c r="ABY21" s="1"/>
      <c r="ABZ21" s="1"/>
      <c r="ACA21" s="1"/>
      <c r="ACB21" s="1"/>
      <c r="ACC21" s="1"/>
      <c r="ACD21" s="1"/>
      <c r="ACE21" s="1"/>
      <c r="ACF21" s="1"/>
      <c r="ACG21" s="1"/>
      <c r="ACH21" s="1"/>
      <c r="ACI21" s="1"/>
      <c r="ACJ21" s="1"/>
      <c r="ACK21" s="1"/>
      <c r="ACL21" s="1"/>
      <c r="ACM21" s="1"/>
      <c r="ACN21" s="1"/>
      <c r="ACO21" s="1"/>
      <c r="ACP21" s="1"/>
      <c r="ACQ21" s="1"/>
      <c r="ACR21" s="1"/>
      <c r="ACS21" s="1"/>
      <c r="ACT21" s="1"/>
      <c r="ACU21" s="1"/>
      <c r="ACV21" s="1"/>
      <c r="ACW21" s="1"/>
      <c r="ACX21" s="1"/>
      <c r="ACY21" s="1"/>
      <c r="ACZ21" s="1"/>
      <c r="ADA21" s="1"/>
      <c r="ADB21" s="1"/>
      <c r="ADC21" s="1"/>
      <c r="ADD21" s="1"/>
      <c r="ADE21" s="1"/>
      <c r="ADF21" s="1"/>
      <c r="ADG21" s="1"/>
      <c r="ADH21" s="1"/>
      <c r="ADI21" s="1"/>
      <c r="ADJ21" s="1"/>
      <c r="ADK21" s="1"/>
      <c r="ADL21" s="1"/>
      <c r="ADM21" s="1"/>
      <c r="ADN21" s="1"/>
      <c r="ADO21" s="1"/>
      <c r="ADP21" s="1"/>
      <c r="ADQ21" s="1"/>
      <c r="ADR21" s="1"/>
      <c r="ADS21" s="1"/>
      <c r="ADT21" s="1"/>
      <c r="ADU21" s="1"/>
      <c r="ADV21" s="1"/>
      <c r="ADW21" s="1"/>
      <c r="ADX21" s="1"/>
      <c r="ADY21" s="1"/>
      <c r="ADZ21" s="1"/>
      <c r="AEA21" s="1"/>
      <c r="AEB21" s="1"/>
      <c r="AEC21" s="1"/>
      <c r="AED21" s="1"/>
      <c r="AEE21" s="1"/>
      <c r="AEF21" s="1"/>
      <c r="AEG21" s="1"/>
      <c r="AEH21" s="1"/>
      <c r="AEI21" s="1"/>
      <c r="AEJ21" s="1"/>
      <c r="AEK21" s="1"/>
      <c r="AEL21" s="1"/>
      <c r="AEM21" s="1"/>
      <c r="AEN21" s="1"/>
      <c r="AEO21" s="1"/>
      <c r="AEP21" s="1"/>
      <c r="AEQ21" s="1"/>
      <c r="AER21" s="1"/>
      <c r="AES21" s="1"/>
      <c r="AET21" s="1"/>
      <c r="AEU21" s="1"/>
      <c r="AEV21" s="1"/>
      <c r="AEW21" s="1"/>
      <c r="AEX21" s="1"/>
      <c r="AEY21" s="1"/>
      <c r="AEZ21" s="1"/>
      <c r="AFA21" s="1"/>
      <c r="AFB21" s="1"/>
      <c r="AFC21" s="1"/>
      <c r="AFD21" s="1"/>
      <c r="AFE21" s="1"/>
      <c r="AFF21" s="1"/>
      <c r="AFG21" s="1"/>
      <c r="AFH21" s="1"/>
      <c r="AFI21" s="1"/>
      <c r="AFJ21" s="1"/>
      <c r="AFK21" s="1"/>
      <c r="AFL21" s="1"/>
      <c r="AFM21" s="1"/>
      <c r="AFN21" s="1"/>
      <c r="AFO21" s="1"/>
      <c r="AFP21" s="1"/>
      <c r="AFQ21" s="1"/>
      <c r="AFR21" s="1"/>
      <c r="AFS21" s="1"/>
      <c r="AFT21" s="1"/>
      <c r="AFU21" s="1"/>
      <c r="AFV21" s="1"/>
      <c r="AFW21" s="1"/>
      <c r="AFX21" s="1"/>
      <c r="AFY21" s="1"/>
      <c r="AFZ21" s="1"/>
      <c r="AGA21" s="1"/>
      <c r="AGB21" s="1"/>
      <c r="AGC21" s="1"/>
      <c r="AGD21" s="1"/>
      <c r="AGE21" s="1"/>
      <c r="AGF21" s="1"/>
      <c r="AGG21" s="1"/>
      <c r="AGH21" s="1"/>
      <c r="AGI21" s="1"/>
      <c r="AGJ21" s="1"/>
      <c r="AGK21" s="1"/>
      <c r="AGL21" s="1"/>
      <c r="AGM21" s="1"/>
      <c r="AGN21" s="1"/>
      <c r="AGO21" s="1"/>
      <c r="AGP21" s="1"/>
      <c r="AGQ21" s="1"/>
      <c r="AGR21" s="1"/>
      <c r="AGS21" s="1"/>
      <c r="AGT21" s="1"/>
      <c r="AGU21" s="1"/>
      <c r="AGV21" s="1"/>
      <c r="AGW21" s="1"/>
      <c r="AGX21" s="1"/>
      <c r="AGY21" s="1"/>
      <c r="AGZ21" s="1"/>
      <c r="AHA21" s="1"/>
      <c r="AHB21" s="1"/>
      <c r="AHC21" s="1"/>
      <c r="AHD21" s="1"/>
      <c r="AHE21" s="1"/>
      <c r="AHF21" s="1"/>
      <c r="AHG21" s="1"/>
      <c r="AHH21" s="1"/>
      <c r="AHI21" s="1"/>
      <c r="AHJ21" s="1"/>
      <c r="AHK21" s="1"/>
      <c r="AHL21" s="1"/>
      <c r="AHM21" s="1"/>
      <c r="AHN21" s="1"/>
      <c r="AHO21" s="1"/>
      <c r="AHP21" s="1"/>
      <c r="AHQ21" s="1"/>
      <c r="AHR21" s="1"/>
      <c r="AHS21" s="1"/>
      <c r="AHT21" s="1"/>
      <c r="AHU21" s="1"/>
      <c r="AHV21" s="1"/>
      <c r="AHW21" s="1"/>
      <c r="AHX21" s="1"/>
      <c r="AHY21" s="1"/>
      <c r="AHZ21" s="1"/>
      <c r="AIA21" s="1"/>
      <c r="AIB21" s="1"/>
      <c r="AIC21" s="1"/>
      <c r="AID21" s="1"/>
      <c r="AIE21" s="1"/>
      <c r="AIF21" s="1"/>
      <c r="AIG21" s="1"/>
      <c r="AIH21" s="1"/>
      <c r="AII21" s="1"/>
      <c r="AIJ21" s="1"/>
      <c r="AIK21" s="1"/>
      <c r="AIL21" s="1"/>
      <c r="AIM21" s="1"/>
      <c r="AIN21" s="1"/>
      <c r="AIO21" s="1"/>
      <c r="AIP21" s="1"/>
      <c r="AIQ21" s="1"/>
      <c r="AIR21" s="1"/>
      <c r="AIS21" s="1"/>
      <c r="AIT21" s="1"/>
      <c r="AIU21" s="1"/>
      <c r="AIV21" s="1"/>
      <c r="AIW21" s="1"/>
      <c r="AIX21" s="1"/>
      <c r="AIY21" s="1"/>
      <c r="AIZ21" s="1"/>
      <c r="AJA21" s="1"/>
      <c r="AJB21" s="1"/>
      <c r="AJC21" s="1"/>
      <c r="AJD21" s="1"/>
      <c r="AJE21" s="1"/>
      <c r="AJF21" s="1"/>
      <c r="AJG21" s="1"/>
      <c r="AJH21" s="1"/>
      <c r="AJI21" s="1"/>
      <c r="AJJ21" s="1"/>
      <c r="AJK21" s="1"/>
      <c r="AJL21" s="1"/>
      <c r="AJM21" s="1"/>
      <c r="AJN21" s="1"/>
      <c r="AJO21" s="1"/>
      <c r="AJP21" s="1"/>
      <c r="AJQ21" s="1"/>
      <c r="AJR21" s="1"/>
      <c r="AJS21" s="1"/>
      <c r="AJT21" s="1"/>
      <c r="AJU21" s="1"/>
      <c r="AJV21" s="1"/>
      <c r="AJW21" s="1"/>
      <c r="AJX21" s="1"/>
      <c r="AJY21" s="1"/>
      <c r="AJZ21" s="1"/>
      <c r="AKA21" s="1"/>
      <c r="AKB21" s="1"/>
      <c r="AKC21" s="1"/>
      <c r="AKD21" s="1"/>
      <c r="AKE21" s="1"/>
      <c r="AKF21" s="1"/>
      <c r="AKG21" s="1"/>
      <c r="AKH21" s="1"/>
      <c r="AKI21" s="1"/>
      <c r="AKJ21" s="1"/>
      <c r="AKK21" s="1"/>
      <c r="AKL21" s="1"/>
      <c r="AKM21" s="1"/>
      <c r="AKN21" s="1"/>
      <c r="AKO21" s="1"/>
      <c r="AKP21" s="1"/>
      <c r="AKQ21" s="1"/>
      <c r="AKR21" s="1"/>
      <c r="AKS21" s="1"/>
      <c r="AKT21" s="1"/>
      <c r="AKU21" s="1"/>
      <c r="AKV21" s="1"/>
      <c r="AKW21" s="1"/>
      <c r="AKX21" s="1"/>
      <c r="AKY21" s="1"/>
      <c r="AKZ21" s="1"/>
      <c r="ALA21" s="1"/>
      <c r="ALB21" s="1"/>
      <c r="ALC21" s="1"/>
      <c r="ALD21" s="1"/>
      <c r="ALE21" s="1"/>
      <c r="ALF21" s="1"/>
      <c r="ALG21" s="1"/>
      <c r="ALH21" s="1"/>
      <c r="ALI21" s="1"/>
      <c r="ALJ21" s="1"/>
      <c r="ALK21" s="1"/>
      <c r="ALL21" s="1"/>
      <c r="ALM21" s="1"/>
      <c r="ALN21" s="1"/>
      <c r="ALO21" s="1"/>
      <c r="ALP21" s="1"/>
      <c r="ALQ21" s="1"/>
      <c r="ALR21" s="1"/>
      <c r="ALS21" s="1"/>
      <c r="ALT21" s="1"/>
      <c r="ALU21" s="1"/>
      <c r="ALV21" s="1"/>
      <c r="ALW21" s="1"/>
      <c r="ALX21" s="1"/>
      <c r="ALY21" s="1"/>
      <c r="ALZ21" s="1"/>
      <c r="AMA21" s="1"/>
      <c r="AMB21" s="1"/>
      <c r="AMC21" s="1"/>
      <c r="AMD21" s="1"/>
      <c r="AME21" s="1"/>
      <c r="AMF21" s="1"/>
      <c r="AMG21" s="1"/>
      <c r="AMH21" s="1"/>
      <c r="AMI21" s="1"/>
      <c r="AMJ21" s="1"/>
      <c r="AMK21" s="1"/>
      <c r="AML21" s="1"/>
      <c r="AMM21" s="1"/>
      <c r="AMN21" s="1"/>
      <c r="AMO21" s="1"/>
      <c r="AMP21" s="1"/>
      <c r="AMQ21" s="1"/>
      <c r="AMR21" s="1"/>
      <c r="AMS21" s="1"/>
      <c r="AMT21" s="1"/>
      <c r="AMU21" s="1"/>
      <c r="AMV21" s="1"/>
      <c r="AMW21" s="1"/>
      <c r="AMX21" s="1"/>
      <c r="AMY21" s="1"/>
      <c r="AMZ21" s="1"/>
      <c r="ANA21" s="1"/>
      <c r="ANB21" s="1"/>
      <c r="ANC21" s="1"/>
      <c r="AND21" s="1"/>
      <c r="ANE21" s="1"/>
      <c r="ANF21" s="1"/>
      <c r="ANG21" s="1"/>
      <c r="ANH21" s="1"/>
      <c r="ANI21" s="1"/>
      <c r="ANJ21" s="1"/>
      <c r="ANK21" s="1"/>
      <c r="ANL21" s="1"/>
      <c r="ANM21" s="1"/>
      <c r="ANN21" s="1"/>
      <c r="ANO21" s="1"/>
      <c r="ANP21" s="1"/>
      <c r="ANQ21" s="1"/>
      <c r="ANR21" s="1"/>
      <c r="ANS21" s="1"/>
      <c r="ANT21" s="1"/>
      <c r="ANU21" s="1"/>
      <c r="ANV21" s="1"/>
      <c r="ANW21" s="1"/>
      <c r="ANX21" s="1"/>
      <c r="ANY21" s="1"/>
      <c r="ANZ21" s="1"/>
      <c r="AOA21" s="1"/>
      <c r="AOB21" s="1"/>
      <c r="AOC21" s="1"/>
      <c r="AOD21" s="1"/>
      <c r="AOE21" s="1"/>
      <c r="AOF21" s="1"/>
      <c r="AOG21" s="1"/>
      <c r="AOH21" s="1"/>
      <c r="AOI21" s="1"/>
      <c r="AOJ21" s="1"/>
      <c r="AOK21" s="1"/>
      <c r="AOL21" s="1"/>
      <c r="AOM21" s="1"/>
      <c r="AON21" s="1"/>
      <c r="AOO21" s="1"/>
      <c r="AOP21" s="1"/>
      <c r="AOQ21" s="1"/>
      <c r="AOR21" s="1"/>
      <c r="AOS21" s="1"/>
      <c r="AOT21" s="1"/>
      <c r="AOU21" s="1"/>
      <c r="AOV21" s="1"/>
      <c r="AOW21" s="1"/>
      <c r="AOX21" s="1"/>
      <c r="AOY21" s="1"/>
      <c r="AOZ21" s="1"/>
      <c r="APA21" s="1"/>
      <c r="APB21" s="1"/>
      <c r="APC21" s="1"/>
      <c r="APD21" s="1"/>
      <c r="APE21" s="1"/>
      <c r="APF21" s="1"/>
      <c r="APG21" s="1"/>
      <c r="APH21" s="1"/>
      <c r="API21" s="1"/>
      <c r="APJ21" s="1"/>
      <c r="APK21" s="1"/>
      <c r="APL21" s="1"/>
      <c r="APM21" s="1"/>
      <c r="APN21" s="1"/>
      <c r="APO21" s="1"/>
      <c r="APP21" s="1"/>
      <c r="APQ21" s="1"/>
      <c r="APR21" s="1"/>
      <c r="APS21" s="1"/>
      <c r="APT21" s="1"/>
      <c r="APU21" s="1"/>
      <c r="APV21" s="1"/>
      <c r="APW21" s="1"/>
      <c r="APX21" s="1"/>
      <c r="APY21" s="1"/>
      <c r="APZ21" s="1"/>
      <c r="AQA21" s="1"/>
      <c r="AQB21" s="1"/>
      <c r="AQC21" s="1"/>
      <c r="AQD21" s="1"/>
      <c r="AQE21" s="1"/>
      <c r="AQF21" s="1"/>
      <c r="AQG21" s="1"/>
      <c r="AQH21" s="1"/>
      <c r="AQI21" s="1"/>
      <c r="AQJ21" s="1"/>
      <c r="AQK21" s="1"/>
      <c r="AQL21" s="1"/>
      <c r="AQM21" s="1"/>
      <c r="AQN21" s="1"/>
      <c r="AQO21" s="1"/>
      <c r="AQP21" s="1"/>
      <c r="AQQ21" s="1"/>
      <c r="AQR21" s="1"/>
      <c r="AQS21" s="1"/>
      <c r="AQT21" s="1"/>
      <c r="AQU21" s="1"/>
      <c r="AQV21" s="1"/>
      <c r="AQW21" s="1"/>
      <c r="AQX21" s="1"/>
      <c r="AQY21" s="1"/>
      <c r="AQZ21" s="1"/>
      <c r="ARA21" s="1"/>
      <c r="ARB21" s="1"/>
      <c r="ARC21" s="1"/>
      <c r="ARD21" s="1"/>
      <c r="ARE21" s="1"/>
      <c r="ARF21" s="1"/>
      <c r="ARG21" s="1"/>
      <c r="ARH21" s="1"/>
      <c r="ARI21" s="1"/>
      <c r="ARJ21" s="1"/>
      <c r="ARK21" s="1"/>
      <c r="ARL21" s="1"/>
      <c r="ARM21" s="1"/>
      <c r="ARN21" s="1"/>
      <c r="ARO21" s="1"/>
      <c r="ARP21" s="1"/>
      <c r="ARQ21" s="1"/>
      <c r="ARR21" s="1"/>
      <c r="ARS21" s="1"/>
      <c r="ART21" s="1"/>
      <c r="ARU21" s="1"/>
      <c r="ARV21" s="1"/>
      <c r="ARW21" s="1"/>
      <c r="ARX21" s="1"/>
      <c r="ARY21" s="1"/>
      <c r="ARZ21" s="1"/>
      <c r="ASA21" s="1"/>
      <c r="ASB21" s="1"/>
      <c r="ASC21" s="1"/>
      <c r="ASD21" s="1"/>
      <c r="ASE21" s="1"/>
      <c r="ASF21" s="1"/>
      <c r="ASG21" s="1"/>
      <c r="ASH21" s="1"/>
      <c r="ASI21" s="1"/>
      <c r="ASJ21" s="1"/>
      <c r="ASK21" s="1"/>
      <c r="ASL21" s="1"/>
      <c r="ASM21" s="1"/>
      <c r="ASN21" s="1"/>
      <c r="ASO21" s="1"/>
      <c r="ASP21" s="1"/>
      <c r="ASQ21" s="1"/>
      <c r="ASR21" s="1"/>
      <c r="ASS21" s="1"/>
      <c r="AST21" s="1"/>
      <c r="ASU21" s="1"/>
      <c r="ASV21" s="1"/>
      <c r="ASW21" s="1"/>
      <c r="ASX21" s="1"/>
      <c r="ASY21" s="1"/>
      <c r="ASZ21" s="1"/>
      <c r="ATA21" s="1"/>
      <c r="ATB21" s="1"/>
      <c r="ATC21" s="1"/>
      <c r="ATD21" s="1"/>
      <c r="ATE21" s="1"/>
      <c r="ATF21" s="1"/>
      <c r="ATG21" s="1"/>
      <c r="ATH21" s="1"/>
      <c r="ATI21" s="1"/>
      <c r="ATJ21" s="1"/>
      <c r="ATK21" s="1"/>
      <c r="ATL21" s="1"/>
      <c r="ATM21" s="1"/>
      <c r="ATN21" s="1"/>
      <c r="ATO21" s="1"/>
      <c r="ATP21" s="1"/>
      <c r="ATQ21" s="1"/>
      <c r="ATR21" s="1"/>
      <c r="ATS21" s="1"/>
      <c r="ATT21" s="1"/>
      <c r="ATU21" s="1"/>
      <c r="ATV21" s="1"/>
      <c r="ATW21" s="1"/>
      <c r="ATX21" s="1"/>
      <c r="ATY21" s="1"/>
      <c r="ATZ21" s="1"/>
      <c r="AUA21" s="1"/>
      <c r="AUB21" s="1"/>
      <c r="AUC21" s="1"/>
      <c r="AUD21" s="1"/>
      <c r="AUE21" s="1"/>
      <c r="AUF21" s="1"/>
      <c r="AUG21" s="1"/>
      <c r="AUH21" s="1"/>
      <c r="AUI21" s="1"/>
      <c r="AUJ21" s="1"/>
      <c r="AUK21" s="1"/>
      <c r="AUL21" s="1"/>
      <c r="AUM21" s="1"/>
      <c r="AUN21" s="1"/>
      <c r="AUO21" s="1"/>
      <c r="AUP21" s="1"/>
      <c r="AUQ21" s="1"/>
      <c r="AUR21" s="1"/>
      <c r="AUS21" s="1"/>
      <c r="AUT21" s="1"/>
      <c r="AUU21" s="1"/>
      <c r="AUV21" s="1"/>
      <c r="AUW21" s="1"/>
      <c r="AUX21" s="1"/>
      <c r="AUY21" s="1"/>
      <c r="AUZ21" s="1"/>
      <c r="AVA21" s="1"/>
      <c r="AVB21" s="1"/>
      <c r="AVC21" s="1"/>
      <c r="AVD21" s="1"/>
      <c r="AVE21" s="1"/>
      <c r="AVF21" s="1"/>
      <c r="AVG21" s="1"/>
      <c r="AVH21" s="1"/>
      <c r="AVI21" s="1"/>
      <c r="AVJ21" s="1"/>
      <c r="AVK21" s="1"/>
      <c r="AVL21" s="1"/>
      <c r="AVM21" s="1"/>
      <c r="AVN21" s="1"/>
      <c r="AVO21" s="1"/>
      <c r="AVP21" s="1"/>
      <c r="AVQ21" s="1"/>
      <c r="AVR21" s="1"/>
      <c r="AVS21" s="1"/>
      <c r="AVT21" s="1"/>
      <c r="AVU21" s="1"/>
      <c r="AVV21" s="1"/>
      <c r="AVW21" s="1"/>
      <c r="AVX21" s="1"/>
      <c r="AVY21" s="1"/>
      <c r="AVZ21" s="1"/>
      <c r="AWA21" s="1"/>
      <c r="AWB21" s="1"/>
      <c r="AWC21" s="1"/>
      <c r="AWD21" s="1"/>
      <c r="AWE21" s="1"/>
      <c r="AWF21" s="1"/>
      <c r="AWG21" s="1"/>
      <c r="AWH21" s="1"/>
      <c r="AWI21" s="1"/>
      <c r="AWJ21" s="1"/>
      <c r="AWK21" s="1"/>
      <c r="AWL21" s="1"/>
      <c r="AWM21" s="1"/>
      <c r="AWN21" s="1"/>
      <c r="AWO21" s="1"/>
      <c r="AWP21" s="1"/>
      <c r="AWQ21" s="1"/>
      <c r="AWR21" s="1"/>
      <c r="AWS21" s="1"/>
      <c r="AWT21" s="1"/>
      <c r="AWU21" s="1"/>
      <c r="AWV21" s="1"/>
      <c r="AWW21" s="1"/>
      <c r="AWX21" s="1"/>
      <c r="AWY21" s="1"/>
      <c r="AWZ21" s="1"/>
      <c r="AXA21" s="1"/>
      <c r="AXB21" s="1"/>
      <c r="AXC21" s="1"/>
      <c r="AXD21" s="1"/>
      <c r="AXE21" s="1"/>
      <c r="AXF21" s="1"/>
      <c r="AXG21" s="1"/>
      <c r="AXH21" s="1"/>
      <c r="AXI21" s="1"/>
      <c r="AXJ21" s="1"/>
      <c r="AXK21" s="1"/>
      <c r="AXL21" s="1"/>
      <c r="AXM21" s="1"/>
      <c r="AXN21" s="1"/>
      <c r="AXO21" s="1"/>
      <c r="AXP21" s="1"/>
      <c r="AXQ21" s="1"/>
      <c r="AXR21" s="1"/>
      <c r="AXS21" s="1"/>
      <c r="AXT21" s="1"/>
      <c r="AXU21" s="1"/>
      <c r="AXV21" s="1"/>
      <c r="AXW21" s="1"/>
      <c r="AXX21" s="1"/>
      <c r="AXY21" s="1"/>
      <c r="AXZ21" s="1"/>
      <c r="AYA21" s="1"/>
      <c r="AYB21" s="1"/>
      <c r="AYC21" s="1"/>
      <c r="AYD21" s="1"/>
      <c r="AYE21" s="1"/>
      <c r="AYF21" s="1"/>
      <c r="AYG21" s="1"/>
      <c r="AYH21" s="1"/>
      <c r="AYI21" s="1"/>
      <c r="AYJ21" s="1"/>
      <c r="AYK21" s="1"/>
      <c r="AYL21" s="1"/>
      <c r="AYM21" s="1"/>
      <c r="AYN21" s="1"/>
      <c r="AYO21" s="1"/>
      <c r="AYP21" s="1"/>
      <c r="AYQ21" s="1"/>
      <c r="AYR21" s="1"/>
      <c r="AYS21" s="1"/>
      <c r="AYT21" s="1"/>
      <c r="AYU21" s="1"/>
      <c r="AYV21" s="1"/>
      <c r="AYW21" s="1"/>
      <c r="AYX21" s="1"/>
      <c r="AYY21" s="1"/>
      <c r="AYZ21" s="1"/>
      <c r="AZA21" s="1"/>
      <c r="AZB21" s="1"/>
      <c r="AZC21" s="1"/>
      <c r="AZD21" s="1"/>
      <c r="AZE21" s="1"/>
      <c r="AZF21" s="1"/>
      <c r="AZG21" s="1"/>
      <c r="AZH21" s="1"/>
      <c r="AZI21" s="1"/>
      <c r="AZJ21" s="1"/>
      <c r="AZK21" s="1"/>
      <c r="AZL21" s="1"/>
      <c r="AZM21" s="1"/>
      <c r="AZN21" s="1"/>
      <c r="AZO21" s="1"/>
      <c r="AZP21" s="1"/>
      <c r="AZQ21" s="1"/>
      <c r="AZR21" s="1"/>
      <c r="AZS21" s="1"/>
      <c r="AZT21" s="1"/>
      <c r="AZU21" s="1"/>
      <c r="AZV21" s="1"/>
      <c r="AZW21" s="1"/>
      <c r="AZX21" s="1"/>
      <c r="AZY21" s="1"/>
      <c r="AZZ21" s="1"/>
      <c r="BAA21" s="1"/>
      <c r="BAB21" s="1"/>
      <c r="BAC21" s="1"/>
      <c r="BAD21" s="1"/>
      <c r="BAE21" s="1"/>
      <c r="BAF21" s="1"/>
      <c r="BAG21" s="1"/>
      <c r="BAH21" s="1"/>
      <c r="BAI21" s="1"/>
      <c r="BAJ21" s="1"/>
      <c r="BAK21" s="1"/>
      <c r="BAL21" s="1"/>
      <c r="BAM21" s="1"/>
      <c r="BAN21" s="1"/>
      <c r="BAO21" s="1"/>
      <c r="BAP21" s="1"/>
      <c r="BAQ21" s="1"/>
      <c r="BAR21" s="1"/>
      <c r="BAS21" s="1"/>
      <c r="BAT21" s="1"/>
      <c r="BAU21" s="1"/>
      <c r="BAV21" s="1"/>
      <c r="BAW21" s="1"/>
      <c r="BAX21" s="1"/>
      <c r="BAY21" s="1"/>
      <c r="BAZ21" s="1"/>
      <c r="BBA21" s="1"/>
      <c r="BBB21" s="1"/>
      <c r="BBC21" s="1"/>
      <c r="BBD21" s="1"/>
      <c r="BBE21" s="1"/>
      <c r="BBF21" s="1"/>
      <c r="BBG21" s="1"/>
      <c r="BBH21" s="1"/>
      <c r="BBI21" s="1"/>
      <c r="BBJ21" s="1"/>
      <c r="BBK21" s="1"/>
      <c r="BBL21" s="1"/>
      <c r="BBM21" s="1"/>
      <c r="BBN21" s="1"/>
      <c r="BBO21" s="1"/>
      <c r="BBP21" s="1"/>
      <c r="BBQ21" s="1"/>
      <c r="BBR21" s="1"/>
      <c r="BBS21" s="1"/>
      <c r="BBT21" s="1"/>
      <c r="BBU21" s="1"/>
      <c r="BBV21" s="1"/>
      <c r="BBW21" s="1"/>
      <c r="BBX21" s="1"/>
      <c r="BBY21" s="1"/>
      <c r="BBZ21" s="1"/>
      <c r="BCA21" s="1"/>
      <c r="BCB21" s="1"/>
      <c r="BCC21" s="1"/>
      <c r="BCD21" s="1"/>
      <c r="BCE21" s="1"/>
      <c r="BCF21" s="1"/>
      <c r="BCG21" s="1"/>
      <c r="BCH21" s="1"/>
      <c r="BCI21" s="1"/>
      <c r="BCJ21" s="1"/>
      <c r="BCK21" s="1"/>
      <c r="BCL21" s="1"/>
      <c r="BCM21" s="1"/>
      <c r="BCN21" s="1"/>
      <c r="BCO21" s="1"/>
      <c r="BCP21" s="1"/>
      <c r="BCQ21" s="1"/>
      <c r="BCR21" s="1"/>
      <c r="BCS21" s="1"/>
      <c r="BCT21" s="1"/>
      <c r="BCU21" s="1"/>
      <c r="BCV21" s="1"/>
      <c r="BCW21" s="1"/>
      <c r="BCX21" s="1"/>
      <c r="BCY21" s="1"/>
      <c r="BCZ21" s="1"/>
      <c r="BDA21" s="1"/>
      <c r="BDB21" s="1"/>
      <c r="BDC21" s="1"/>
      <c r="BDD21" s="1"/>
      <c r="BDE21" s="1"/>
      <c r="BDF21" s="1"/>
      <c r="BDG21" s="1"/>
      <c r="BDH21" s="1"/>
      <c r="BDI21" s="1"/>
      <c r="BDJ21" s="1"/>
      <c r="BDK21" s="1"/>
      <c r="BDL21" s="1"/>
      <c r="BDM21" s="1"/>
      <c r="BDN21" s="1"/>
      <c r="BDO21" s="1"/>
      <c r="BDP21" s="1"/>
      <c r="BDQ21" s="1"/>
      <c r="BDR21" s="1"/>
      <c r="BDS21" s="1"/>
      <c r="BDT21" s="1"/>
      <c r="BDU21" s="1"/>
      <c r="BDV21" s="1"/>
      <c r="BDW21" s="1"/>
      <c r="BDX21" s="1"/>
      <c r="BDY21" s="1"/>
      <c r="BDZ21" s="1"/>
      <c r="BEA21" s="1"/>
      <c r="BEB21" s="1"/>
      <c r="BEC21" s="1"/>
      <c r="BED21" s="1"/>
      <c r="BEE21" s="1"/>
      <c r="BEF21" s="1"/>
      <c r="BEG21" s="1"/>
      <c r="BEH21" s="1"/>
      <c r="BEI21" s="1"/>
      <c r="BEJ21" s="1"/>
      <c r="BEK21" s="1"/>
      <c r="BEL21" s="1"/>
      <c r="BEM21" s="1"/>
      <c r="BEN21" s="1"/>
      <c r="BEO21" s="1"/>
      <c r="BEP21" s="1"/>
      <c r="BEQ21" s="1"/>
      <c r="BER21" s="1"/>
      <c r="BES21" s="1"/>
      <c r="BET21" s="1"/>
      <c r="BEU21" s="1"/>
      <c r="BEV21" s="1"/>
      <c r="BEW21" s="1"/>
      <c r="BEX21" s="1"/>
      <c r="BEY21" s="1"/>
      <c r="BEZ21" s="1"/>
      <c r="BFA21" s="1"/>
      <c r="BFB21" s="1"/>
      <c r="BFC21" s="1"/>
      <c r="BFD21" s="1"/>
      <c r="BFE21" s="1"/>
      <c r="BFF21" s="1"/>
      <c r="BFG21" s="1"/>
      <c r="BFH21" s="1"/>
      <c r="BFI21" s="1"/>
      <c r="BFJ21" s="1"/>
      <c r="BFK21" s="1"/>
      <c r="BFL21" s="1"/>
      <c r="BFM21" s="1"/>
      <c r="BFN21" s="1"/>
      <c r="BFO21" s="1"/>
      <c r="BFP21" s="1"/>
      <c r="BFQ21" s="1"/>
      <c r="BFR21" s="1"/>
      <c r="BFS21" s="1"/>
      <c r="BFT21" s="1"/>
      <c r="BFU21" s="1"/>
      <c r="BFV21" s="1"/>
      <c r="BFW21" s="1"/>
      <c r="BFX21" s="1"/>
      <c r="BFY21" s="1"/>
      <c r="BFZ21" s="1"/>
      <c r="BGA21" s="1"/>
      <c r="BGB21" s="1"/>
      <c r="BGC21" s="1"/>
      <c r="BGD21" s="1"/>
      <c r="BGE21" s="1"/>
      <c r="BGF21" s="1"/>
      <c r="BGG21" s="1"/>
      <c r="BGH21" s="1"/>
      <c r="BGI21" s="1"/>
      <c r="BGJ21" s="1"/>
      <c r="BGK21" s="1"/>
      <c r="BGL21" s="1"/>
      <c r="BGM21" s="1"/>
      <c r="BGN21" s="1"/>
      <c r="BGO21" s="1"/>
      <c r="BGP21" s="1"/>
      <c r="BGQ21" s="1"/>
      <c r="BGR21" s="1"/>
      <c r="BGS21" s="1"/>
      <c r="BGT21" s="1"/>
      <c r="BGU21" s="1"/>
      <c r="BGV21" s="1"/>
      <c r="BGW21" s="1"/>
      <c r="BGX21" s="1"/>
      <c r="BGY21" s="1"/>
      <c r="BGZ21" s="1"/>
      <c r="BHA21" s="1"/>
      <c r="BHB21" s="1"/>
      <c r="BHC21" s="1"/>
      <c r="BHD21" s="1"/>
      <c r="BHE21" s="1"/>
      <c r="BHF21" s="1"/>
      <c r="BHG21" s="1"/>
      <c r="BHH21" s="1"/>
      <c r="BHI21" s="1"/>
      <c r="BHJ21" s="1"/>
      <c r="BHK21" s="1"/>
      <c r="BHL21" s="1"/>
      <c r="BHM21" s="1"/>
      <c r="BHN21" s="1"/>
      <c r="BHO21" s="1"/>
      <c r="BHP21" s="1"/>
      <c r="BHQ21" s="1"/>
      <c r="BHR21" s="1"/>
      <c r="BHS21" s="1"/>
      <c r="BHT21" s="1"/>
      <c r="BHU21" s="1"/>
      <c r="BHV21" s="1"/>
      <c r="BHW21" s="1"/>
      <c r="BHX21" s="1"/>
      <c r="BHY21" s="1"/>
      <c r="BHZ21" s="1"/>
      <c r="BIA21" s="1"/>
      <c r="BIB21" s="1"/>
      <c r="BIC21" s="1"/>
      <c r="BID21" s="1"/>
      <c r="BIE21" s="1"/>
      <c r="BIF21" s="1"/>
      <c r="BIG21" s="1"/>
      <c r="BIH21" s="1"/>
      <c r="BII21" s="1"/>
      <c r="BIJ21" s="1"/>
      <c r="BIK21" s="1"/>
      <c r="BIL21" s="1"/>
      <c r="BIM21" s="1"/>
      <c r="BIN21" s="1"/>
      <c r="BIO21" s="1"/>
      <c r="BIP21" s="1"/>
      <c r="BIQ21" s="1"/>
      <c r="BIR21" s="1"/>
      <c r="BIS21" s="1"/>
      <c r="BIT21" s="1"/>
      <c r="BIU21" s="1"/>
      <c r="BIV21" s="1"/>
      <c r="BIW21" s="1"/>
      <c r="BIX21" s="1"/>
      <c r="BIY21" s="1"/>
      <c r="BIZ21" s="1"/>
      <c r="BJA21" s="1"/>
      <c r="BJB21" s="1"/>
      <c r="BJC21" s="1"/>
      <c r="BJD21" s="1"/>
      <c r="BJE21" s="1"/>
      <c r="BJF21" s="1"/>
      <c r="BJG21" s="1"/>
      <c r="BJH21" s="1"/>
      <c r="BJI21" s="1"/>
      <c r="BJJ21" s="1"/>
      <c r="BJK21" s="1"/>
      <c r="BJL21" s="1"/>
      <c r="BJM21" s="1"/>
      <c r="BJN21" s="1"/>
      <c r="BJO21" s="1"/>
      <c r="BJP21" s="1"/>
      <c r="BJQ21" s="1"/>
      <c r="BJR21" s="1"/>
      <c r="BJS21" s="1"/>
      <c r="BJT21" s="1"/>
      <c r="BJU21" s="1"/>
      <c r="BJV21" s="1"/>
      <c r="BJW21" s="1"/>
      <c r="BJX21" s="1"/>
      <c r="BJY21" s="1"/>
      <c r="BJZ21" s="1"/>
      <c r="BKA21" s="1"/>
      <c r="BKB21" s="1"/>
      <c r="BKC21" s="1"/>
      <c r="BKD21" s="1"/>
      <c r="BKE21" s="1"/>
      <c r="BKF21" s="1"/>
      <c r="BKG21" s="1"/>
      <c r="BKH21" s="1"/>
      <c r="BKI21" s="1"/>
      <c r="BKJ21" s="1"/>
      <c r="BKK21" s="1"/>
      <c r="BKL21" s="1"/>
      <c r="BKM21" s="1"/>
      <c r="BKN21" s="1"/>
      <c r="BKO21" s="1"/>
      <c r="BKP21" s="1"/>
      <c r="BKQ21" s="1"/>
      <c r="BKR21" s="1"/>
      <c r="BKS21" s="1"/>
      <c r="BKT21" s="1"/>
      <c r="BKU21" s="1"/>
      <c r="BKV21" s="1"/>
      <c r="BKW21" s="1"/>
      <c r="BKX21" s="1"/>
      <c r="BKY21" s="1"/>
      <c r="BKZ21" s="1"/>
      <c r="BLA21" s="1"/>
      <c r="BLB21" s="1"/>
      <c r="BLC21" s="1"/>
      <c r="BLD21" s="1"/>
      <c r="BLE21" s="1"/>
      <c r="BLF21" s="1"/>
      <c r="BLG21" s="1"/>
      <c r="BLH21" s="1"/>
      <c r="BLI21" s="1"/>
      <c r="BLJ21" s="1"/>
      <c r="BLK21" s="1"/>
      <c r="BLL21" s="1"/>
      <c r="BLM21" s="1"/>
      <c r="BLN21" s="1"/>
      <c r="BLO21" s="1"/>
      <c r="BLP21" s="1"/>
      <c r="BLQ21" s="1"/>
      <c r="BLR21" s="1"/>
      <c r="BLS21" s="1"/>
      <c r="BLT21" s="1"/>
      <c r="BLU21" s="1"/>
      <c r="BLV21" s="1"/>
      <c r="BLW21" s="1"/>
      <c r="BLX21" s="1"/>
      <c r="BLY21" s="1"/>
      <c r="BLZ21" s="1"/>
      <c r="BMA21" s="1"/>
      <c r="BMB21" s="1"/>
      <c r="BMC21" s="1"/>
      <c r="BMD21" s="1"/>
      <c r="BME21" s="1"/>
      <c r="BMF21" s="1"/>
      <c r="BMG21" s="1"/>
      <c r="BMH21" s="1"/>
      <c r="BMI21" s="1"/>
      <c r="BMJ21" s="1"/>
      <c r="BMK21" s="1"/>
      <c r="BML21" s="1"/>
      <c r="BMM21" s="1"/>
      <c r="BMN21" s="1"/>
      <c r="BMO21" s="1"/>
      <c r="BMP21" s="1"/>
      <c r="BMQ21" s="1"/>
      <c r="BMR21" s="1"/>
      <c r="BMS21" s="1"/>
      <c r="BMT21" s="1"/>
      <c r="BMU21" s="1"/>
      <c r="BMV21" s="1"/>
      <c r="BMW21" s="1"/>
      <c r="BMX21" s="1"/>
      <c r="BMY21" s="1"/>
      <c r="BMZ21" s="1"/>
      <c r="BNA21" s="1"/>
      <c r="BNB21" s="1"/>
      <c r="BNC21" s="1"/>
      <c r="BND21" s="1"/>
      <c r="BNE21" s="1"/>
      <c r="BNF21" s="1"/>
      <c r="BNG21" s="1"/>
      <c r="BNH21" s="1"/>
      <c r="BNI21" s="1"/>
      <c r="BNJ21" s="1"/>
      <c r="BNK21" s="1"/>
      <c r="BNL21" s="1"/>
      <c r="BNM21" s="1"/>
      <c r="BNN21" s="1"/>
      <c r="BNO21" s="1"/>
      <c r="BNP21" s="1"/>
      <c r="BNQ21" s="1"/>
      <c r="BNR21" s="1"/>
      <c r="BNS21" s="1"/>
      <c r="BNT21" s="1"/>
      <c r="BNU21" s="1"/>
      <c r="BNV21" s="1"/>
      <c r="BNW21" s="1"/>
      <c r="BNX21" s="1"/>
      <c r="BNY21" s="1"/>
      <c r="BNZ21" s="1"/>
      <c r="BOA21" s="1"/>
      <c r="BOB21" s="1"/>
      <c r="BOC21" s="1"/>
      <c r="BOD21" s="1"/>
      <c r="BOE21" s="1"/>
      <c r="BOF21" s="1"/>
      <c r="BOG21" s="1"/>
      <c r="BOH21" s="1"/>
      <c r="BOI21" s="1"/>
      <c r="BOJ21" s="1"/>
      <c r="BOK21" s="1"/>
      <c r="BOL21" s="1"/>
      <c r="BOM21" s="1"/>
      <c r="BON21" s="1"/>
      <c r="BOO21" s="1"/>
      <c r="BOP21" s="1"/>
      <c r="BOQ21" s="1"/>
      <c r="BOR21" s="1"/>
      <c r="BOS21" s="1"/>
      <c r="BOT21" s="1"/>
      <c r="BOU21" s="1"/>
      <c r="BOV21" s="1"/>
      <c r="BOW21" s="1"/>
      <c r="BOX21" s="1"/>
      <c r="BOY21" s="1"/>
      <c r="BOZ21" s="1"/>
      <c r="BPA21" s="1"/>
      <c r="BPB21" s="1"/>
      <c r="BPC21" s="1"/>
      <c r="BPD21" s="1"/>
      <c r="BPE21" s="1"/>
      <c r="BPF21" s="1"/>
      <c r="BPG21" s="1"/>
      <c r="BPH21" s="1"/>
      <c r="BPI21" s="1"/>
      <c r="BPJ21" s="1"/>
      <c r="BPK21" s="1"/>
      <c r="BPL21" s="1"/>
      <c r="BPM21" s="1"/>
      <c r="BPN21" s="1"/>
      <c r="BPO21" s="1"/>
      <c r="BPP21" s="1"/>
      <c r="BPQ21" s="1"/>
      <c r="BPR21" s="1"/>
      <c r="BPS21" s="1"/>
      <c r="BPT21" s="1"/>
      <c r="BPU21" s="1"/>
      <c r="BPV21" s="1"/>
      <c r="BPW21" s="1"/>
      <c r="BPX21" s="1"/>
      <c r="BPY21" s="1"/>
      <c r="BPZ21" s="1"/>
      <c r="BQA21" s="1"/>
      <c r="BQB21" s="1"/>
      <c r="BQC21" s="1"/>
      <c r="BQD21" s="1"/>
      <c r="BQE21" s="1"/>
      <c r="BQF21" s="1"/>
      <c r="BQG21" s="1"/>
      <c r="BQH21" s="1"/>
      <c r="BQI21" s="1"/>
      <c r="BQJ21" s="1"/>
      <c r="BQK21" s="1"/>
      <c r="BQL21" s="1"/>
      <c r="BQM21" s="1"/>
      <c r="BQN21" s="1"/>
      <c r="BQO21" s="1"/>
      <c r="BQP21" s="1"/>
      <c r="BQQ21" s="1"/>
      <c r="BQR21" s="1"/>
      <c r="BQS21" s="1"/>
      <c r="BQT21" s="1"/>
      <c r="BQU21" s="1"/>
      <c r="BQV21" s="1"/>
      <c r="BQW21" s="1"/>
      <c r="BQX21" s="1"/>
      <c r="BQY21" s="1"/>
      <c r="BQZ21" s="1"/>
      <c r="BRA21" s="1"/>
      <c r="BRB21" s="1"/>
      <c r="BRC21" s="1"/>
      <c r="BRD21" s="1"/>
      <c r="BRE21" s="1"/>
      <c r="BRF21" s="1"/>
      <c r="BRG21" s="1"/>
      <c r="BRH21" s="1"/>
      <c r="BRI21" s="1"/>
      <c r="BRJ21" s="1"/>
      <c r="BRK21" s="1"/>
      <c r="BRL21" s="1"/>
      <c r="BRM21" s="1"/>
      <c r="BRN21" s="1"/>
      <c r="BRO21" s="1"/>
      <c r="BRP21" s="1"/>
      <c r="BRQ21" s="1"/>
      <c r="BRR21" s="1"/>
      <c r="BRS21" s="1"/>
      <c r="BRT21" s="1"/>
      <c r="BRU21" s="1"/>
      <c r="BRV21" s="1"/>
      <c r="BRW21" s="1"/>
      <c r="BRX21" s="1"/>
      <c r="BRY21" s="1"/>
      <c r="BRZ21" s="1"/>
      <c r="BSA21" s="1"/>
      <c r="BSB21" s="1"/>
      <c r="BSC21" s="1"/>
    </row>
    <row r="22" spans="1:1849" s="18" customFormat="1" ht="12.75" x14ac:dyDescent="0.2">
      <c r="A22" s="103" t="s">
        <v>179</v>
      </c>
      <c r="B22" s="81" t="s">
        <v>180</v>
      </c>
      <c r="C22" s="80"/>
      <c r="D22" s="64"/>
      <c r="E22" s="64"/>
      <c r="F22" s="64">
        <v>3578.4</v>
      </c>
      <c r="G22" s="152">
        <v>2631.1750000000002</v>
      </c>
      <c r="H22" s="151">
        <v>0</v>
      </c>
      <c r="I22" s="151">
        <v>4664.3476234574055</v>
      </c>
      <c r="J22" s="151">
        <v>598.0023765425949</v>
      </c>
      <c r="K22" s="151">
        <v>1789.2</v>
      </c>
      <c r="L22" s="151">
        <v>1382.56</v>
      </c>
      <c r="M22" s="151">
        <v>3171.76</v>
      </c>
      <c r="N22" s="151">
        <v>406.63999999999987</v>
      </c>
      <c r="O22" s="86">
        <v>0.8863626201654371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  <c r="IZ22" s="1"/>
      <c r="JA22" s="1"/>
      <c r="JB22" s="1"/>
      <c r="JC22" s="1"/>
      <c r="JD22" s="1"/>
      <c r="JE22" s="1"/>
      <c r="JF22" s="1"/>
      <c r="JG22" s="1"/>
      <c r="JH22" s="1"/>
      <c r="JI22" s="1"/>
      <c r="JJ22" s="1"/>
      <c r="JK22" s="1"/>
      <c r="JL22" s="1"/>
      <c r="JM22" s="1"/>
      <c r="JN22" s="1"/>
      <c r="JO22" s="1"/>
      <c r="JP22" s="1"/>
      <c r="JQ22" s="1"/>
      <c r="JR22" s="1"/>
      <c r="JS22" s="1"/>
      <c r="JT22" s="1"/>
      <c r="JU22" s="1"/>
      <c r="JV22" s="1"/>
      <c r="JW22" s="1"/>
      <c r="JX22" s="1"/>
      <c r="JY22" s="1"/>
      <c r="JZ22" s="1"/>
      <c r="KA22" s="1"/>
      <c r="KB22" s="1"/>
      <c r="KC22" s="1"/>
      <c r="KD22" s="1"/>
      <c r="KE22" s="1"/>
      <c r="KF22" s="1"/>
      <c r="KG22" s="1"/>
      <c r="KH22" s="1"/>
      <c r="KI22" s="1"/>
      <c r="KJ22" s="1"/>
      <c r="KK22" s="1"/>
      <c r="KL22" s="1"/>
      <c r="KM22" s="1"/>
      <c r="KN22" s="1"/>
      <c r="KO22" s="1"/>
      <c r="KP22" s="1"/>
      <c r="KQ22" s="1"/>
      <c r="KR22" s="1"/>
      <c r="KS22" s="1"/>
      <c r="KT22" s="1"/>
      <c r="KU22" s="1"/>
      <c r="KV22" s="1"/>
      <c r="KW22" s="1"/>
      <c r="KX22" s="1"/>
      <c r="KY22" s="1"/>
      <c r="KZ22" s="1"/>
      <c r="LA22" s="1"/>
      <c r="LB22" s="1"/>
      <c r="LC22" s="1"/>
      <c r="LD22" s="1"/>
      <c r="LE22" s="1"/>
      <c r="LF22" s="1"/>
      <c r="LG22" s="1"/>
      <c r="LH22" s="1"/>
      <c r="LI22" s="1"/>
      <c r="LJ22" s="1"/>
      <c r="LK22" s="1"/>
      <c r="LL22" s="1"/>
      <c r="LM22" s="1"/>
      <c r="LN22" s="1"/>
      <c r="LO22" s="1"/>
      <c r="LP22" s="1"/>
      <c r="LQ22" s="1"/>
      <c r="LR22" s="1"/>
      <c r="LS22" s="1"/>
      <c r="LT22" s="1"/>
      <c r="LU22" s="1"/>
      <c r="LV22" s="1"/>
      <c r="LW22" s="1"/>
      <c r="LX22" s="1"/>
      <c r="LY22" s="1"/>
      <c r="LZ22" s="1"/>
      <c r="MA22" s="1"/>
      <c r="MB22" s="1"/>
      <c r="MC22" s="1"/>
      <c r="MD22" s="1"/>
      <c r="ME22" s="1"/>
      <c r="MF22" s="1"/>
      <c r="MG22" s="1"/>
      <c r="MH22" s="1"/>
      <c r="MI22" s="1"/>
      <c r="MJ22" s="1"/>
      <c r="MK22" s="1"/>
      <c r="ML22" s="1"/>
      <c r="MM22" s="1"/>
      <c r="MN22" s="1"/>
      <c r="MO22" s="1"/>
      <c r="MP22" s="1"/>
      <c r="MQ22" s="1"/>
      <c r="MR22" s="1"/>
      <c r="MS22" s="1"/>
      <c r="MT22" s="1"/>
      <c r="MU22" s="1"/>
      <c r="MV22" s="1"/>
      <c r="MW22" s="1"/>
      <c r="MX22" s="1"/>
      <c r="MY22" s="1"/>
      <c r="MZ22" s="1"/>
      <c r="NA22" s="1"/>
      <c r="NB22" s="1"/>
      <c r="NC22" s="1"/>
      <c r="ND22" s="1"/>
      <c r="NE22" s="1"/>
      <c r="NF22" s="1"/>
      <c r="NG22" s="1"/>
      <c r="NH22" s="1"/>
      <c r="NI22" s="1"/>
      <c r="NJ22" s="1"/>
      <c r="NK22" s="1"/>
      <c r="NL22" s="1"/>
      <c r="NM22" s="1"/>
      <c r="NN22" s="1"/>
      <c r="NO22" s="1"/>
      <c r="NP22" s="1"/>
      <c r="NQ22" s="1"/>
      <c r="NR22" s="1"/>
      <c r="NS22" s="1"/>
      <c r="NT22" s="1"/>
      <c r="NU22" s="1"/>
      <c r="NV22" s="1"/>
      <c r="NW22" s="1"/>
      <c r="NX22" s="1"/>
      <c r="NY22" s="1"/>
      <c r="NZ22" s="1"/>
      <c r="OA22" s="1"/>
      <c r="OB22" s="1"/>
      <c r="OC22" s="1"/>
      <c r="OD22" s="1"/>
      <c r="OE22" s="1"/>
      <c r="OF22" s="1"/>
      <c r="OG22" s="1"/>
      <c r="OH22" s="1"/>
      <c r="OI22" s="1"/>
      <c r="OJ22" s="1"/>
      <c r="OK22" s="1"/>
      <c r="OL22" s="1"/>
      <c r="OM22" s="1"/>
      <c r="ON22" s="1"/>
      <c r="OO22" s="1"/>
      <c r="OP22" s="1"/>
      <c r="OQ22" s="1"/>
      <c r="OR22" s="1"/>
      <c r="OS22" s="1"/>
      <c r="OT22" s="1"/>
      <c r="OU22" s="1"/>
      <c r="OV22" s="1"/>
      <c r="OW22" s="1"/>
      <c r="OX22" s="1"/>
      <c r="OY22" s="1"/>
      <c r="OZ22" s="1"/>
      <c r="PA22" s="1"/>
      <c r="PB22" s="1"/>
      <c r="PC22" s="1"/>
      <c r="PD22" s="1"/>
      <c r="PE22" s="1"/>
      <c r="PF22" s="1"/>
      <c r="PG22" s="1"/>
      <c r="PH22" s="1"/>
      <c r="PI22" s="1"/>
      <c r="PJ22" s="1"/>
      <c r="PK22" s="1"/>
      <c r="PL22" s="1"/>
      <c r="PM22" s="1"/>
      <c r="PN22" s="1"/>
      <c r="PO22" s="1"/>
      <c r="PP22" s="1"/>
      <c r="PQ22" s="1"/>
      <c r="PR22" s="1"/>
      <c r="PS22" s="1"/>
      <c r="PT22" s="1"/>
      <c r="PU22" s="1"/>
      <c r="PV22" s="1"/>
      <c r="PW22" s="1"/>
      <c r="PX22" s="1"/>
      <c r="PY22" s="1"/>
      <c r="PZ22" s="1"/>
      <c r="QA22" s="1"/>
      <c r="QB22" s="1"/>
      <c r="QC22" s="1"/>
      <c r="QD22" s="1"/>
      <c r="QE22" s="1"/>
      <c r="QF22" s="1"/>
      <c r="QG22" s="1"/>
      <c r="QH22" s="1"/>
      <c r="QI22" s="1"/>
      <c r="QJ22" s="1"/>
      <c r="QK22" s="1"/>
      <c r="QL22" s="1"/>
      <c r="QM22" s="1"/>
      <c r="QN22" s="1"/>
      <c r="QO22" s="1"/>
      <c r="QP22" s="1"/>
      <c r="QQ22" s="1"/>
      <c r="QR22" s="1"/>
      <c r="QS22" s="1"/>
      <c r="QT22" s="1"/>
      <c r="QU22" s="1"/>
      <c r="QV22" s="1"/>
      <c r="QW22" s="1"/>
      <c r="QX22" s="1"/>
      <c r="QY22" s="1"/>
      <c r="QZ22" s="1"/>
      <c r="RA22" s="1"/>
      <c r="RB22" s="1"/>
      <c r="RC22" s="1"/>
      <c r="RD22" s="1"/>
      <c r="RE22" s="1"/>
      <c r="RF22" s="1"/>
      <c r="RG22" s="1"/>
      <c r="RH22" s="1"/>
      <c r="RI22" s="1"/>
      <c r="RJ22" s="1"/>
      <c r="RK22" s="1"/>
      <c r="RL22" s="1"/>
      <c r="RM22" s="1"/>
      <c r="RN22" s="1"/>
      <c r="RO22" s="1"/>
      <c r="RP22" s="1"/>
      <c r="RQ22" s="1"/>
      <c r="RR22" s="1"/>
      <c r="RS22" s="1"/>
      <c r="RT22" s="1"/>
      <c r="RU22" s="1"/>
      <c r="RV22" s="1"/>
      <c r="RW22" s="1"/>
      <c r="RX22" s="1"/>
      <c r="RY22" s="1"/>
      <c r="RZ22" s="1"/>
      <c r="SA22" s="1"/>
      <c r="SB22" s="1"/>
      <c r="SC22" s="1"/>
      <c r="SD22" s="1"/>
      <c r="SE22" s="1"/>
      <c r="SF22" s="1"/>
      <c r="SG22" s="1"/>
      <c r="SH22" s="1"/>
      <c r="SI22" s="1"/>
      <c r="SJ22" s="1"/>
      <c r="SK22" s="1"/>
      <c r="SL22" s="1"/>
      <c r="SM22" s="1"/>
      <c r="SN22" s="1"/>
      <c r="SO22" s="1"/>
      <c r="SP22" s="1"/>
      <c r="SQ22" s="1"/>
      <c r="SR22" s="1"/>
      <c r="SS22" s="1"/>
      <c r="ST22" s="1"/>
      <c r="SU22" s="1"/>
      <c r="SV22" s="1"/>
      <c r="SW22" s="1"/>
      <c r="SX22" s="1"/>
      <c r="SY22" s="1"/>
      <c r="SZ22" s="1"/>
      <c r="TA22" s="1"/>
      <c r="TB22" s="1"/>
      <c r="TC22" s="1"/>
      <c r="TD22" s="1"/>
      <c r="TE22" s="1"/>
      <c r="TF22" s="1"/>
      <c r="TG22" s="1"/>
      <c r="TH22" s="1"/>
      <c r="TI22" s="1"/>
      <c r="TJ22" s="1"/>
      <c r="TK22" s="1"/>
      <c r="TL22" s="1"/>
      <c r="TM22" s="1"/>
      <c r="TN22" s="1"/>
      <c r="TO22" s="1"/>
      <c r="TP22" s="1"/>
      <c r="TQ22" s="1"/>
      <c r="TR22" s="1"/>
      <c r="TS22" s="1"/>
      <c r="TT22" s="1"/>
      <c r="TU22" s="1"/>
      <c r="TV22" s="1"/>
      <c r="TW22" s="1"/>
      <c r="TX22" s="1"/>
      <c r="TY22" s="1"/>
      <c r="TZ22" s="1"/>
      <c r="UA22" s="1"/>
      <c r="UB22" s="1"/>
      <c r="UC22" s="1"/>
      <c r="UD22" s="1"/>
      <c r="UE22" s="1"/>
      <c r="UF22" s="1"/>
      <c r="UG22" s="1"/>
      <c r="UH22" s="1"/>
      <c r="UI22" s="1"/>
      <c r="UJ22" s="1"/>
      <c r="UK22" s="1"/>
      <c r="UL22" s="1"/>
      <c r="UM22" s="1"/>
      <c r="UN22" s="1"/>
      <c r="UO22" s="1"/>
      <c r="UP22" s="1"/>
      <c r="UQ22" s="1"/>
      <c r="UR22" s="1"/>
      <c r="US22" s="1"/>
      <c r="UT22" s="1"/>
      <c r="UU22" s="1"/>
      <c r="UV22" s="1"/>
      <c r="UW22" s="1"/>
      <c r="UX22" s="1"/>
      <c r="UY22" s="1"/>
      <c r="UZ22" s="1"/>
      <c r="VA22" s="1"/>
      <c r="VB22" s="1"/>
      <c r="VC22" s="1"/>
      <c r="VD22" s="1"/>
      <c r="VE22" s="1"/>
      <c r="VF22" s="1"/>
      <c r="VG22" s="1"/>
      <c r="VH22" s="1"/>
      <c r="VI22" s="1"/>
      <c r="VJ22" s="1"/>
      <c r="VK22" s="1"/>
      <c r="VL22" s="1"/>
      <c r="VM22" s="1"/>
      <c r="VN22" s="1"/>
      <c r="VO22" s="1"/>
      <c r="VP22" s="1"/>
      <c r="VQ22" s="1"/>
      <c r="VR22" s="1"/>
      <c r="VS22" s="1"/>
      <c r="VT22" s="1"/>
      <c r="VU22" s="1"/>
      <c r="VV22" s="1"/>
      <c r="VW22" s="1"/>
      <c r="VX22" s="1"/>
      <c r="VY22" s="1"/>
      <c r="VZ22" s="1"/>
      <c r="WA22" s="1"/>
      <c r="WB22" s="1"/>
      <c r="WC22" s="1"/>
      <c r="WD22" s="1"/>
      <c r="WE22" s="1"/>
      <c r="WF22" s="1"/>
      <c r="WG22" s="1"/>
      <c r="WH22" s="1"/>
      <c r="WI22" s="1"/>
      <c r="WJ22" s="1"/>
      <c r="WK22" s="1"/>
      <c r="WL22" s="1"/>
      <c r="WM22" s="1"/>
      <c r="WN22" s="1"/>
      <c r="WO22" s="1"/>
      <c r="WP22" s="1"/>
      <c r="WQ22" s="1"/>
      <c r="WR22" s="1"/>
      <c r="WS22" s="1"/>
      <c r="WT22" s="1"/>
      <c r="WU22" s="1"/>
      <c r="WV22" s="1"/>
      <c r="WW22" s="1"/>
      <c r="WX22" s="1"/>
      <c r="WY22" s="1"/>
      <c r="WZ22" s="1"/>
      <c r="XA22" s="1"/>
      <c r="XB22" s="1"/>
      <c r="XC22" s="1"/>
      <c r="XD22" s="1"/>
      <c r="XE22" s="1"/>
      <c r="XF22" s="1"/>
      <c r="XG22" s="1"/>
      <c r="XH22" s="1"/>
      <c r="XI22" s="1"/>
      <c r="XJ22" s="1"/>
      <c r="XK22" s="1"/>
      <c r="XL22" s="1"/>
      <c r="XM22" s="1"/>
      <c r="XN22" s="1"/>
      <c r="XO22" s="1"/>
      <c r="XP22" s="1"/>
      <c r="XQ22" s="1"/>
      <c r="XR22" s="1"/>
      <c r="XS22" s="1"/>
      <c r="XT22" s="1"/>
      <c r="XU22" s="1"/>
      <c r="XV22" s="1"/>
      <c r="XW22" s="1"/>
      <c r="XX22" s="1"/>
      <c r="XY22" s="1"/>
      <c r="XZ22" s="1"/>
      <c r="YA22" s="1"/>
      <c r="YB22" s="1"/>
      <c r="YC22" s="1"/>
      <c r="YD22" s="1"/>
      <c r="YE22" s="1"/>
      <c r="YF22" s="1"/>
      <c r="YG22" s="1"/>
      <c r="YH22" s="1"/>
      <c r="YI22" s="1"/>
      <c r="YJ22" s="1"/>
      <c r="YK22" s="1"/>
      <c r="YL22" s="1"/>
      <c r="YM22" s="1"/>
      <c r="YN22" s="1"/>
      <c r="YO22" s="1"/>
      <c r="YP22" s="1"/>
      <c r="YQ22" s="1"/>
      <c r="YR22" s="1"/>
      <c r="YS22" s="1"/>
      <c r="YT22" s="1"/>
      <c r="YU22" s="1"/>
      <c r="YV22" s="1"/>
      <c r="YW22" s="1"/>
      <c r="YX22" s="1"/>
      <c r="YY22" s="1"/>
      <c r="YZ22" s="1"/>
      <c r="ZA22" s="1"/>
      <c r="ZB22" s="1"/>
      <c r="ZC22" s="1"/>
      <c r="ZD22" s="1"/>
      <c r="ZE22" s="1"/>
      <c r="ZF22" s="1"/>
      <c r="ZG22" s="1"/>
      <c r="ZH22" s="1"/>
      <c r="ZI22" s="1"/>
      <c r="ZJ22" s="1"/>
      <c r="ZK22" s="1"/>
      <c r="ZL22" s="1"/>
      <c r="ZM22" s="1"/>
      <c r="ZN22" s="1"/>
      <c r="ZO22" s="1"/>
      <c r="ZP22" s="1"/>
      <c r="ZQ22" s="1"/>
      <c r="ZR22" s="1"/>
      <c r="ZS22" s="1"/>
      <c r="ZT22" s="1"/>
      <c r="ZU22" s="1"/>
      <c r="ZV22" s="1"/>
      <c r="ZW22" s="1"/>
      <c r="ZX22" s="1"/>
      <c r="ZY22" s="1"/>
      <c r="ZZ22" s="1"/>
      <c r="AAA22" s="1"/>
      <c r="AAB22" s="1"/>
      <c r="AAC22" s="1"/>
      <c r="AAD22" s="1"/>
      <c r="AAE22" s="1"/>
      <c r="AAF22" s="1"/>
      <c r="AAG22" s="1"/>
      <c r="AAH22" s="1"/>
      <c r="AAI22" s="1"/>
      <c r="AAJ22" s="1"/>
      <c r="AAK22" s="1"/>
      <c r="AAL22" s="1"/>
      <c r="AAM22" s="1"/>
      <c r="AAN22" s="1"/>
      <c r="AAO22" s="1"/>
      <c r="AAP22" s="1"/>
      <c r="AAQ22" s="1"/>
      <c r="AAR22" s="1"/>
      <c r="AAS22" s="1"/>
      <c r="AAT22" s="1"/>
      <c r="AAU22" s="1"/>
      <c r="AAV22" s="1"/>
      <c r="AAW22" s="1"/>
      <c r="AAX22" s="1"/>
      <c r="AAY22" s="1"/>
      <c r="AAZ22" s="1"/>
      <c r="ABA22" s="1"/>
      <c r="ABB22" s="1"/>
      <c r="ABC22" s="1"/>
      <c r="ABD22" s="1"/>
      <c r="ABE22" s="1"/>
      <c r="ABF22" s="1"/>
      <c r="ABG22" s="1"/>
      <c r="ABH22" s="1"/>
      <c r="ABI22" s="1"/>
      <c r="ABJ22" s="1"/>
      <c r="ABK22" s="1"/>
      <c r="ABL22" s="1"/>
      <c r="ABM22" s="1"/>
      <c r="ABN22" s="1"/>
      <c r="ABO22" s="1"/>
      <c r="ABP22" s="1"/>
      <c r="ABQ22" s="1"/>
      <c r="ABR22" s="1"/>
      <c r="ABS22" s="1"/>
      <c r="ABT22" s="1"/>
      <c r="ABU22" s="1"/>
      <c r="ABV22" s="1"/>
      <c r="ABW22" s="1"/>
      <c r="ABX22" s="1"/>
      <c r="ABY22" s="1"/>
      <c r="ABZ22" s="1"/>
      <c r="ACA22" s="1"/>
      <c r="ACB22" s="1"/>
      <c r="ACC22" s="1"/>
      <c r="ACD22" s="1"/>
      <c r="ACE22" s="1"/>
      <c r="ACF22" s="1"/>
      <c r="ACG22" s="1"/>
      <c r="ACH22" s="1"/>
      <c r="ACI22" s="1"/>
      <c r="ACJ22" s="1"/>
      <c r="ACK22" s="1"/>
      <c r="ACL22" s="1"/>
      <c r="ACM22" s="1"/>
      <c r="ACN22" s="1"/>
      <c r="ACO22" s="1"/>
      <c r="ACP22" s="1"/>
      <c r="ACQ22" s="1"/>
      <c r="ACR22" s="1"/>
      <c r="ACS22" s="1"/>
      <c r="ACT22" s="1"/>
      <c r="ACU22" s="1"/>
      <c r="ACV22" s="1"/>
      <c r="ACW22" s="1"/>
      <c r="ACX22" s="1"/>
      <c r="ACY22" s="1"/>
      <c r="ACZ22" s="1"/>
      <c r="ADA22" s="1"/>
      <c r="ADB22" s="1"/>
      <c r="ADC22" s="1"/>
      <c r="ADD22" s="1"/>
      <c r="ADE22" s="1"/>
      <c r="ADF22" s="1"/>
      <c r="ADG22" s="1"/>
      <c r="ADH22" s="1"/>
      <c r="ADI22" s="1"/>
      <c r="ADJ22" s="1"/>
      <c r="ADK22" s="1"/>
      <c r="ADL22" s="1"/>
      <c r="ADM22" s="1"/>
      <c r="ADN22" s="1"/>
      <c r="ADO22" s="1"/>
      <c r="ADP22" s="1"/>
      <c r="ADQ22" s="1"/>
      <c r="ADR22" s="1"/>
      <c r="ADS22" s="1"/>
      <c r="ADT22" s="1"/>
      <c r="ADU22" s="1"/>
      <c r="ADV22" s="1"/>
      <c r="ADW22" s="1"/>
      <c r="ADX22" s="1"/>
      <c r="ADY22" s="1"/>
      <c r="ADZ22" s="1"/>
      <c r="AEA22" s="1"/>
      <c r="AEB22" s="1"/>
      <c r="AEC22" s="1"/>
      <c r="AED22" s="1"/>
      <c r="AEE22" s="1"/>
      <c r="AEF22" s="1"/>
      <c r="AEG22" s="1"/>
      <c r="AEH22" s="1"/>
      <c r="AEI22" s="1"/>
      <c r="AEJ22" s="1"/>
      <c r="AEK22" s="1"/>
      <c r="AEL22" s="1"/>
      <c r="AEM22" s="1"/>
      <c r="AEN22" s="1"/>
      <c r="AEO22" s="1"/>
      <c r="AEP22" s="1"/>
      <c r="AEQ22" s="1"/>
      <c r="AER22" s="1"/>
      <c r="AES22" s="1"/>
      <c r="AET22" s="1"/>
      <c r="AEU22" s="1"/>
      <c r="AEV22" s="1"/>
      <c r="AEW22" s="1"/>
      <c r="AEX22" s="1"/>
      <c r="AEY22" s="1"/>
      <c r="AEZ22" s="1"/>
      <c r="AFA22" s="1"/>
      <c r="AFB22" s="1"/>
      <c r="AFC22" s="1"/>
      <c r="AFD22" s="1"/>
      <c r="AFE22" s="1"/>
      <c r="AFF22" s="1"/>
      <c r="AFG22" s="1"/>
      <c r="AFH22" s="1"/>
      <c r="AFI22" s="1"/>
      <c r="AFJ22" s="1"/>
      <c r="AFK22" s="1"/>
      <c r="AFL22" s="1"/>
      <c r="AFM22" s="1"/>
      <c r="AFN22" s="1"/>
      <c r="AFO22" s="1"/>
      <c r="AFP22" s="1"/>
      <c r="AFQ22" s="1"/>
      <c r="AFR22" s="1"/>
      <c r="AFS22" s="1"/>
      <c r="AFT22" s="1"/>
      <c r="AFU22" s="1"/>
      <c r="AFV22" s="1"/>
      <c r="AFW22" s="1"/>
      <c r="AFX22" s="1"/>
      <c r="AFY22" s="1"/>
      <c r="AFZ22" s="1"/>
      <c r="AGA22" s="1"/>
      <c r="AGB22" s="1"/>
      <c r="AGC22" s="1"/>
      <c r="AGD22" s="1"/>
      <c r="AGE22" s="1"/>
      <c r="AGF22" s="1"/>
      <c r="AGG22" s="1"/>
      <c r="AGH22" s="1"/>
      <c r="AGI22" s="1"/>
      <c r="AGJ22" s="1"/>
      <c r="AGK22" s="1"/>
      <c r="AGL22" s="1"/>
      <c r="AGM22" s="1"/>
      <c r="AGN22" s="1"/>
      <c r="AGO22" s="1"/>
      <c r="AGP22" s="1"/>
      <c r="AGQ22" s="1"/>
      <c r="AGR22" s="1"/>
      <c r="AGS22" s="1"/>
      <c r="AGT22" s="1"/>
      <c r="AGU22" s="1"/>
      <c r="AGV22" s="1"/>
      <c r="AGW22" s="1"/>
      <c r="AGX22" s="1"/>
      <c r="AGY22" s="1"/>
      <c r="AGZ22" s="1"/>
      <c r="AHA22" s="1"/>
      <c r="AHB22" s="1"/>
      <c r="AHC22" s="1"/>
      <c r="AHD22" s="1"/>
      <c r="AHE22" s="1"/>
      <c r="AHF22" s="1"/>
      <c r="AHG22" s="1"/>
      <c r="AHH22" s="1"/>
      <c r="AHI22" s="1"/>
      <c r="AHJ22" s="1"/>
      <c r="AHK22" s="1"/>
      <c r="AHL22" s="1"/>
      <c r="AHM22" s="1"/>
      <c r="AHN22" s="1"/>
      <c r="AHO22" s="1"/>
      <c r="AHP22" s="1"/>
      <c r="AHQ22" s="1"/>
      <c r="AHR22" s="1"/>
      <c r="AHS22" s="1"/>
      <c r="AHT22" s="1"/>
      <c r="AHU22" s="1"/>
      <c r="AHV22" s="1"/>
      <c r="AHW22" s="1"/>
      <c r="AHX22" s="1"/>
      <c r="AHY22" s="1"/>
      <c r="AHZ22" s="1"/>
      <c r="AIA22" s="1"/>
      <c r="AIB22" s="1"/>
      <c r="AIC22" s="1"/>
      <c r="AID22" s="1"/>
      <c r="AIE22" s="1"/>
      <c r="AIF22" s="1"/>
      <c r="AIG22" s="1"/>
      <c r="AIH22" s="1"/>
      <c r="AII22" s="1"/>
      <c r="AIJ22" s="1"/>
      <c r="AIK22" s="1"/>
      <c r="AIL22" s="1"/>
      <c r="AIM22" s="1"/>
      <c r="AIN22" s="1"/>
      <c r="AIO22" s="1"/>
      <c r="AIP22" s="1"/>
      <c r="AIQ22" s="1"/>
      <c r="AIR22" s="1"/>
      <c r="AIS22" s="1"/>
      <c r="AIT22" s="1"/>
      <c r="AIU22" s="1"/>
      <c r="AIV22" s="1"/>
      <c r="AIW22" s="1"/>
      <c r="AIX22" s="1"/>
      <c r="AIY22" s="1"/>
      <c r="AIZ22" s="1"/>
      <c r="AJA22" s="1"/>
      <c r="AJB22" s="1"/>
      <c r="AJC22" s="1"/>
      <c r="AJD22" s="1"/>
      <c r="AJE22" s="1"/>
      <c r="AJF22" s="1"/>
      <c r="AJG22" s="1"/>
      <c r="AJH22" s="1"/>
      <c r="AJI22" s="1"/>
      <c r="AJJ22" s="1"/>
      <c r="AJK22" s="1"/>
      <c r="AJL22" s="1"/>
      <c r="AJM22" s="1"/>
      <c r="AJN22" s="1"/>
      <c r="AJO22" s="1"/>
      <c r="AJP22" s="1"/>
      <c r="AJQ22" s="1"/>
      <c r="AJR22" s="1"/>
      <c r="AJS22" s="1"/>
      <c r="AJT22" s="1"/>
      <c r="AJU22" s="1"/>
      <c r="AJV22" s="1"/>
      <c r="AJW22" s="1"/>
      <c r="AJX22" s="1"/>
      <c r="AJY22" s="1"/>
      <c r="AJZ22" s="1"/>
      <c r="AKA22" s="1"/>
      <c r="AKB22" s="1"/>
      <c r="AKC22" s="1"/>
      <c r="AKD22" s="1"/>
      <c r="AKE22" s="1"/>
      <c r="AKF22" s="1"/>
      <c r="AKG22" s="1"/>
      <c r="AKH22" s="1"/>
      <c r="AKI22" s="1"/>
      <c r="AKJ22" s="1"/>
      <c r="AKK22" s="1"/>
      <c r="AKL22" s="1"/>
      <c r="AKM22" s="1"/>
      <c r="AKN22" s="1"/>
      <c r="AKO22" s="1"/>
      <c r="AKP22" s="1"/>
      <c r="AKQ22" s="1"/>
      <c r="AKR22" s="1"/>
      <c r="AKS22" s="1"/>
      <c r="AKT22" s="1"/>
      <c r="AKU22" s="1"/>
      <c r="AKV22" s="1"/>
      <c r="AKW22" s="1"/>
      <c r="AKX22" s="1"/>
      <c r="AKY22" s="1"/>
      <c r="AKZ22" s="1"/>
      <c r="ALA22" s="1"/>
      <c r="ALB22" s="1"/>
      <c r="ALC22" s="1"/>
      <c r="ALD22" s="1"/>
      <c r="ALE22" s="1"/>
      <c r="ALF22" s="1"/>
      <c r="ALG22" s="1"/>
      <c r="ALH22" s="1"/>
      <c r="ALI22" s="1"/>
      <c r="ALJ22" s="1"/>
      <c r="ALK22" s="1"/>
      <c r="ALL22" s="1"/>
      <c r="ALM22" s="1"/>
      <c r="ALN22" s="1"/>
      <c r="ALO22" s="1"/>
      <c r="ALP22" s="1"/>
      <c r="ALQ22" s="1"/>
      <c r="ALR22" s="1"/>
      <c r="ALS22" s="1"/>
      <c r="ALT22" s="1"/>
      <c r="ALU22" s="1"/>
      <c r="ALV22" s="1"/>
      <c r="ALW22" s="1"/>
      <c r="ALX22" s="1"/>
      <c r="ALY22" s="1"/>
      <c r="ALZ22" s="1"/>
      <c r="AMA22" s="1"/>
      <c r="AMB22" s="1"/>
      <c r="AMC22" s="1"/>
      <c r="AMD22" s="1"/>
      <c r="AME22" s="1"/>
      <c r="AMF22" s="1"/>
      <c r="AMG22" s="1"/>
      <c r="AMH22" s="1"/>
      <c r="AMI22" s="1"/>
      <c r="AMJ22" s="1"/>
      <c r="AMK22" s="1"/>
      <c r="AML22" s="1"/>
      <c r="AMM22" s="1"/>
      <c r="AMN22" s="1"/>
      <c r="AMO22" s="1"/>
      <c r="AMP22" s="1"/>
      <c r="AMQ22" s="1"/>
      <c r="AMR22" s="1"/>
      <c r="AMS22" s="1"/>
      <c r="AMT22" s="1"/>
      <c r="AMU22" s="1"/>
      <c r="AMV22" s="1"/>
      <c r="AMW22" s="1"/>
      <c r="AMX22" s="1"/>
      <c r="AMY22" s="1"/>
      <c r="AMZ22" s="1"/>
      <c r="ANA22" s="1"/>
      <c r="ANB22" s="1"/>
      <c r="ANC22" s="1"/>
      <c r="AND22" s="1"/>
      <c r="ANE22" s="1"/>
      <c r="ANF22" s="1"/>
      <c r="ANG22" s="1"/>
      <c r="ANH22" s="1"/>
      <c r="ANI22" s="1"/>
      <c r="ANJ22" s="1"/>
      <c r="ANK22" s="1"/>
      <c r="ANL22" s="1"/>
      <c r="ANM22" s="1"/>
      <c r="ANN22" s="1"/>
      <c r="ANO22" s="1"/>
      <c r="ANP22" s="1"/>
      <c r="ANQ22" s="1"/>
      <c r="ANR22" s="1"/>
      <c r="ANS22" s="1"/>
      <c r="ANT22" s="1"/>
      <c r="ANU22" s="1"/>
      <c r="ANV22" s="1"/>
      <c r="ANW22" s="1"/>
      <c r="ANX22" s="1"/>
      <c r="ANY22" s="1"/>
      <c r="ANZ22" s="1"/>
      <c r="AOA22" s="1"/>
      <c r="AOB22" s="1"/>
      <c r="AOC22" s="1"/>
      <c r="AOD22" s="1"/>
      <c r="AOE22" s="1"/>
      <c r="AOF22" s="1"/>
      <c r="AOG22" s="1"/>
      <c r="AOH22" s="1"/>
      <c r="AOI22" s="1"/>
      <c r="AOJ22" s="1"/>
      <c r="AOK22" s="1"/>
      <c r="AOL22" s="1"/>
      <c r="AOM22" s="1"/>
      <c r="AON22" s="1"/>
      <c r="AOO22" s="1"/>
      <c r="AOP22" s="1"/>
      <c r="AOQ22" s="1"/>
      <c r="AOR22" s="1"/>
      <c r="AOS22" s="1"/>
      <c r="AOT22" s="1"/>
      <c r="AOU22" s="1"/>
      <c r="AOV22" s="1"/>
      <c r="AOW22" s="1"/>
      <c r="AOX22" s="1"/>
      <c r="AOY22" s="1"/>
      <c r="AOZ22" s="1"/>
      <c r="APA22" s="1"/>
      <c r="APB22" s="1"/>
      <c r="APC22" s="1"/>
      <c r="APD22" s="1"/>
      <c r="APE22" s="1"/>
      <c r="APF22" s="1"/>
      <c r="APG22" s="1"/>
      <c r="APH22" s="1"/>
      <c r="API22" s="1"/>
      <c r="APJ22" s="1"/>
      <c r="APK22" s="1"/>
      <c r="APL22" s="1"/>
      <c r="APM22" s="1"/>
      <c r="APN22" s="1"/>
      <c r="APO22" s="1"/>
      <c r="APP22" s="1"/>
      <c r="APQ22" s="1"/>
      <c r="APR22" s="1"/>
      <c r="APS22" s="1"/>
      <c r="APT22" s="1"/>
      <c r="APU22" s="1"/>
      <c r="APV22" s="1"/>
      <c r="APW22" s="1"/>
      <c r="APX22" s="1"/>
      <c r="APY22" s="1"/>
      <c r="APZ22" s="1"/>
      <c r="AQA22" s="1"/>
      <c r="AQB22" s="1"/>
      <c r="AQC22" s="1"/>
      <c r="AQD22" s="1"/>
      <c r="AQE22" s="1"/>
      <c r="AQF22" s="1"/>
      <c r="AQG22" s="1"/>
      <c r="AQH22" s="1"/>
      <c r="AQI22" s="1"/>
      <c r="AQJ22" s="1"/>
      <c r="AQK22" s="1"/>
      <c r="AQL22" s="1"/>
      <c r="AQM22" s="1"/>
      <c r="AQN22" s="1"/>
      <c r="AQO22" s="1"/>
      <c r="AQP22" s="1"/>
      <c r="AQQ22" s="1"/>
      <c r="AQR22" s="1"/>
      <c r="AQS22" s="1"/>
      <c r="AQT22" s="1"/>
      <c r="AQU22" s="1"/>
      <c r="AQV22" s="1"/>
      <c r="AQW22" s="1"/>
      <c r="AQX22" s="1"/>
      <c r="AQY22" s="1"/>
      <c r="AQZ22" s="1"/>
      <c r="ARA22" s="1"/>
      <c r="ARB22" s="1"/>
      <c r="ARC22" s="1"/>
      <c r="ARD22" s="1"/>
      <c r="ARE22" s="1"/>
      <c r="ARF22" s="1"/>
      <c r="ARG22" s="1"/>
      <c r="ARH22" s="1"/>
      <c r="ARI22" s="1"/>
      <c r="ARJ22" s="1"/>
      <c r="ARK22" s="1"/>
      <c r="ARL22" s="1"/>
      <c r="ARM22" s="1"/>
      <c r="ARN22" s="1"/>
      <c r="ARO22" s="1"/>
      <c r="ARP22" s="1"/>
      <c r="ARQ22" s="1"/>
      <c r="ARR22" s="1"/>
      <c r="ARS22" s="1"/>
      <c r="ART22" s="1"/>
      <c r="ARU22" s="1"/>
      <c r="ARV22" s="1"/>
      <c r="ARW22" s="1"/>
      <c r="ARX22" s="1"/>
      <c r="ARY22" s="1"/>
      <c r="ARZ22" s="1"/>
      <c r="ASA22" s="1"/>
      <c r="ASB22" s="1"/>
      <c r="ASC22" s="1"/>
      <c r="ASD22" s="1"/>
      <c r="ASE22" s="1"/>
      <c r="ASF22" s="1"/>
      <c r="ASG22" s="1"/>
      <c r="ASH22" s="1"/>
      <c r="ASI22" s="1"/>
      <c r="ASJ22" s="1"/>
      <c r="ASK22" s="1"/>
      <c r="ASL22" s="1"/>
      <c r="ASM22" s="1"/>
      <c r="ASN22" s="1"/>
      <c r="ASO22" s="1"/>
      <c r="ASP22" s="1"/>
      <c r="ASQ22" s="1"/>
      <c r="ASR22" s="1"/>
      <c r="ASS22" s="1"/>
      <c r="AST22" s="1"/>
      <c r="ASU22" s="1"/>
      <c r="ASV22" s="1"/>
      <c r="ASW22" s="1"/>
      <c r="ASX22" s="1"/>
      <c r="ASY22" s="1"/>
      <c r="ASZ22" s="1"/>
      <c r="ATA22" s="1"/>
      <c r="ATB22" s="1"/>
      <c r="ATC22" s="1"/>
      <c r="ATD22" s="1"/>
      <c r="ATE22" s="1"/>
      <c r="ATF22" s="1"/>
      <c r="ATG22" s="1"/>
      <c r="ATH22" s="1"/>
      <c r="ATI22" s="1"/>
      <c r="ATJ22" s="1"/>
      <c r="ATK22" s="1"/>
      <c r="ATL22" s="1"/>
      <c r="ATM22" s="1"/>
      <c r="ATN22" s="1"/>
      <c r="ATO22" s="1"/>
      <c r="ATP22" s="1"/>
      <c r="ATQ22" s="1"/>
      <c r="ATR22" s="1"/>
      <c r="ATS22" s="1"/>
      <c r="ATT22" s="1"/>
      <c r="ATU22" s="1"/>
      <c r="ATV22" s="1"/>
      <c r="ATW22" s="1"/>
      <c r="ATX22" s="1"/>
      <c r="ATY22" s="1"/>
      <c r="ATZ22" s="1"/>
      <c r="AUA22" s="1"/>
      <c r="AUB22" s="1"/>
      <c r="AUC22" s="1"/>
      <c r="AUD22" s="1"/>
      <c r="AUE22" s="1"/>
      <c r="AUF22" s="1"/>
      <c r="AUG22" s="1"/>
      <c r="AUH22" s="1"/>
      <c r="AUI22" s="1"/>
      <c r="AUJ22" s="1"/>
      <c r="AUK22" s="1"/>
      <c r="AUL22" s="1"/>
      <c r="AUM22" s="1"/>
      <c r="AUN22" s="1"/>
      <c r="AUO22" s="1"/>
      <c r="AUP22" s="1"/>
      <c r="AUQ22" s="1"/>
      <c r="AUR22" s="1"/>
      <c r="AUS22" s="1"/>
      <c r="AUT22" s="1"/>
      <c r="AUU22" s="1"/>
      <c r="AUV22" s="1"/>
      <c r="AUW22" s="1"/>
      <c r="AUX22" s="1"/>
      <c r="AUY22" s="1"/>
      <c r="AUZ22" s="1"/>
      <c r="AVA22" s="1"/>
      <c r="AVB22" s="1"/>
      <c r="AVC22" s="1"/>
      <c r="AVD22" s="1"/>
      <c r="AVE22" s="1"/>
      <c r="AVF22" s="1"/>
      <c r="AVG22" s="1"/>
      <c r="AVH22" s="1"/>
      <c r="AVI22" s="1"/>
      <c r="AVJ22" s="1"/>
      <c r="AVK22" s="1"/>
      <c r="AVL22" s="1"/>
      <c r="AVM22" s="1"/>
      <c r="AVN22" s="1"/>
      <c r="AVO22" s="1"/>
      <c r="AVP22" s="1"/>
      <c r="AVQ22" s="1"/>
      <c r="AVR22" s="1"/>
      <c r="AVS22" s="1"/>
      <c r="AVT22" s="1"/>
      <c r="AVU22" s="1"/>
      <c r="AVV22" s="1"/>
      <c r="AVW22" s="1"/>
      <c r="AVX22" s="1"/>
      <c r="AVY22" s="1"/>
      <c r="AVZ22" s="1"/>
      <c r="AWA22" s="1"/>
      <c r="AWB22" s="1"/>
      <c r="AWC22" s="1"/>
      <c r="AWD22" s="1"/>
      <c r="AWE22" s="1"/>
      <c r="AWF22" s="1"/>
      <c r="AWG22" s="1"/>
      <c r="AWH22" s="1"/>
      <c r="AWI22" s="1"/>
      <c r="AWJ22" s="1"/>
      <c r="AWK22" s="1"/>
      <c r="AWL22" s="1"/>
      <c r="AWM22" s="1"/>
      <c r="AWN22" s="1"/>
      <c r="AWO22" s="1"/>
      <c r="AWP22" s="1"/>
      <c r="AWQ22" s="1"/>
      <c r="AWR22" s="1"/>
      <c r="AWS22" s="1"/>
      <c r="AWT22" s="1"/>
      <c r="AWU22" s="1"/>
      <c r="AWV22" s="1"/>
      <c r="AWW22" s="1"/>
      <c r="AWX22" s="1"/>
      <c r="AWY22" s="1"/>
      <c r="AWZ22" s="1"/>
      <c r="AXA22" s="1"/>
      <c r="AXB22" s="1"/>
      <c r="AXC22" s="1"/>
      <c r="AXD22" s="1"/>
      <c r="AXE22" s="1"/>
      <c r="AXF22" s="1"/>
      <c r="AXG22" s="1"/>
      <c r="AXH22" s="1"/>
      <c r="AXI22" s="1"/>
      <c r="AXJ22" s="1"/>
      <c r="AXK22" s="1"/>
      <c r="AXL22" s="1"/>
      <c r="AXM22" s="1"/>
      <c r="AXN22" s="1"/>
      <c r="AXO22" s="1"/>
      <c r="AXP22" s="1"/>
      <c r="AXQ22" s="1"/>
      <c r="AXR22" s="1"/>
      <c r="AXS22" s="1"/>
      <c r="AXT22" s="1"/>
      <c r="AXU22" s="1"/>
      <c r="AXV22" s="1"/>
      <c r="AXW22" s="1"/>
      <c r="AXX22" s="1"/>
      <c r="AXY22" s="1"/>
      <c r="AXZ22" s="1"/>
      <c r="AYA22" s="1"/>
      <c r="AYB22" s="1"/>
      <c r="AYC22" s="1"/>
      <c r="AYD22" s="1"/>
      <c r="AYE22" s="1"/>
      <c r="AYF22" s="1"/>
      <c r="AYG22" s="1"/>
      <c r="AYH22" s="1"/>
      <c r="AYI22" s="1"/>
      <c r="AYJ22" s="1"/>
      <c r="AYK22" s="1"/>
      <c r="AYL22" s="1"/>
      <c r="AYM22" s="1"/>
      <c r="AYN22" s="1"/>
      <c r="AYO22" s="1"/>
      <c r="AYP22" s="1"/>
      <c r="AYQ22" s="1"/>
      <c r="AYR22" s="1"/>
      <c r="AYS22" s="1"/>
      <c r="AYT22" s="1"/>
      <c r="AYU22" s="1"/>
      <c r="AYV22" s="1"/>
      <c r="AYW22" s="1"/>
      <c r="AYX22" s="1"/>
      <c r="AYY22" s="1"/>
      <c r="AYZ22" s="1"/>
      <c r="AZA22" s="1"/>
      <c r="AZB22" s="1"/>
      <c r="AZC22" s="1"/>
      <c r="AZD22" s="1"/>
      <c r="AZE22" s="1"/>
      <c r="AZF22" s="1"/>
      <c r="AZG22" s="1"/>
      <c r="AZH22" s="1"/>
      <c r="AZI22" s="1"/>
      <c r="AZJ22" s="1"/>
      <c r="AZK22" s="1"/>
      <c r="AZL22" s="1"/>
      <c r="AZM22" s="1"/>
      <c r="AZN22" s="1"/>
      <c r="AZO22" s="1"/>
      <c r="AZP22" s="1"/>
      <c r="AZQ22" s="1"/>
      <c r="AZR22" s="1"/>
      <c r="AZS22" s="1"/>
      <c r="AZT22" s="1"/>
      <c r="AZU22" s="1"/>
      <c r="AZV22" s="1"/>
      <c r="AZW22" s="1"/>
      <c r="AZX22" s="1"/>
      <c r="AZY22" s="1"/>
      <c r="AZZ22" s="1"/>
      <c r="BAA22" s="1"/>
      <c r="BAB22" s="1"/>
      <c r="BAC22" s="1"/>
      <c r="BAD22" s="1"/>
      <c r="BAE22" s="1"/>
      <c r="BAF22" s="1"/>
      <c r="BAG22" s="1"/>
      <c r="BAH22" s="1"/>
      <c r="BAI22" s="1"/>
      <c r="BAJ22" s="1"/>
      <c r="BAK22" s="1"/>
      <c r="BAL22" s="1"/>
      <c r="BAM22" s="1"/>
      <c r="BAN22" s="1"/>
      <c r="BAO22" s="1"/>
      <c r="BAP22" s="1"/>
      <c r="BAQ22" s="1"/>
      <c r="BAR22" s="1"/>
      <c r="BAS22" s="1"/>
      <c r="BAT22" s="1"/>
      <c r="BAU22" s="1"/>
      <c r="BAV22" s="1"/>
      <c r="BAW22" s="1"/>
      <c r="BAX22" s="1"/>
      <c r="BAY22" s="1"/>
      <c r="BAZ22" s="1"/>
      <c r="BBA22" s="1"/>
      <c r="BBB22" s="1"/>
      <c r="BBC22" s="1"/>
      <c r="BBD22" s="1"/>
      <c r="BBE22" s="1"/>
      <c r="BBF22" s="1"/>
      <c r="BBG22" s="1"/>
      <c r="BBH22" s="1"/>
      <c r="BBI22" s="1"/>
      <c r="BBJ22" s="1"/>
      <c r="BBK22" s="1"/>
      <c r="BBL22" s="1"/>
      <c r="BBM22" s="1"/>
      <c r="BBN22" s="1"/>
      <c r="BBO22" s="1"/>
      <c r="BBP22" s="1"/>
      <c r="BBQ22" s="1"/>
      <c r="BBR22" s="1"/>
      <c r="BBS22" s="1"/>
      <c r="BBT22" s="1"/>
      <c r="BBU22" s="1"/>
      <c r="BBV22" s="1"/>
      <c r="BBW22" s="1"/>
      <c r="BBX22" s="1"/>
      <c r="BBY22" s="1"/>
      <c r="BBZ22" s="1"/>
      <c r="BCA22" s="1"/>
      <c r="BCB22" s="1"/>
      <c r="BCC22" s="1"/>
      <c r="BCD22" s="1"/>
      <c r="BCE22" s="1"/>
      <c r="BCF22" s="1"/>
      <c r="BCG22" s="1"/>
      <c r="BCH22" s="1"/>
      <c r="BCI22" s="1"/>
      <c r="BCJ22" s="1"/>
      <c r="BCK22" s="1"/>
      <c r="BCL22" s="1"/>
      <c r="BCM22" s="1"/>
      <c r="BCN22" s="1"/>
      <c r="BCO22" s="1"/>
      <c r="BCP22" s="1"/>
      <c r="BCQ22" s="1"/>
      <c r="BCR22" s="1"/>
      <c r="BCS22" s="1"/>
      <c r="BCT22" s="1"/>
      <c r="BCU22" s="1"/>
      <c r="BCV22" s="1"/>
      <c r="BCW22" s="1"/>
      <c r="BCX22" s="1"/>
      <c r="BCY22" s="1"/>
      <c r="BCZ22" s="1"/>
      <c r="BDA22" s="1"/>
      <c r="BDB22" s="1"/>
      <c r="BDC22" s="1"/>
      <c r="BDD22" s="1"/>
      <c r="BDE22" s="1"/>
      <c r="BDF22" s="1"/>
      <c r="BDG22" s="1"/>
      <c r="BDH22" s="1"/>
      <c r="BDI22" s="1"/>
      <c r="BDJ22" s="1"/>
      <c r="BDK22" s="1"/>
      <c r="BDL22" s="1"/>
      <c r="BDM22" s="1"/>
      <c r="BDN22" s="1"/>
      <c r="BDO22" s="1"/>
      <c r="BDP22" s="1"/>
      <c r="BDQ22" s="1"/>
      <c r="BDR22" s="1"/>
      <c r="BDS22" s="1"/>
      <c r="BDT22" s="1"/>
      <c r="BDU22" s="1"/>
      <c r="BDV22" s="1"/>
      <c r="BDW22" s="1"/>
      <c r="BDX22" s="1"/>
      <c r="BDY22" s="1"/>
      <c r="BDZ22" s="1"/>
      <c r="BEA22" s="1"/>
      <c r="BEB22" s="1"/>
      <c r="BEC22" s="1"/>
      <c r="BED22" s="1"/>
      <c r="BEE22" s="1"/>
      <c r="BEF22" s="1"/>
      <c r="BEG22" s="1"/>
      <c r="BEH22" s="1"/>
      <c r="BEI22" s="1"/>
      <c r="BEJ22" s="1"/>
      <c r="BEK22" s="1"/>
      <c r="BEL22" s="1"/>
      <c r="BEM22" s="1"/>
      <c r="BEN22" s="1"/>
      <c r="BEO22" s="1"/>
      <c r="BEP22" s="1"/>
      <c r="BEQ22" s="1"/>
      <c r="BER22" s="1"/>
      <c r="BES22" s="1"/>
      <c r="BET22" s="1"/>
      <c r="BEU22" s="1"/>
      <c r="BEV22" s="1"/>
      <c r="BEW22" s="1"/>
      <c r="BEX22" s="1"/>
      <c r="BEY22" s="1"/>
      <c r="BEZ22" s="1"/>
      <c r="BFA22" s="1"/>
      <c r="BFB22" s="1"/>
      <c r="BFC22" s="1"/>
      <c r="BFD22" s="1"/>
      <c r="BFE22" s="1"/>
      <c r="BFF22" s="1"/>
      <c r="BFG22" s="1"/>
      <c r="BFH22" s="1"/>
      <c r="BFI22" s="1"/>
      <c r="BFJ22" s="1"/>
      <c r="BFK22" s="1"/>
      <c r="BFL22" s="1"/>
      <c r="BFM22" s="1"/>
      <c r="BFN22" s="1"/>
      <c r="BFO22" s="1"/>
      <c r="BFP22" s="1"/>
      <c r="BFQ22" s="1"/>
      <c r="BFR22" s="1"/>
      <c r="BFS22" s="1"/>
      <c r="BFT22" s="1"/>
      <c r="BFU22" s="1"/>
      <c r="BFV22" s="1"/>
      <c r="BFW22" s="1"/>
      <c r="BFX22" s="1"/>
      <c r="BFY22" s="1"/>
      <c r="BFZ22" s="1"/>
      <c r="BGA22" s="1"/>
      <c r="BGB22" s="1"/>
      <c r="BGC22" s="1"/>
      <c r="BGD22" s="1"/>
      <c r="BGE22" s="1"/>
      <c r="BGF22" s="1"/>
      <c r="BGG22" s="1"/>
      <c r="BGH22" s="1"/>
      <c r="BGI22" s="1"/>
      <c r="BGJ22" s="1"/>
      <c r="BGK22" s="1"/>
      <c r="BGL22" s="1"/>
      <c r="BGM22" s="1"/>
      <c r="BGN22" s="1"/>
      <c r="BGO22" s="1"/>
      <c r="BGP22" s="1"/>
      <c r="BGQ22" s="1"/>
      <c r="BGR22" s="1"/>
      <c r="BGS22" s="1"/>
      <c r="BGT22" s="1"/>
      <c r="BGU22" s="1"/>
      <c r="BGV22" s="1"/>
      <c r="BGW22" s="1"/>
      <c r="BGX22" s="1"/>
      <c r="BGY22" s="1"/>
      <c r="BGZ22" s="1"/>
      <c r="BHA22" s="1"/>
      <c r="BHB22" s="1"/>
      <c r="BHC22" s="1"/>
      <c r="BHD22" s="1"/>
      <c r="BHE22" s="1"/>
      <c r="BHF22" s="1"/>
      <c r="BHG22" s="1"/>
      <c r="BHH22" s="1"/>
      <c r="BHI22" s="1"/>
      <c r="BHJ22" s="1"/>
      <c r="BHK22" s="1"/>
      <c r="BHL22" s="1"/>
      <c r="BHM22" s="1"/>
      <c r="BHN22" s="1"/>
      <c r="BHO22" s="1"/>
      <c r="BHP22" s="1"/>
      <c r="BHQ22" s="1"/>
      <c r="BHR22" s="1"/>
      <c r="BHS22" s="1"/>
      <c r="BHT22" s="1"/>
      <c r="BHU22" s="1"/>
      <c r="BHV22" s="1"/>
      <c r="BHW22" s="1"/>
      <c r="BHX22" s="1"/>
      <c r="BHY22" s="1"/>
      <c r="BHZ22" s="1"/>
      <c r="BIA22" s="1"/>
      <c r="BIB22" s="1"/>
      <c r="BIC22" s="1"/>
      <c r="BID22" s="1"/>
      <c r="BIE22" s="1"/>
      <c r="BIF22" s="1"/>
      <c r="BIG22" s="1"/>
      <c r="BIH22" s="1"/>
      <c r="BII22" s="1"/>
      <c r="BIJ22" s="1"/>
      <c r="BIK22" s="1"/>
      <c r="BIL22" s="1"/>
      <c r="BIM22" s="1"/>
      <c r="BIN22" s="1"/>
      <c r="BIO22" s="1"/>
      <c r="BIP22" s="1"/>
      <c r="BIQ22" s="1"/>
      <c r="BIR22" s="1"/>
      <c r="BIS22" s="1"/>
      <c r="BIT22" s="1"/>
      <c r="BIU22" s="1"/>
      <c r="BIV22" s="1"/>
      <c r="BIW22" s="1"/>
      <c r="BIX22" s="1"/>
      <c r="BIY22" s="1"/>
      <c r="BIZ22" s="1"/>
      <c r="BJA22" s="1"/>
      <c r="BJB22" s="1"/>
      <c r="BJC22" s="1"/>
      <c r="BJD22" s="1"/>
      <c r="BJE22" s="1"/>
      <c r="BJF22" s="1"/>
      <c r="BJG22" s="1"/>
      <c r="BJH22" s="1"/>
      <c r="BJI22" s="1"/>
      <c r="BJJ22" s="1"/>
      <c r="BJK22" s="1"/>
      <c r="BJL22" s="1"/>
      <c r="BJM22" s="1"/>
      <c r="BJN22" s="1"/>
      <c r="BJO22" s="1"/>
      <c r="BJP22" s="1"/>
      <c r="BJQ22" s="1"/>
      <c r="BJR22" s="1"/>
      <c r="BJS22" s="1"/>
      <c r="BJT22" s="1"/>
      <c r="BJU22" s="1"/>
      <c r="BJV22" s="1"/>
      <c r="BJW22" s="1"/>
      <c r="BJX22" s="1"/>
      <c r="BJY22" s="1"/>
      <c r="BJZ22" s="1"/>
      <c r="BKA22" s="1"/>
      <c r="BKB22" s="1"/>
      <c r="BKC22" s="1"/>
      <c r="BKD22" s="1"/>
      <c r="BKE22" s="1"/>
      <c r="BKF22" s="1"/>
      <c r="BKG22" s="1"/>
      <c r="BKH22" s="1"/>
      <c r="BKI22" s="1"/>
      <c r="BKJ22" s="1"/>
      <c r="BKK22" s="1"/>
      <c r="BKL22" s="1"/>
      <c r="BKM22" s="1"/>
      <c r="BKN22" s="1"/>
      <c r="BKO22" s="1"/>
      <c r="BKP22" s="1"/>
      <c r="BKQ22" s="1"/>
      <c r="BKR22" s="1"/>
      <c r="BKS22" s="1"/>
      <c r="BKT22" s="1"/>
      <c r="BKU22" s="1"/>
      <c r="BKV22" s="1"/>
      <c r="BKW22" s="1"/>
      <c r="BKX22" s="1"/>
      <c r="BKY22" s="1"/>
      <c r="BKZ22" s="1"/>
      <c r="BLA22" s="1"/>
      <c r="BLB22" s="1"/>
      <c r="BLC22" s="1"/>
      <c r="BLD22" s="1"/>
      <c r="BLE22" s="1"/>
      <c r="BLF22" s="1"/>
      <c r="BLG22" s="1"/>
      <c r="BLH22" s="1"/>
      <c r="BLI22" s="1"/>
      <c r="BLJ22" s="1"/>
      <c r="BLK22" s="1"/>
      <c r="BLL22" s="1"/>
      <c r="BLM22" s="1"/>
      <c r="BLN22" s="1"/>
      <c r="BLO22" s="1"/>
      <c r="BLP22" s="1"/>
      <c r="BLQ22" s="1"/>
      <c r="BLR22" s="1"/>
      <c r="BLS22" s="1"/>
      <c r="BLT22" s="1"/>
      <c r="BLU22" s="1"/>
      <c r="BLV22" s="1"/>
      <c r="BLW22" s="1"/>
      <c r="BLX22" s="1"/>
      <c r="BLY22" s="1"/>
      <c r="BLZ22" s="1"/>
      <c r="BMA22" s="1"/>
      <c r="BMB22" s="1"/>
      <c r="BMC22" s="1"/>
      <c r="BMD22" s="1"/>
      <c r="BME22" s="1"/>
      <c r="BMF22" s="1"/>
      <c r="BMG22" s="1"/>
      <c r="BMH22" s="1"/>
      <c r="BMI22" s="1"/>
      <c r="BMJ22" s="1"/>
      <c r="BMK22" s="1"/>
      <c r="BML22" s="1"/>
      <c r="BMM22" s="1"/>
      <c r="BMN22" s="1"/>
      <c r="BMO22" s="1"/>
      <c r="BMP22" s="1"/>
      <c r="BMQ22" s="1"/>
      <c r="BMR22" s="1"/>
      <c r="BMS22" s="1"/>
      <c r="BMT22" s="1"/>
      <c r="BMU22" s="1"/>
      <c r="BMV22" s="1"/>
      <c r="BMW22" s="1"/>
      <c r="BMX22" s="1"/>
      <c r="BMY22" s="1"/>
      <c r="BMZ22" s="1"/>
      <c r="BNA22" s="1"/>
      <c r="BNB22" s="1"/>
      <c r="BNC22" s="1"/>
      <c r="BND22" s="1"/>
      <c r="BNE22" s="1"/>
      <c r="BNF22" s="1"/>
      <c r="BNG22" s="1"/>
      <c r="BNH22" s="1"/>
      <c r="BNI22" s="1"/>
      <c r="BNJ22" s="1"/>
      <c r="BNK22" s="1"/>
      <c r="BNL22" s="1"/>
      <c r="BNM22" s="1"/>
      <c r="BNN22" s="1"/>
      <c r="BNO22" s="1"/>
      <c r="BNP22" s="1"/>
      <c r="BNQ22" s="1"/>
      <c r="BNR22" s="1"/>
      <c r="BNS22" s="1"/>
      <c r="BNT22" s="1"/>
      <c r="BNU22" s="1"/>
      <c r="BNV22" s="1"/>
      <c r="BNW22" s="1"/>
      <c r="BNX22" s="1"/>
      <c r="BNY22" s="1"/>
      <c r="BNZ22" s="1"/>
      <c r="BOA22" s="1"/>
      <c r="BOB22" s="1"/>
      <c r="BOC22" s="1"/>
      <c r="BOD22" s="1"/>
      <c r="BOE22" s="1"/>
      <c r="BOF22" s="1"/>
      <c r="BOG22" s="1"/>
      <c r="BOH22" s="1"/>
      <c r="BOI22" s="1"/>
      <c r="BOJ22" s="1"/>
      <c r="BOK22" s="1"/>
      <c r="BOL22" s="1"/>
      <c r="BOM22" s="1"/>
      <c r="BON22" s="1"/>
      <c r="BOO22" s="1"/>
      <c r="BOP22" s="1"/>
      <c r="BOQ22" s="1"/>
      <c r="BOR22" s="1"/>
      <c r="BOS22" s="1"/>
      <c r="BOT22" s="1"/>
      <c r="BOU22" s="1"/>
      <c r="BOV22" s="1"/>
      <c r="BOW22" s="1"/>
      <c r="BOX22" s="1"/>
      <c r="BOY22" s="1"/>
      <c r="BOZ22" s="1"/>
      <c r="BPA22" s="1"/>
      <c r="BPB22" s="1"/>
      <c r="BPC22" s="1"/>
      <c r="BPD22" s="1"/>
      <c r="BPE22" s="1"/>
      <c r="BPF22" s="1"/>
      <c r="BPG22" s="1"/>
      <c r="BPH22" s="1"/>
      <c r="BPI22" s="1"/>
      <c r="BPJ22" s="1"/>
      <c r="BPK22" s="1"/>
      <c r="BPL22" s="1"/>
      <c r="BPM22" s="1"/>
      <c r="BPN22" s="1"/>
      <c r="BPO22" s="1"/>
      <c r="BPP22" s="1"/>
      <c r="BPQ22" s="1"/>
      <c r="BPR22" s="1"/>
      <c r="BPS22" s="1"/>
      <c r="BPT22" s="1"/>
      <c r="BPU22" s="1"/>
      <c r="BPV22" s="1"/>
      <c r="BPW22" s="1"/>
      <c r="BPX22" s="1"/>
      <c r="BPY22" s="1"/>
      <c r="BPZ22" s="1"/>
      <c r="BQA22" s="1"/>
      <c r="BQB22" s="1"/>
      <c r="BQC22" s="1"/>
      <c r="BQD22" s="1"/>
      <c r="BQE22" s="1"/>
      <c r="BQF22" s="1"/>
      <c r="BQG22" s="1"/>
      <c r="BQH22" s="1"/>
      <c r="BQI22" s="1"/>
      <c r="BQJ22" s="1"/>
      <c r="BQK22" s="1"/>
      <c r="BQL22" s="1"/>
      <c r="BQM22" s="1"/>
      <c r="BQN22" s="1"/>
      <c r="BQO22" s="1"/>
      <c r="BQP22" s="1"/>
      <c r="BQQ22" s="1"/>
      <c r="BQR22" s="1"/>
      <c r="BQS22" s="1"/>
      <c r="BQT22" s="1"/>
      <c r="BQU22" s="1"/>
      <c r="BQV22" s="1"/>
      <c r="BQW22" s="1"/>
      <c r="BQX22" s="1"/>
      <c r="BQY22" s="1"/>
      <c r="BQZ22" s="1"/>
      <c r="BRA22" s="1"/>
      <c r="BRB22" s="1"/>
      <c r="BRC22" s="1"/>
      <c r="BRD22" s="1"/>
      <c r="BRE22" s="1"/>
      <c r="BRF22" s="1"/>
      <c r="BRG22" s="1"/>
      <c r="BRH22" s="1"/>
      <c r="BRI22" s="1"/>
      <c r="BRJ22" s="1"/>
      <c r="BRK22" s="1"/>
      <c r="BRL22" s="1"/>
      <c r="BRM22" s="1"/>
      <c r="BRN22" s="1"/>
      <c r="BRO22" s="1"/>
      <c r="BRP22" s="1"/>
      <c r="BRQ22" s="1"/>
      <c r="BRR22" s="1"/>
      <c r="BRS22" s="1"/>
      <c r="BRT22" s="1"/>
      <c r="BRU22" s="1"/>
      <c r="BRV22" s="1"/>
      <c r="BRW22" s="1"/>
      <c r="BRX22" s="1"/>
      <c r="BRY22" s="1"/>
      <c r="BRZ22" s="1"/>
      <c r="BSA22" s="1"/>
      <c r="BSB22" s="1"/>
      <c r="BSC22" s="1"/>
    </row>
    <row r="23" spans="1:1849" s="18" customFormat="1" ht="25.5" x14ac:dyDescent="0.2">
      <c r="A23" s="105" t="s">
        <v>181</v>
      </c>
      <c r="B23" s="10" t="s">
        <v>177</v>
      </c>
      <c r="C23" s="72" t="s">
        <v>178</v>
      </c>
      <c r="D23" s="15">
        <v>5262.35</v>
      </c>
      <c r="E23" s="15">
        <v>0.68</v>
      </c>
      <c r="F23" s="15">
        <v>3578.4</v>
      </c>
      <c r="G23" s="144">
        <v>2631.1750000000002</v>
      </c>
      <c r="H23" s="82">
        <v>2033.1726234574051</v>
      </c>
      <c r="I23" s="88">
        <v>4664.3476234574055</v>
      </c>
      <c r="J23" s="88">
        <v>598.0023765425949</v>
      </c>
      <c r="K23" s="88">
        <v>1789.2</v>
      </c>
      <c r="L23" s="88">
        <v>1382.56</v>
      </c>
      <c r="M23" s="91">
        <v>3171.76</v>
      </c>
      <c r="N23" s="88">
        <v>406.63999999999987</v>
      </c>
      <c r="O23" s="90">
        <v>0.8863626201654371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/>
      <c r="IY23" s="1"/>
      <c r="IZ23" s="1"/>
      <c r="JA23" s="1"/>
      <c r="JB23" s="1"/>
      <c r="JC23" s="1"/>
      <c r="JD23" s="1"/>
      <c r="JE23" s="1"/>
      <c r="JF23" s="1"/>
      <c r="JG23" s="1"/>
      <c r="JH23" s="1"/>
      <c r="JI23" s="1"/>
      <c r="JJ23" s="1"/>
      <c r="JK23" s="1"/>
      <c r="JL23" s="1"/>
      <c r="JM23" s="1"/>
      <c r="JN23" s="1"/>
      <c r="JO23" s="1"/>
      <c r="JP23" s="1"/>
      <c r="JQ23" s="1"/>
      <c r="JR23" s="1"/>
      <c r="JS23" s="1"/>
      <c r="JT23" s="1"/>
      <c r="JU23" s="1"/>
      <c r="JV23" s="1"/>
      <c r="JW23" s="1"/>
      <c r="JX23" s="1"/>
      <c r="JY23" s="1"/>
      <c r="JZ23" s="1"/>
      <c r="KA23" s="1"/>
      <c r="KB23" s="1"/>
      <c r="KC23" s="1"/>
      <c r="KD23" s="1"/>
      <c r="KE23" s="1"/>
      <c r="KF23" s="1"/>
      <c r="KG23" s="1"/>
      <c r="KH23" s="1"/>
      <c r="KI23" s="1"/>
      <c r="KJ23" s="1"/>
      <c r="KK23" s="1"/>
      <c r="KL23" s="1"/>
      <c r="KM23" s="1"/>
      <c r="KN23" s="1"/>
      <c r="KO23" s="1"/>
      <c r="KP23" s="1"/>
      <c r="KQ23" s="1"/>
      <c r="KR23" s="1"/>
      <c r="KS23" s="1"/>
      <c r="KT23" s="1"/>
      <c r="KU23" s="1"/>
      <c r="KV23" s="1"/>
      <c r="KW23" s="1"/>
      <c r="KX23" s="1"/>
      <c r="KY23" s="1"/>
      <c r="KZ23" s="1"/>
      <c r="LA23" s="1"/>
      <c r="LB23" s="1"/>
      <c r="LC23" s="1"/>
      <c r="LD23" s="1"/>
      <c r="LE23" s="1"/>
      <c r="LF23" s="1"/>
      <c r="LG23" s="1"/>
      <c r="LH23" s="1"/>
      <c r="LI23" s="1"/>
      <c r="LJ23" s="1"/>
      <c r="LK23" s="1"/>
      <c r="LL23" s="1"/>
      <c r="LM23" s="1"/>
      <c r="LN23" s="1"/>
      <c r="LO23" s="1"/>
      <c r="LP23" s="1"/>
      <c r="LQ23" s="1"/>
      <c r="LR23" s="1"/>
      <c r="LS23" s="1"/>
      <c r="LT23" s="1"/>
      <c r="LU23" s="1"/>
      <c r="LV23" s="1"/>
      <c r="LW23" s="1"/>
      <c r="LX23" s="1"/>
      <c r="LY23" s="1"/>
      <c r="LZ23" s="1"/>
      <c r="MA23" s="1"/>
      <c r="MB23" s="1"/>
      <c r="MC23" s="1"/>
      <c r="MD23" s="1"/>
      <c r="ME23" s="1"/>
      <c r="MF23" s="1"/>
      <c r="MG23" s="1"/>
      <c r="MH23" s="1"/>
      <c r="MI23" s="1"/>
      <c r="MJ23" s="1"/>
      <c r="MK23" s="1"/>
      <c r="ML23" s="1"/>
      <c r="MM23" s="1"/>
      <c r="MN23" s="1"/>
      <c r="MO23" s="1"/>
      <c r="MP23" s="1"/>
      <c r="MQ23" s="1"/>
      <c r="MR23" s="1"/>
      <c r="MS23" s="1"/>
      <c r="MT23" s="1"/>
      <c r="MU23" s="1"/>
      <c r="MV23" s="1"/>
      <c r="MW23" s="1"/>
      <c r="MX23" s="1"/>
      <c r="MY23" s="1"/>
      <c r="MZ23" s="1"/>
      <c r="NA23" s="1"/>
      <c r="NB23" s="1"/>
      <c r="NC23" s="1"/>
      <c r="ND23" s="1"/>
      <c r="NE23" s="1"/>
      <c r="NF23" s="1"/>
      <c r="NG23" s="1"/>
      <c r="NH23" s="1"/>
      <c r="NI23" s="1"/>
      <c r="NJ23" s="1"/>
      <c r="NK23" s="1"/>
      <c r="NL23" s="1"/>
      <c r="NM23" s="1"/>
      <c r="NN23" s="1"/>
      <c r="NO23" s="1"/>
      <c r="NP23" s="1"/>
      <c r="NQ23" s="1"/>
      <c r="NR23" s="1"/>
      <c r="NS23" s="1"/>
      <c r="NT23" s="1"/>
      <c r="NU23" s="1"/>
      <c r="NV23" s="1"/>
      <c r="NW23" s="1"/>
      <c r="NX23" s="1"/>
      <c r="NY23" s="1"/>
      <c r="NZ23" s="1"/>
      <c r="OA23" s="1"/>
      <c r="OB23" s="1"/>
      <c r="OC23" s="1"/>
      <c r="OD23" s="1"/>
      <c r="OE23" s="1"/>
      <c r="OF23" s="1"/>
      <c r="OG23" s="1"/>
      <c r="OH23" s="1"/>
      <c r="OI23" s="1"/>
      <c r="OJ23" s="1"/>
      <c r="OK23" s="1"/>
      <c r="OL23" s="1"/>
      <c r="OM23" s="1"/>
      <c r="ON23" s="1"/>
      <c r="OO23" s="1"/>
      <c r="OP23" s="1"/>
      <c r="OQ23" s="1"/>
      <c r="OR23" s="1"/>
      <c r="OS23" s="1"/>
      <c r="OT23" s="1"/>
      <c r="OU23" s="1"/>
      <c r="OV23" s="1"/>
      <c r="OW23" s="1"/>
      <c r="OX23" s="1"/>
      <c r="OY23" s="1"/>
      <c r="OZ23" s="1"/>
      <c r="PA23" s="1"/>
      <c r="PB23" s="1"/>
      <c r="PC23" s="1"/>
      <c r="PD23" s="1"/>
      <c r="PE23" s="1"/>
      <c r="PF23" s="1"/>
      <c r="PG23" s="1"/>
      <c r="PH23" s="1"/>
      <c r="PI23" s="1"/>
      <c r="PJ23" s="1"/>
      <c r="PK23" s="1"/>
      <c r="PL23" s="1"/>
      <c r="PM23" s="1"/>
      <c r="PN23" s="1"/>
      <c r="PO23" s="1"/>
      <c r="PP23" s="1"/>
      <c r="PQ23" s="1"/>
      <c r="PR23" s="1"/>
      <c r="PS23" s="1"/>
      <c r="PT23" s="1"/>
      <c r="PU23" s="1"/>
      <c r="PV23" s="1"/>
      <c r="PW23" s="1"/>
      <c r="PX23" s="1"/>
      <c r="PY23" s="1"/>
      <c r="PZ23" s="1"/>
      <c r="QA23" s="1"/>
      <c r="QB23" s="1"/>
      <c r="QC23" s="1"/>
      <c r="QD23" s="1"/>
      <c r="QE23" s="1"/>
      <c r="QF23" s="1"/>
      <c r="QG23" s="1"/>
      <c r="QH23" s="1"/>
      <c r="QI23" s="1"/>
      <c r="QJ23" s="1"/>
      <c r="QK23" s="1"/>
      <c r="QL23" s="1"/>
      <c r="QM23" s="1"/>
      <c r="QN23" s="1"/>
      <c r="QO23" s="1"/>
      <c r="QP23" s="1"/>
      <c r="QQ23" s="1"/>
      <c r="QR23" s="1"/>
      <c r="QS23" s="1"/>
      <c r="QT23" s="1"/>
      <c r="QU23" s="1"/>
      <c r="QV23" s="1"/>
      <c r="QW23" s="1"/>
      <c r="QX23" s="1"/>
      <c r="QY23" s="1"/>
      <c r="QZ23" s="1"/>
      <c r="RA23" s="1"/>
      <c r="RB23" s="1"/>
      <c r="RC23" s="1"/>
      <c r="RD23" s="1"/>
      <c r="RE23" s="1"/>
      <c r="RF23" s="1"/>
      <c r="RG23" s="1"/>
      <c r="RH23" s="1"/>
      <c r="RI23" s="1"/>
      <c r="RJ23" s="1"/>
      <c r="RK23" s="1"/>
      <c r="RL23" s="1"/>
      <c r="RM23" s="1"/>
      <c r="RN23" s="1"/>
      <c r="RO23" s="1"/>
      <c r="RP23" s="1"/>
      <c r="RQ23" s="1"/>
      <c r="RR23" s="1"/>
      <c r="RS23" s="1"/>
      <c r="RT23" s="1"/>
      <c r="RU23" s="1"/>
      <c r="RV23" s="1"/>
      <c r="RW23" s="1"/>
      <c r="RX23" s="1"/>
      <c r="RY23" s="1"/>
      <c r="RZ23" s="1"/>
      <c r="SA23" s="1"/>
      <c r="SB23" s="1"/>
      <c r="SC23" s="1"/>
      <c r="SD23" s="1"/>
      <c r="SE23" s="1"/>
      <c r="SF23" s="1"/>
      <c r="SG23" s="1"/>
      <c r="SH23" s="1"/>
      <c r="SI23" s="1"/>
      <c r="SJ23" s="1"/>
      <c r="SK23" s="1"/>
      <c r="SL23" s="1"/>
      <c r="SM23" s="1"/>
      <c r="SN23" s="1"/>
      <c r="SO23" s="1"/>
      <c r="SP23" s="1"/>
      <c r="SQ23" s="1"/>
      <c r="SR23" s="1"/>
      <c r="SS23" s="1"/>
      <c r="ST23" s="1"/>
      <c r="SU23" s="1"/>
      <c r="SV23" s="1"/>
      <c r="SW23" s="1"/>
      <c r="SX23" s="1"/>
      <c r="SY23" s="1"/>
      <c r="SZ23" s="1"/>
      <c r="TA23" s="1"/>
      <c r="TB23" s="1"/>
      <c r="TC23" s="1"/>
      <c r="TD23" s="1"/>
      <c r="TE23" s="1"/>
      <c r="TF23" s="1"/>
      <c r="TG23" s="1"/>
      <c r="TH23" s="1"/>
      <c r="TI23" s="1"/>
      <c r="TJ23" s="1"/>
      <c r="TK23" s="1"/>
      <c r="TL23" s="1"/>
      <c r="TM23" s="1"/>
      <c r="TN23" s="1"/>
      <c r="TO23" s="1"/>
      <c r="TP23" s="1"/>
      <c r="TQ23" s="1"/>
      <c r="TR23" s="1"/>
      <c r="TS23" s="1"/>
      <c r="TT23" s="1"/>
      <c r="TU23" s="1"/>
      <c r="TV23" s="1"/>
      <c r="TW23" s="1"/>
      <c r="TX23" s="1"/>
      <c r="TY23" s="1"/>
      <c r="TZ23" s="1"/>
      <c r="UA23" s="1"/>
      <c r="UB23" s="1"/>
      <c r="UC23" s="1"/>
      <c r="UD23" s="1"/>
      <c r="UE23" s="1"/>
      <c r="UF23" s="1"/>
      <c r="UG23" s="1"/>
      <c r="UH23" s="1"/>
      <c r="UI23" s="1"/>
      <c r="UJ23" s="1"/>
      <c r="UK23" s="1"/>
      <c r="UL23" s="1"/>
      <c r="UM23" s="1"/>
      <c r="UN23" s="1"/>
      <c r="UO23" s="1"/>
      <c r="UP23" s="1"/>
      <c r="UQ23" s="1"/>
      <c r="UR23" s="1"/>
      <c r="US23" s="1"/>
      <c r="UT23" s="1"/>
      <c r="UU23" s="1"/>
      <c r="UV23" s="1"/>
      <c r="UW23" s="1"/>
      <c r="UX23" s="1"/>
      <c r="UY23" s="1"/>
      <c r="UZ23" s="1"/>
      <c r="VA23" s="1"/>
      <c r="VB23" s="1"/>
      <c r="VC23" s="1"/>
      <c r="VD23" s="1"/>
      <c r="VE23" s="1"/>
      <c r="VF23" s="1"/>
      <c r="VG23" s="1"/>
      <c r="VH23" s="1"/>
      <c r="VI23" s="1"/>
      <c r="VJ23" s="1"/>
      <c r="VK23" s="1"/>
      <c r="VL23" s="1"/>
      <c r="VM23" s="1"/>
      <c r="VN23" s="1"/>
      <c r="VO23" s="1"/>
      <c r="VP23" s="1"/>
      <c r="VQ23" s="1"/>
      <c r="VR23" s="1"/>
      <c r="VS23" s="1"/>
      <c r="VT23" s="1"/>
      <c r="VU23" s="1"/>
      <c r="VV23" s="1"/>
      <c r="VW23" s="1"/>
      <c r="VX23" s="1"/>
      <c r="VY23" s="1"/>
      <c r="VZ23" s="1"/>
      <c r="WA23" s="1"/>
      <c r="WB23" s="1"/>
      <c r="WC23" s="1"/>
      <c r="WD23" s="1"/>
      <c r="WE23" s="1"/>
      <c r="WF23" s="1"/>
      <c r="WG23" s="1"/>
      <c r="WH23" s="1"/>
      <c r="WI23" s="1"/>
      <c r="WJ23" s="1"/>
      <c r="WK23" s="1"/>
      <c r="WL23" s="1"/>
      <c r="WM23" s="1"/>
      <c r="WN23" s="1"/>
      <c r="WO23" s="1"/>
      <c r="WP23" s="1"/>
      <c r="WQ23" s="1"/>
      <c r="WR23" s="1"/>
      <c r="WS23" s="1"/>
      <c r="WT23" s="1"/>
      <c r="WU23" s="1"/>
      <c r="WV23" s="1"/>
      <c r="WW23" s="1"/>
      <c r="WX23" s="1"/>
      <c r="WY23" s="1"/>
      <c r="WZ23" s="1"/>
      <c r="XA23" s="1"/>
      <c r="XB23" s="1"/>
      <c r="XC23" s="1"/>
      <c r="XD23" s="1"/>
      <c r="XE23" s="1"/>
      <c r="XF23" s="1"/>
      <c r="XG23" s="1"/>
      <c r="XH23" s="1"/>
      <c r="XI23" s="1"/>
      <c r="XJ23" s="1"/>
      <c r="XK23" s="1"/>
      <c r="XL23" s="1"/>
      <c r="XM23" s="1"/>
      <c r="XN23" s="1"/>
      <c r="XO23" s="1"/>
      <c r="XP23" s="1"/>
      <c r="XQ23" s="1"/>
      <c r="XR23" s="1"/>
      <c r="XS23" s="1"/>
      <c r="XT23" s="1"/>
      <c r="XU23" s="1"/>
      <c r="XV23" s="1"/>
      <c r="XW23" s="1"/>
      <c r="XX23" s="1"/>
      <c r="XY23" s="1"/>
      <c r="XZ23" s="1"/>
      <c r="YA23" s="1"/>
      <c r="YB23" s="1"/>
      <c r="YC23" s="1"/>
      <c r="YD23" s="1"/>
      <c r="YE23" s="1"/>
      <c r="YF23" s="1"/>
      <c r="YG23" s="1"/>
      <c r="YH23" s="1"/>
      <c r="YI23" s="1"/>
      <c r="YJ23" s="1"/>
      <c r="YK23" s="1"/>
      <c r="YL23" s="1"/>
      <c r="YM23" s="1"/>
      <c r="YN23" s="1"/>
      <c r="YO23" s="1"/>
      <c r="YP23" s="1"/>
      <c r="YQ23" s="1"/>
      <c r="YR23" s="1"/>
      <c r="YS23" s="1"/>
      <c r="YT23" s="1"/>
      <c r="YU23" s="1"/>
      <c r="YV23" s="1"/>
      <c r="YW23" s="1"/>
      <c r="YX23" s="1"/>
      <c r="YY23" s="1"/>
      <c r="YZ23" s="1"/>
      <c r="ZA23" s="1"/>
      <c r="ZB23" s="1"/>
      <c r="ZC23" s="1"/>
      <c r="ZD23" s="1"/>
      <c r="ZE23" s="1"/>
      <c r="ZF23" s="1"/>
      <c r="ZG23" s="1"/>
      <c r="ZH23" s="1"/>
      <c r="ZI23" s="1"/>
      <c r="ZJ23" s="1"/>
      <c r="ZK23" s="1"/>
      <c r="ZL23" s="1"/>
      <c r="ZM23" s="1"/>
      <c r="ZN23" s="1"/>
      <c r="ZO23" s="1"/>
      <c r="ZP23" s="1"/>
      <c r="ZQ23" s="1"/>
      <c r="ZR23" s="1"/>
      <c r="ZS23" s="1"/>
      <c r="ZT23" s="1"/>
      <c r="ZU23" s="1"/>
      <c r="ZV23" s="1"/>
      <c r="ZW23" s="1"/>
      <c r="ZX23" s="1"/>
      <c r="ZY23" s="1"/>
      <c r="ZZ23" s="1"/>
      <c r="AAA23" s="1"/>
      <c r="AAB23" s="1"/>
      <c r="AAC23" s="1"/>
      <c r="AAD23" s="1"/>
      <c r="AAE23" s="1"/>
      <c r="AAF23" s="1"/>
      <c r="AAG23" s="1"/>
      <c r="AAH23" s="1"/>
      <c r="AAI23" s="1"/>
      <c r="AAJ23" s="1"/>
      <c r="AAK23" s="1"/>
      <c r="AAL23" s="1"/>
      <c r="AAM23" s="1"/>
      <c r="AAN23" s="1"/>
      <c r="AAO23" s="1"/>
      <c r="AAP23" s="1"/>
      <c r="AAQ23" s="1"/>
      <c r="AAR23" s="1"/>
      <c r="AAS23" s="1"/>
      <c r="AAT23" s="1"/>
      <c r="AAU23" s="1"/>
      <c r="AAV23" s="1"/>
      <c r="AAW23" s="1"/>
      <c r="AAX23" s="1"/>
      <c r="AAY23" s="1"/>
      <c r="AAZ23" s="1"/>
      <c r="ABA23" s="1"/>
      <c r="ABB23" s="1"/>
      <c r="ABC23" s="1"/>
      <c r="ABD23" s="1"/>
      <c r="ABE23" s="1"/>
      <c r="ABF23" s="1"/>
      <c r="ABG23" s="1"/>
      <c r="ABH23" s="1"/>
      <c r="ABI23" s="1"/>
      <c r="ABJ23" s="1"/>
      <c r="ABK23" s="1"/>
      <c r="ABL23" s="1"/>
      <c r="ABM23" s="1"/>
      <c r="ABN23" s="1"/>
      <c r="ABO23" s="1"/>
      <c r="ABP23" s="1"/>
      <c r="ABQ23" s="1"/>
      <c r="ABR23" s="1"/>
      <c r="ABS23" s="1"/>
      <c r="ABT23" s="1"/>
      <c r="ABU23" s="1"/>
      <c r="ABV23" s="1"/>
      <c r="ABW23" s="1"/>
      <c r="ABX23" s="1"/>
      <c r="ABY23" s="1"/>
      <c r="ABZ23" s="1"/>
      <c r="ACA23" s="1"/>
      <c r="ACB23" s="1"/>
      <c r="ACC23" s="1"/>
      <c r="ACD23" s="1"/>
      <c r="ACE23" s="1"/>
      <c r="ACF23" s="1"/>
      <c r="ACG23" s="1"/>
      <c r="ACH23" s="1"/>
      <c r="ACI23" s="1"/>
      <c r="ACJ23" s="1"/>
      <c r="ACK23" s="1"/>
      <c r="ACL23" s="1"/>
      <c r="ACM23" s="1"/>
      <c r="ACN23" s="1"/>
      <c r="ACO23" s="1"/>
      <c r="ACP23" s="1"/>
      <c r="ACQ23" s="1"/>
      <c r="ACR23" s="1"/>
      <c r="ACS23" s="1"/>
      <c r="ACT23" s="1"/>
      <c r="ACU23" s="1"/>
      <c r="ACV23" s="1"/>
      <c r="ACW23" s="1"/>
      <c r="ACX23" s="1"/>
      <c r="ACY23" s="1"/>
      <c r="ACZ23" s="1"/>
      <c r="ADA23" s="1"/>
      <c r="ADB23" s="1"/>
      <c r="ADC23" s="1"/>
      <c r="ADD23" s="1"/>
      <c r="ADE23" s="1"/>
      <c r="ADF23" s="1"/>
      <c r="ADG23" s="1"/>
      <c r="ADH23" s="1"/>
      <c r="ADI23" s="1"/>
      <c r="ADJ23" s="1"/>
      <c r="ADK23" s="1"/>
      <c r="ADL23" s="1"/>
      <c r="ADM23" s="1"/>
      <c r="ADN23" s="1"/>
      <c r="ADO23" s="1"/>
      <c r="ADP23" s="1"/>
      <c r="ADQ23" s="1"/>
      <c r="ADR23" s="1"/>
      <c r="ADS23" s="1"/>
      <c r="ADT23" s="1"/>
      <c r="ADU23" s="1"/>
      <c r="ADV23" s="1"/>
      <c r="ADW23" s="1"/>
      <c r="ADX23" s="1"/>
      <c r="ADY23" s="1"/>
      <c r="ADZ23" s="1"/>
      <c r="AEA23" s="1"/>
      <c r="AEB23" s="1"/>
      <c r="AEC23" s="1"/>
      <c r="AED23" s="1"/>
      <c r="AEE23" s="1"/>
      <c r="AEF23" s="1"/>
      <c r="AEG23" s="1"/>
      <c r="AEH23" s="1"/>
      <c r="AEI23" s="1"/>
      <c r="AEJ23" s="1"/>
      <c r="AEK23" s="1"/>
      <c r="AEL23" s="1"/>
      <c r="AEM23" s="1"/>
      <c r="AEN23" s="1"/>
      <c r="AEO23" s="1"/>
      <c r="AEP23" s="1"/>
      <c r="AEQ23" s="1"/>
      <c r="AER23" s="1"/>
      <c r="AES23" s="1"/>
      <c r="AET23" s="1"/>
      <c r="AEU23" s="1"/>
      <c r="AEV23" s="1"/>
      <c r="AEW23" s="1"/>
      <c r="AEX23" s="1"/>
      <c r="AEY23" s="1"/>
      <c r="AEZ23" s="1"/>
      <c r="AFA23" s="1"/>
      <c r="AFB23" s="1"/>
      <c r="AFC23" s="1"/>
      <c r="AFD23" s="1"/>
      <c r="AFE23" s="1"/>
      <c r="AFF23" s="1"/>
      <c r="AFG23" s="1"/>
      <c r="AFH23" s="1"/>
      <c r="AFI23" s="1"/>
      <c r="AFJ23" s="1"/>
      <c r="AFK23" s="1"/>
      <c r="AFL23" s="1"/>
      <c r="AFM23" s="1"/>
      <c r="AFN23" s="1"/>
      <c r="AFO23" s="1"/>
      <c r="AFP23" s="1"/>
      <c r="AFQ23" s="1"/>
      <c r="AFR23" s="1"/>
      <c r="AFS23" s="1"/>
      <c r="AFT23" s="1"/>
      <c r="AFU23" s="1"/>
      <c r="AFV23" s="1"/>
      <c r="AFW23" s="1"/>
      <c r="AFX23" s="1"/>
      <c r="AFY23" s="1"/>
      <c r="AFZ23" s="1"/>
      <c r="AGA23" s="1"/>
      <c r="AGB23" s="1"/>
      <c r="AGC23" s="1"/>
      <c r="AGD23" s="1"/>
      <c r="AGE23" s="1"/>
      <c r="AGF23" s="1"/>
      <c r="AGG23" s="1"/>
      <c r="AGH23" s="1"/>
      <c r="AGI23" s="1"/>
      <c r="AGJ23" s="1"/>
      <c r="AGK23" s="1"/>
      <c r="AGL23" s="1"/>
      <c r="AGM23" s="1"/>
      <c r="AGN23" s="1"/>
      <c r="AGO23" s="1"/>
      <c r="AGP23" s="1"/>
      <c r="AGQ23" s="1"/>
      <c r="AGR23" s="1"/>
      <c r="AGS23" s="1"/>
      <c r="AGT23" s="1"/>
      <c r="AGU23" s="1"/>
      <c r="AGV23" s="1"/>
      <c r="AGW23" s="1"/>
      <c r="AGX23" s="1"/>
      <c r="AGY23" s="1"/>
      <c r="AGZ23" s="1"/>
      <c r="AHA23" s="1"/>
      <c r="AHB23" s="1"/>
      <c r="AHC23" s="1"/>
      <c r="AHD23" s="1"/>
      <c r="AHE23" s="1"/>
      <c r="AHF23" s="1"/>
      <c r="AHG23" s="1"/>
      <c r="AHH23" s="1"/>
      <c r="AHI23" s="1"/>
      <c r="AHJ23" s="1"/>
      <c r="AHK23" s="1"/>
      <c r="AHL23" s="1"/>
      <c r="AHM23" s="1"/>
      <c r="AHN23" s="1"/>
      <c r="AHO23" s="1"/>
      <c r="AHP23" s="1"/>
      <c r="AHQ23" s="1"/>
      <c r="AHR23" s="1"/>
      <c r="AHS23" s="1"/>
      <c r="AHT23" s="1"/>
      <c r="AHU23" s="1"/>
      <c r="AHV23" s="1"/>
      <c r="AHW23" s="1"/>
      <c r="AHX23" s="1"/>
      <c r="AHY23" s="1"/>
      <c r="AHZ23" s="1"/>
      <c r="AIA23" s="1"/>
      <c r="AIB23" s="1"/>
      <c r="AIC23" s="1"/>
      <c r="AID23" s="1"/>
      <c r="AIE23" s="1"/>
      <c r="AIF23" s="1"/>
      <c r="AIG23" s="1"/>
      <c r="AIH23" s="1"/>
      <c r="AII23" s="1"/>
      <c r="AIJ23" s="1"/>
      <c r="AIK23" s="1"/>
      <c r="AIL23" s="1"/>
      <c r="AIM23" s="1"/>
      <c r="AIN23" s="1"/>
      <c r="AIO23" s="1"/>
      <c r="AIP23" s="1"/>
      <c r="AIQ23" s="1"/>
      <c r="AIR23" s="1"/>
      <c r="AIS23" s="1"/>
      <c r="AIT23" s="1"/>
      <c r="AIU23" s="1"/>
      <c r="AIV23" s="1"/>
      <c r="AIW23" s="1"/>
      <c r="AIX23" s="1"/>
      <c r="AIY23" s="1"/>
      <c r="AIZ23" s="1"/>
      <c r="AJA23" s="1"/>
      <c r="AJB23" s="1"/>
      <c r="AJC23" s="1"/>
      <c r="AJD23" s="1"/>
      <c r="AJE23" s="1"/>
      <c r="AJF23" s="1"/>
      <c r="AJG23" s="1"/>
      <c r="AJH23" s="1"/>
      <c r="AJI23" s="1"/>
      <c r="AJJ23" s="1"/>
      <c r="AJK23" s="1"/>
      <c r="AJL23" s="1"/>
      <c r="AJM23" s="1"/>
      <c r="AJN23" s="1"/>
      <c r="AJO23" s="1"/>
      <c r="AJP23" s="1"/>
      <c r="AJQ23" s="1"/>
      <c r="AJR23" s="1"/>
      <c r="AJS23" s="1"/>
      <c r="AJT23" s="1"/>
      <c r="AJU23" s="1"/>
      <c r="AJV23" s="1"/>
      <c r="AJW23" s="1"/>
      <c r="AJX23" s="1"/>
      <c r="AJY23" s="1"/>
      <c r="AJZ23" s="1"/>
      <c r="AKA23" s="1"/>
      <c r="AKB23" s="1"/>
      <c r="AKC23" s="1"/>
      <c r="AKD23" s="1"/>
      <c r="AKE23" s="1"/>
      <c r="AKF23" s="1"/>
      <c r="AKG23" s="1"/>
      <c r="AKH23" s="1"/>
      <c r="AKI23" s="1"/>
      <c r="AKJ23" s="1"/>
      <c r="AKK23" s="1"/>
      <c r="AKL23" s="1"/>
      <c r="AKM23" s="1"/>
      <c r="AKN23" s="1"/>
      <c r="AKO23" s="1"/>
      <c r="AKP23" s="1"/>
      <c r="AKQ23" s="1"/>
      <c r="AKR23" s="1"/>
      <c r="AKS23" s="1"/>
      <c r="AKT23" s="1"/>
      <c r="AKU23" s="1"/>
      <c r="AKV23" s="1"/>
      <c r="AKW23" s="1"/>
      <c r="AKX23" s="1"/>
      <c r="AKY23" s="1"/>
      <c r="AKZ23" s="1"/>
      <c r="ALA23" s="1"/>
      <c r="ALB23" s="1"/>
      <c r="ALC23" s="1"/>
      <c r="ALD23" s="1"/>
      <c r="ALE23" s="1"/>
      <c r="ALF23" s="1"/>
      <c r="ALG23" s="1"/>
      <c r="ALH23" s="1"/>
      <c r="ALI23" s="1"/>
      <c r="ALJ23" s="1"/>
      <c r="ALK23" s="1"/>
      <c r="ALL23" s="1"/>
      <c r="ALM23" s="1"/>
      <c r="ALN23" s="1"/>
      <c r="ALO23" s="1"/>
      <c r="ALP23" s="1"/>
      <c r="ALQ23" s="1"/>
      <c r="ALR23" s="1"/>
      <c r="ALS23" s="1"/>
      <c r="ALT23" s="1"/>
      <c r="ALU23" s="1"/>
      <c r="ALV23" s="1"/>
      <c r="ALW23" s="1"/>
      <c r="ALX23" s="1"/>
      <c r="ALY23" s="1"/>
      <c r="ALZ23" s="1"/>
      <c r="AMA23" s="1"/>
      <c r="AMB23" s="1"/>
      <c r="AMC23" s="1"/>
      <c r="AMD23" s="1"/>
      <c r="AME23" s="1"/>
      <c r="AMF23" s="1"/>
      <c r="AMG23" s="1"/>
      <c r="AMH23" s="1"/>
      <c r="AMI23" s="1"/>
      <c r="AMJ23" s="1"/>
      <c r="AMK23" s="1"/>
      <c r="AML23" s="1"/>
      <c r="AMM23" s="1"/>
      <c r="AMN23" s="1"/>
      <c r="AMO23" s="1"/>
      <c r="AMP23" s="1"/>
      <c r="AMQ23" s="1"/>
      <c r="AMR23" s="1"/>
      <c r="AMS23" s="1"/>
      <c r="AMT23" s="1"/>
      <c r="AMU23" s="1"/>
      <c r="AMV23" s="1"/>
      <c r="AMW23" s="1"/>
      <c r="AMX23" s="1"/>
      <c r="AMY23" s="1"/>
      <c r="AMZ23" s="1"/>
      <c r="ANA23" s="1"/>
      <c r="ANB23" s="1"/>
      <c r="ANC23" s="1"/>
      <c r="AND23" s="1"/>
      <c r="ANE23" s="1"/>
      <c r="ANF23" s="1"/>
      <c r="ANG23" s="1"/>
      <c r="ANH23" s="1"/>
      <c r="ANI23" s="1"/>
      <c r="ANJ23" s="1"/>
      <c r="ANK23" s="1"/>
      <c r="ANL23" s="1"/>
      <c r="ANM23" s="1"/>
      <c r="ANN23" s="1"/>
      <c r="ANO23" s="1"/>
      <c r="ANP23" s="1"/>
      <c r="ANQ23" s="1"/>
      <c r="ANR23" s="1"/>
      <c r="ANS23" s="1"/>
      <c r="ANT23" s="1"/>
      <c r="ANU23" s="1"/>
      <c r="ANV23" s="1"/>
      <c r="ANW23" s="1"/>
      <c r="ANX23" s="1"/>
      <c r="ANY23" s="1"/>
      <c r="ANZ23" s="1"/>
      <c r="AOA23" s="1"/>
      <c r="AOB23" s="1"/>
      <c r="AOC23" s="1"/>
      <c r="AOD23" s="1"/>
      <c r="AOE23" s="1"/>
      <c r="AOF23" s="1"/>
      <c r="AOG23" s="1"/>
      <c r="AOH23" s="1"/>
      <c r="AOI23" s="1"/>
      <c r="AOJ23" s="1"/>
      <c r="AOK23" s="1"/>
      <c r="AOL23" s="1"/>
      <c r="AOM23" s="1"/>
      <c r="AON23" s="1"/>
      <c r="AOO23" s="1"/>
      <c r="AOP23" s="1"/>
      <c r="AOQ23" s="1"/>
      <c r="AOR23" s="1"/>
      <c r="AOS23" s="1"/>
      <c r="AOT23" s="1"/>
      <c r="AOU23" s="1"/>
      <c r="AOV23" s="1"/>
      <c r="AOW23" s="1"/>
      <c r="AOX23" s="1"/>
      <c r="AOY23" s="1"/>
      <c r="AOZ23" s="1"/>
      <c r="APA23" s="1"/>
      <c r="APB23" s="1"/>
      <c r="APC23" s="1"/>
      <c r="APD23" s="1"/>
      <c r="APE23" s="1"/>
      <c r="APF23" s="1"/>
      <c r="APG23" s="1"/>
      <c r="APH23" s="1"/>
      <c r="API23" s="1"/>
      <c r="APJ23" s="1"/>
      <c r="APK23" s="1"/>
      <c r="APL23" s="1"/>
      <c r="APM23" s="1"/>
      <c r="APN23" s="1"/>
      <c r="APO23" s="1"/>
      <c r="APP23" s="1"/>
      <c r="APQ23" s="1"/>
      <c r="APR23" s="1"/>
      <c r="APS23" s="1"/>
      <c r="APT23" s="1"/>
      <c r="APU23" s="1"/>
      <c r="APV23" s="1"/>
      <c r="APW23" s="1"/>
      <c r="APX23" s="1"/>
      <c r="APY23" s="1"/>
      <c r="APZ23" s="1"/>
      <c r="AQA23" s="1"/>
      <c r="AQB23" s="1"/>
      <c r="AQC23" s="1"/>
      <c r="AQD23" s="1"/>
      <c r="AQE23" s="1"/>
      <c r="AQF23" s="1"/>
      <c r="AQG23" s="1"/>
      <c r="AQH23" s="1"/>
      <c r="AQI23" s="1"/>
      <c r="AQJ23" s="1"/>
      <c r="AQK23" s="1"/>
      <c r="AQL23" s="1"/>
      <c r="AQM23" s="1"/>
      <c r="AQN23" s="1"/>
      <c r="AQO23" s="1"/>
      <c r="AQP23" s="1"/>
      <c r="AQQ23" s="1"/>
      <c r="AQR23" s="1"/>
      <c r="AQS23" s="1"/>
      <c r="AQT23" s="1"/>
      <c r="AQU23" s="1"/>
      <c r="AQV23" s="1"/>
      <c r="AQW23" s="1"/>
      <c r="AQX23" s="1"/>
      <c r="AQY23" s="1"/>
      <c r="AQZ23" s="1"/>
      <c r="ARA23" s="1"/>
      <c r="ARB23" s="1"/>
      <c r="ARC23" s="1"/>
      <c r="ARD23" s="1"/>
      <c r="ARE23" s="1"/>
      <c r="ARF23" s="1"/>
      <c r="ARG23" s="1"/>
      <c r="ARH23" s="1"/>
      <c r="ARI23" s="1"/>
      <c r="ARJ23" s="1"/>
      <c r="ARK23" s="1"/>
      <c r="ARL23" s="1"/>
      <c r="ARM23" s="1"/>
      <c r="ARN23" s="1"/>
      <c r="ARO23" s="1"/>
      <c r="ARP23" s="1"/>
      <c r="ARQ23" s="1"/>
      <c r="ARR23" s="1"/>
      <c r="ARS23" s="1"/>
      <c r="ART23" s="1"/>
      <c r="ARU23" s="1"/>
      <c r="ARV23" s="1"/>
      <c r="ARW23" s="1"/>
      <c r="ARX23" s="1"/>
      <c r="ARY23" s="1"/>
      <c r="ARZ23" s="1"/>
      <c r="ASA23" s="1"/>
      <c r="ASB23" s="1"/>
      <c r="ASC23" s="1"/>
      <c r="ASD23" s="1"/>
      <c r="ASE23" s="1"/>
      <c r="ASF23" s="1"/>
      <c r="ASG23" s="1"/>
      <c r="ASH23" s="1"/>
      <c r="ASI23" s="1"/>
      <c r="ASJ23" s="1"/>
      <c r="ASK23" s="1"/>
      <c r="ASL23" s="1"/>
      <c r="ASM23" s="1"/>
      <c r="ASN23" s="1"/>
      <c r="ASO23" s="1"/>
      <c r="ASP23" s="1"/>
      <c r="ASQ23" s="1"/>
      <c r="ASR23" s="1"/>
      <c r="ASS23" s="1"/>
      <c r="AST23" s="1"/>
      <c r="ASU23" s="1"/>
      <c r="ASV23" s="1"/>
      <c r="ASW23" s="1"/>
      <c r="ASX23" s="1"/>
      <c r="ASY23" s="1"/>
      <c r="ASZ23" s="1"/>
      <c r="ATA23" s="1"/>
      <c r="ATB23" s="1"/>
      <c r="ATC23" s="1"/>
      <c r="ATD23" s="1"/>
      <c r="ATE23" s="1"/>
      <c r="ATF23" s="1"/>
      <c r="ATG23" s="1"/>
      <c r="ATH23" s="1"/>
      <c r="ATI23" s="1"/>
      <c r="ATJ23" s="1"/>
      <c r="ATK23" s="1"/>
      <c r="ATL23" s="1"/>
      <c r="ATM23" s="1"/>
      <c r="ATN23" s="1"/>
      <c r="ATO23" s="1"/>
      <c r="ATP23" s="1"/>
      <c r="ATQ23" s="1"/>
      <c r="ATR23" s="1"/>
      <c r="ATS23" s="1"/>
      <c r="ATT23" s="1"/>
      <c r="ATU23" s="1"/>
      <c r="ATV23" s="1"/>
      <c r="ATW23" s="1"/>
      <c r="ATX23" s="1"/>
      <c r="ATY23" s="1"/>
      <c r="ATZ23" s="1"/>
      <c r="AUA23" s="1"/>
      <c r="AUB23" s="1"/>
      <c r="AUC23" s="1"/>
      <c r="AUD23" s="1"/>
      <c r="AUE23" s="1"/>
      <c r="AUF23" s="1"/>
      <c r="AUG23" s="1"/>
      <c r="AUH23" s="1"/>
      <c r="AUI23" s="1"/>
      <c r="AUJ23" s="1"/>
      <c r="AUK23" s="1"/>
      <c r="AUL23" s="1"/>
      <c r="AUM23" s="1"/>
      <c r="AUN23" s="1"/>
      <c r="AUO23" s="1"/>
      <c r="AUP23" s="1"/>
      <c r="AUQ23" s="1"/>
      <c r="AUR23" s="1"/>
      <c r="AUS23" s="1"/>
      <c r="AUT23" s="1"/>
      <c r="AUU23" s="1"/>
      <c r="AUV23" s="1"/>
      <c r="AUW23" s="1"/>
      <c r="AUX23" s="1"/>
      <c r="AUY23" s="1"/>
      <c r="AUZ23" s="1"/>
      <c r="AVA23" s="1"/>
      <c r="AVB23" s="1"/>
      <c r="AVC23" s="1"/>
      <c r="AVD23" s="1"/>
      <c r="AVE23" s="1"/>
      <c r="AVF23" s="1"/>
      <c r="AVG23" s="1"/>
      <c r="AVH23" s="1"/>
      <c r="AVI23" s="1"/>
      <c r="AVJ23" s="1"/>
      <c r="AVK23" s="1"/>
      <c r="AVL23" s="1"/>
      <c r="AVM23" s="1"/>
      <c r="AVN23" s="1"/>
      <c r="AVO23" s="1"/>
      <c r="AVP23" s="1"/>
      <c r="AVQ23" s="1"/>
      <c r="AVR23" s="1"/>
      <c r="AVS23" s="1"/>
      <c r="AVT23" s="1"/>
      <c r="AVU23" s="1"/>
      <c r="AVV23" s="1"/>
      <c r="AVW23" s="1"/>
      <c r="AVX23" s="1"/>
      <c r="AVY23" s="1"/>
      <c r="AVZ23" s="1"/>
      <c r="AWA23" s="1"/>
      <c r="AWB23" s="1"/>
      <c r="AWC23" s="1"/>
      <c r="AWD23" s="1"/>
      <c r="AWE23" s="1"/>
      <c r="AWF23" s="1"/>
      <c r="AWG23" s="1"/>
      <c r="AWH23" s="1"/>
      <c r="AWI23" s="1"/>
      <c r="AWJ23" s="1"/>
      <c r="AWK23" s="1"/>
      <c r="AWL23" s="1"/>
      <c r="AWM23" s="1"/>
      <c r="AWN23" s="1"/>
      <c r="AWO23" s="1"/>
      <c r="AWP23" s="1"/>
      <c r="AWQ23" s="1"/>
      <c r="AWR23" s="1"/>
      <c r="AWS23" s="1"/>
      <c r="AWT23" s="1"/>
      <c r="AWU23" s="1"/>
      <c r="AWV23" s="1"/>
      <c r="AWW23" s="1"/>
      <c r="AWX23" s="1"/>
      <c r="AWY23" s="1"/>
      <c r="AWZ23" s="1"/>
      <c r="AXA23" s="1"/>
      <c r="AXB23" s="1"/>
      <c r="AXC23" s="1"/>
      <c r="AXD23" s="1"/>
      <c r="AXE23" s="1"/>
      <c r="AXF23" s="1"/>
      <c r="AXG23" s="1"/>
      <c r="AXH23" s="1"/>
      <c r="AXI23" s="1"/>
      <c r="AXJ23" s="1"/>
      <c r="AXK23" s="1"/>
      <c r="AXL23" s="1"/>
      <c r="AXM23" s="1"/>
      <c r="AXN23" s="1"/>
      <c r="AXO23" s="1"/>
      <c r="AXP23" s="1"/>
      <c r="AXQ23" s="1"/>
      <c r="AXR23" s="1"/>
      <c r="AXS23" s="1"/>
      <c r="AXT23" s="1"/>
      <c r="AXU23" s="1"/>
      <c r="AXV23" s="1"/>
      <c r="AXW23" s="1"/>
      <c r="AXX23" s="1"/>
      <c r="AXY23" s="1"/>
      <c r="AXZ23" s="1"/>
      <c r="AYA23" s="1"/>
      <c r="AYB23" s="1"/>
      <c r="AYC23" s="1"/>
      <c r="AYD23" s="1"/>
      <c r="AYE23" s="1"/>
      <c r="AYF23" s="1"/>
      <c r="AYG23" s="1"/>
      <c r="AYH23" s="1"/>
      <c r="AYI23" s="1"/>
      <c r="AYJ23" s="1"/>
      <c r="AYK23" s="1"/>
      <c r="AYL23" s="1"/>
      <c r="AYM23" s="1"/>
      <c r="AYN23" s="1"/>
      <c r="AYO23" s="1"/>
      <c r="AYP23" s="1"/>
      <c r="AYQ23" s="1"/>
      <c r="AYR23" s="1"/>
      <c r="AYS23" s="1"/>
      <c r="AYT23" s="1"/>
      <c r="AYU23" s="1"/>
      <c r="AYV23" s="1"/>
      <c r="AYW23" s="1"/>
      <c r="AYX23" s="1"/>
      <c r="AYY23" s="1"/>
      <c r="AYZ23" s="1"/>
      <c r="AZA23" s="1"/>
      <c r="AZB23" s="1"/>
      <c r="AZC23" s="1"/>
      <c r="AZD23" s="1"/>
      <c r="AZE23" s="1"/>
      <c r="AZF23" s="1"/>
      <c r="AZG23" s="1"/>
      <c r="AZH23" s="1"/>
      <c r="AZI23" s="1"/>
      <c r="AZJ23" s="1"/>
      <c r="AZK23" s="1"/>
      <c r="AZL23" s="1"/>
      <c r="AZM23" s="1"/>
      <c r="AZN23" s="1"/>
      <c r="AZO23" s="1"/>
      <c r="AZP23" s="1"/>
      <c r="AZQ23" s="1"/>
      <c r="AZR23" s="1"/>
      <c r="AZS23" s="1"/>
      <c r="AZT23" s="1"/>
      <c r="AZU23" s="1"/>
      <c r="AZV23" s="1"/>
      <c r="AZW23" s="1"/>
      <c r="AZX23" s="1"/>
      <c r="AZY23" s="1"/>
      <c r="AZZ23" s="1"/>
      <c r="BAA23" s="1"/>
      <c r="BAB23" s="1"/>
      <c r="BAC23" s="1"/>
      <c r="BAD23" s="1"/>
      <c r="BAE23" s="1"/>
      <c r="BAF23" s="1"/>
      <c r="BAG23" s="1"/>
      <c r="BAH23" s="1"/>
      <c r="BAI23" s="1"/>
      <c r="BAJ23" s="1"/>
      <c r="BAK23" s="1"/>
      <c r="BAL23" s="1"/>
      <c r="BAM23" s="1"/>
      <c r="BAN23" s="1"/>
      <c r="BAO23" s="1"/>
      <c r="BAP23" s="1"/>
      <c r="BAQ23" s="1"/>
      <c r="BAR23" s="1"/>
      <c r="BAS23" s="1"/>
      <c r="BAT23" s="1"/>
      <c r="BAU23" s="1"/>
      <c r="BAV23" s="1"/>
      <c r="BAW23" s="1"/>
      <c r="BAX23" s="1"/>
      <c r="BAY23" s="1"/>
      <c r="BAZ23" s="1"/>
      <c r="BBA23" s="1"/>
      <c r="BBB23" s="1"/>
      <c r="BBC23" s="1"/>
      <c r="BBD23" s="1"/>
      <c r="BBE23" s="1"/>
      <c r="BBF23" s="1"/>
      <c r="BBG23" s="1"/>
      <c r="BBH23" s="1"/>
      <c r="BBI23" s="1"/>
      <c r="BBJ23" s="1"/>
      <c r="BBK23" s="1"/>
      <c r="BBL23" s="1"/>
      <c r="BBM23" s="1"/>
      <c r="BBN23" s="1"/>
      <c r="BBO23" s="1"/>
      <c r="BBP23" s="1"/>
      <c r="BBQ23" s="1"/>
      <c r="BBR23" s="1"/>
      <c r="BBS23" s="1"/>
      <c r="BBT23" s="1"/>
      <c r="BBU23" s="1"/>
      <c r="BBV23" s="1"/>
      <c r="BBW23" s="1"/>
      <c r="BBX23" s="1"/>
      <c r="BBY23" s="1"/>
      <c r="BBZ23" s="1"/>
      <c r="BCA23" s="1"/>
      <c r="BCB23" s="1"/>
      <c r="BCC23" s="1"/>
      <c r="BCD23" s="1"/>
      <c r="BCE23" s="1"/>
      <c r="BCF23" s="1"/>
      <c r="BCG23" s="1"/>
      <c r="BCH23" s="1"/>
      <c r="BCI23" s="1"/>
      <c r="BCJ23" s="1"/>
      <c r="BCK23" s="1"/>
      <c r="BCL23" s="1"/>
      <c r="BCM23" s="1"/>
      <c r="BCN23" s="1"/>
      <c r="BCO23" s="1"/>
      <c r="BCP23" s="1"/>
      <c r="BCQ23" s="1"/>
      <c r="BCR23" s="1"/>
      <c r="BCS23" s="1"/>
      <c r="BCT23" s="1"/>
      <c r="BCU23" s="1"/>
      <c r="BCV23" s="1"/>
      <c r="BCW23" s="1"/>
      <c r="BCX23" s="1"/>
      <c r="BCY23" s="1"/>
      <c r="BCZ23" s="1"/>
      <c r="BDA23" s="1"/>
      <c r="BDB23" s="1"/>
      <c r="BDC23" s="1"/>
      <c r="BDD23" s="1"/>
      <c r="BDE23" s="1"/>
      <c r="BDF23" s="1"/>
      <c r="BDG23" s="1"/>
      <c r="BDH23" s="1"/>
      <c r="BDI23" s="1"/>
      <c r="BDJ23" s="1"/>
      <c r="BDK23" s="1"/>
      <c r="BDL23" s="1"/>
      <c r="BDM23" s="1"/>
      <c r="BDN23" s="1"/>
      <c r="BDO23" s="1"/>
      <c r="BDP23" s="1"/>
      <c r="BDQ23" s="1"/>
      <c r="BDR23" s="1"/>
      <c r="BDS23" s="1"/>
      <c r="BDT23" s="1"/>
      <c r="BDU23" s="1"/>
      <c r="BDV23" s="1"/>
      <c r="BDW23" s="1"/>
      <c r="BDX23" s="1"/>
      <c r="BDY23" s="1"/>
      <c r="BDZ23" s="1"/>
      <c r="BEA23" s="1"/>
      <c r="BEB23" s="1"/>
      <c r="BEC23" s="1"/>
      <c r="BED23" s="1"/>
      <c r="BEE23" s="1"/>
      <c r="BEF23" s="1"/>
      <c r="BEG23" s="1"/>
      <c r="BEH23" s="1"/>
      <c r="BEI23" s="1"/>
      <c r="BEJ23" s="1"/>
      <c r="BEK23" s="1"/>
      <c r="BEL23" s="1"/>
      <c r="BEM23" s="1"/>
      <c r="BEN23" s="1"/>
      <c r="BEO23" s="1"/>
      <c r="BEP23" s="1"/>
      <c r="BEQ23" s="1"/>
      <c r="BER23" s="1"/>
      <c r="BES23" s="1"/>
      <c r="BET23" s="1"/>
      <c r="BEU23" s="1"/>
      <c r="BEV23" s="1"/>
      <c r="BEW23" s="1"/>
      <c r="BEX23" s="1"/>
      <c r="BEY23" s="1"/>
      <c r="BEZ23" s="1"/>
      <c r="BFA23" s="1"/>
      <c r="BFB23" s="1"/>
      <c r="BFC23" s="1"/>
      <c r="BFD23" s="1"/>
      <c r="BFE23" s="1"/>
      <c r="BFF23" s="1"/>
      <c r="BFG23" s="1"/>
      <c r="BFH23" s="1"/>
      <c r="BFI23" s="1"/>
      <c r="BFJ23" s="1"/>
      <c r="BFK23" s="1"/>
      <c r="BFL23" s="1"/>
      <c r="BFM23" s="1"/>
      <c r="BFN23" s="1"/>
      <c r="BFO23" s="1"/>
      <c r="BFP23" s="1"/>
      <c r="BFQ23" s="1"/>
      <c r="BFR23" s="1"/>
      <c r="BFS23" s="1"/>
      <c r="BFT23" s="1"/>
      <c r="BFU23" s="1"/>
      <c r="BFV23" s="1"/>
      <c r="BFW23" s="1"/>
      <c r="BFX23" s="1"/>
      <c r="BFY23" s="1"/>
      <c r="BFZ23" s="1"/>
      <c r="BGA23" s="1"/>
      <c r="BGB23" s="1"/>
      <c r="BGC23" s="1"/>
      <c r="BGD23" s="1"/>
      <c r="BGE23" s="1"/>
      <c r="BGF23" s="1"/>
      <c r="BGG23" s="1"/>
      <c r="BGH23" s="1"/>
      <c r="BGI23" s="1"/>
      <c r="BGJ23" s="1"/>
      <c r="BGK23" s="1"/>
      <c r="BGL23" s="1"/>
      <c r="BGM23" s="1"/>
      <c r="BGN23" s="1"/>
      <c r="BGO23" s="1"/>
      <c r="BGP23" s="1"/>
      <c r="BGQ23" s="1"/>
      <c r="BGR23" s="1"/>
      <c r="BGS23" s="1"/>
      <c r="BGT23" s="1"/>
      <c r="BGU23" s="1"/>
      <c r="BGV23" s="1"/>
      <c r="BGW23" s="1"/>
      <c r="BGX23" s="1"/>
      <c r="BGY23" s="1"/>
      <c r="BGZ23" s="1"/>
      <c r="BHA23" s="1"/>
      <c r="BHB23" s="1"/>
      <c r="BHC23" s="1"/>
      <c r="BHD23" s="1"/>
      <c r="BHE23" s="1"/>
      <c r="BHF23" s="1"/>
      <c r="BHG23" s="1"/>
      <c r="BHH23" s="1"/>
      <c r="BHI23" s="1"/>
      <c r="BHJ23" s="1"/>
      <c r="BHK23" s="1"/>
      <c r="BHL23" s="1"/>
      <c r="BHM23" s="1"/>
      <c r="BHN23" s="1"/>
      <c r="BHO23" s="1"/>
      <c r="BHP23" s="1"/>
      <c r="BHQ23" s="1"/>
      <c r="BHR23" s="1"/>
      <c r="BHS23" s="1"/>
      <c r="BHT23" s="1"/>
      <c r="BHU23" s="1"/>
      <c r="BHV23" s="1"/>
      <c r="BHW23" s="1"/>
      <c r="BHX23" s="1"/>
      <c r="BHY23" s="1"/>
      <c r="BHZ23" s="1"/>
      <c r="BIA23" s="1"/>
      <c r="BIB23" s="1"/>
      <c r="BIC23" s="1"/>
      <c r="BID23" s="1"/>
      <c r="BIE23" s="1"/>
      <c r="BIF23" s="1"/>
      <c r="BIG23" s="1"/>
      <c r="BIH23" s="1"/>
      <c r="BII23" s="1"/>
      <c r="BIJ23" s="1"/>
      <c r="BIK23" s="1"/>
      <c r="BIL23" s="1"/>
      <c r="BIM23" s="1"/>
      <c r="BIN23" s="1"/>
      <c r="BIO23" s="1"/>
      <c r="BIP23" s="1"/>
      <c r="BIQ23" s="1"/>
      <c r="BIR23" s="1"/>
      <c r="BIS23" s="1"/>
      <c r="BIT23" s="1"/>
      <c r="BIU23" s="1"/>
      <c r="BIV23" s="1"/>
      <c r="BIW23" s="1"/>
      <c r="BIX23" s="1"/>
      <c r="BIY23" s="1"/>
      <c r="BIZ23" s="1"/>
      <c r="BJA23" s="1"/>
      <c r="BJB23" s="1"/>
      <c r="BJC23" s="1"/>
      <c r="BJD23" s="1"/>
      <c r="BJE23" s="1"/>
      <c r="BJF23" s="1"/>
      <c r="BJG23" s="1"/>
      <c r="BJH23" s="1"/>
      <c r="BJI23" s="1"/>
      <c r="BJJ23" s="1"/>
      <c r="BJK23" s="1"/>
      <c r="BJL23" s="1"/>
      <c r="BJM23" s="1"/>
      <c r="BJN23" s="1"/>
      <c r="BJO23" s="1"/>
      <c r="BJP23" s="1"/>
      <c r="BJQ23" s="1"/>
      <c r="BJR23" s="1"/>
      <c r="BJS23" s="1"/>
      <c r="BJT23" s="1"/>
      <c r="BJU23" s="1"/>
      <c r="BJV23" s="1"/>
      <c r="BJW23" s="1"/>
      <c r="BJX23" s="1"/>
      <c r="BJY23" s="1"/>
      <c r="BJZ23" s="1"/>
      <c r="BKA23" s="1"/>
      <c r="BKB23" s="1"/>
      <c r="BKC23" s="1"/>
      <c r="BKD23" s="1"/>
      <c r="BKE23" s="1"/>
      <c r="BKF23" s="1"/>
      <c r="BKG23" s="1"/>
      <c r="BKH23" s="1"/>
      <c r="BKI23" s="1"/>
      <c r="BKJ23" s="1"/>
      <c r="BKK23" s="1"/>
      <c r="BKL23" s="1"/>
      <c r="BKM23" s="1"/>
      <c r="BKN23" s="1"/>
      <c r="BKO23" s="1"/>
      <c r="BKP23" s="1"/>
      <c r="BKQ23" s="1"/>
      <c r="BKR23" s="1"/>
      <c r="BKS23" s="1"/>
      <c r="BKT23" s="1"/>
      <c r="BKU23" s="1"/>
      <c r="BKV23" s="1"/>
      <c r="BKW23" s="1"/>
      <c r="BKX23" s="1"/>
      <c r="BKY23" s="1"/>
      <c r="BKZ23" s="1"/>
      <c r="BLA23" s="1"/>
      <c r="BLB23" s="1"/>
      <c r="BLC23" s="1"/>
      <c r="BLD23" s="1"/>
      <c r="BLE23" s="1"/>
      <c r="BLF23" s="1"/>
      <c r="BLG23" s="1"/>
      <c r="BLH23" s="1"/>
      <c r="BLI23" s="1"/>
      <c r="BLJ23" s="1"/>
      <c r="BLK23" s="1"/>
      <c r="BLL23" s="1"/>
      <c r="BLM23" s="1"/>
      <c r="BLN23" s="1"/>
      <c r="BLO23" s="1"/>
      <c r="BLP23" s="1"/>
      <c r="BLQ23" s="1"/>
      <c r="BLR23" s="1"/>
      <c r="BLS23" s="1"/>
      <c r="BLT23" s="1"/>
      <c r="BLU23" s="1"/>
      <c r="BLV23" s="1"/>
      <c r="BLW23" s="1"/>
      <c r="BLX23" s="1"/>
      <c r="BLY23" s="1"/>
      <c r="BLZ23" s="1"/>
      <c r="BMA23" s="1"/>
      <c r="BMB23" s="1"/>
      <c r="BMC23" s="1"/>
      <c r="BMD23" s="1"/>
      <c r="BME23" s="1"/>
      <c r="BMF23" s="1"/>
      <c r="BMG23" s="1"/>
      <c r="BMH23" s="1"/>
      <c r="BMI23" s="1"/>
      <c r="BMJ23" s="1"/>
      <c r="BMK23" s="1"/>
      <c r="BML23" s="1"/>
      <c r="BMM23" s="1"/>
      <c r="BMN23" s="1"/>
      <c r="BMO23" s="1"/>
      <c r="BMP23" s="1"/>
      <c r="BMQ23" s="1"/>
      <c r="BMR23" s="1"/>
      <c r="BMS23" s="1"/>
      <c r="BMT23" s="1"/>
      <c r="BMU23" s="1"/>
      <c r="BMV23" s="1"/>
      <c r="BMW23" s="1"/>
      <c r="BMX23" s="1"/>
      <c r="BMY23" s="1"/>
      <c r="BMZ23" s="1"/>
      <c r="BNA23" s="1"/>
      <c r="BNB23" s="1"/>
      <c r="BNC23" s="1"/>
      <c r="BND23" s="1"/>
      <c r="BNE23" s="1"/>
      <c r="BNF23" s="1"/>
      <c r="BNG23" s="1"/>
      <c r="BNH23" s="1"/>
      <c r="BNI23" s="1"/>
      <c r="BNJ23" s="1"/>
      <c r="BNK23" s="1"/>
      <c r="BNL23" s="1"/>
      <c r="BNM23" s="1"/>
      <c r="BNN23" s="1"/>
      <c r="BNO23" s="1"/>
      <c r="BNP23" s="1"/>
      <c r="BNQ23" s="1"/>
      <c r="BNR23" s="1"/>
      <c r="BNS23" s="1"/>
      <c r="BNT23" s="1"/>
      <c r="BNU23" s="1"/>
      <c r="BNV23" s="1"/>
      <c r="BNW23" s="1"/>
      <c r="BNX23" s="1"/>
      <c r="BNY23" s="1"/>
      <c r="BNZ23" s="1"/>
      <c r="BOA23" s="1"/>
      <c r="BOB23" s="1"/>
      <c r="BOC23" s="1"/>
      <c r="BOD23" s="1"/>
      <c r="BOE23" s="1"/>
      <c r="BOF23" s="1"/>
      <c r="BOG23" s="1"/>
      <c r="BOH23" s="1"/>
      <c r="BOI23" s="1"/>
      <c r="BOJ23" s="1"/>
      <c r="BOK23" s="1"/>
      <c r="BOL23" s="1"/>
      <c r="BOM23" s="1"/>
      <c r="BON23" s="1"/>
      <c r="BOO23" s="1"/>
      <c r="BOP23" s="1"/>
      <c r="BOQ23" s="1"/>
      <c r="BOR23" s="1"/>
      <c r="BOS23" s="1"/>
      <c r="BOT23" s="1"/>
      <c r="BOU23" s="1"/>
      <c r="BOV23" s="1"/>
      <c r="BOW23" s="1"/>
      <c r="BOX23" s="1"/>
      <c r="BOY23" s="1"/>
      <c r="BOZ23" s="1"/>
      <c r="BPA23" s="1"/>
      <c r="BPB23" s="1"/>
      <c r="BPC23" s="1"/>
      <c r="BPD23" s="1"/>
      <c r="BPE23" s="1"/>
      <c r="BPF23" s="1"/>
      <c r="BPG23" s="1"/>
      <c r="BPH23" s="1"/>
      <c r="BPI23" s="1"/>
      <c r="BPJ23" s="1"/>
      <c r="BPK23" s="1"/>
      <c r="BPL23" s="1"/>
      <c r="BPM23" s="1"/>
      <c r="BPN23" s="1"/>
      <c r="BPO23" s="1"/>
      <c r="BPP23" s="1"/>
      <c r="BPQ23" s="1"/>
      <c r="BPR23" s="1"/>
      <c r="BPS23" s="1"/>
      <c r="BPT23" s="1"/>
      <c r="BPU23" s="1"/>
      <c r="BPV23" s="1"/>
      <c r="BPW23" s="1"/>
      <c r="BPX23" s="1"/>
      <c r="BPY23" s="1"/>
      <c r="BPZ23" s="1"/>
      <c r="BQA23" s="1"/>
      <c r="BQB23" s="1"/>
      <c r="BQC23" s="1"/>
      <c r="BQD23" s="1"/>
      <c r="BQE23" s="1"/>
      <c r="BQF23" s="1"/>
      <c r="BQG23" s="1"/>
      <c r="BQH23" s="1"/>
      <c r="BQI23" s="1"/>
      <c r="BQJ23" s="1"/>
      <c r="BQK23" s="1"/>
      <c r="BQL23" s="1"/>
      <c r="BQM23" s="1"/>
      <c r="BQN23" s="1"/>
      <c r="BQO23" s="1"/>
      <c r="BQP23" s="1"/>
      <c r="BQQ23" s="1"/>
      <c r="BQR23" s="1"/>
      <c r="BQS23" s="1"/>
      <c r="BQT23" s="1"/>
      <c r="BQU23" s="1"/>
      <c r="BQV23" s="1"/>
      <c r="BQW23" s="1"/>
      <c r="BQX23" s="1"/>
      <c r="BQY23" s="1"/>
      <c r="BQZ23" s="1"/>
      <c r="BRA23" s="1"/>
      <c r="BRB23" s="1"/>
      <c r="BRC23" s="1"/>
      <c r="BRD23" s="1"/>
      <c r="BRE23" s="1"/>
      <c r="BRF23" s="1"/>
      <c r="BRG23" s="1"/>
      <c r="BRH23" s="1"/>
      <c r="BRI23" s="1"/>
      <c r="BRJ23" s="1"/>
      <c r="BRK23" s="1"/>
      <c r="BRL23" s="1"/>
      <c r="BRM23" s="1"/>
      <c r="BRN23" s="1"/>
      <c r="BRO23" s="1"/>
      <c r="BRP23" s="1"/>
      <c r="BRQ23" s="1"/>
      <c r="BRR23" s="1"/>
      <c r="BRS23" s="1"/>
      <c r="BRT23" s="1"/>
      <c r="BRU23" s="1"/>
      <c r="BRV23" s="1"/>
      <c r="BRW23" s="1"/>
      <c r="BRX23" s="1"/>
      <c r="BRY23" s="1"/>
      <c r="BRZ23" s="1"/>
      <c r="BSA23" s="1"/>
      <c r="BSB23" s="1"/>
      <c r="BSC23" s="1"/>
    </row>
    <row r="24" spans="1:1849" s="18" customFormat="1" ht="12.75" x14ac:dyDescent="0.2">
      <c r="A24" s="103" t="s">
        <v>182</v>
      </c>
      <c r="B24" s="81" t="s">
        <v>183</v>
      </c>
      <c r="C24" s="80"/>
      <c r="D24" s="64"/>
      <c r="E24" s="64"/>
      <c r="F24" s="64">
        <v>168690.43</v>
      </c>
      <c r="G24" s="152">
        <v>3055.2427450162868</v>
      </c>
      <c r="H24" s="151">
        <v>0</v>
      </c>
      <c r="I24" s="151">
        <v>3094.2427450162868</v>
      </c>
      <c r="J24" s="151">
        <v>2892.6972549837133</v>
      </c>
      <c r="K24" s="151">
        <v>86501.780000000013</v>
      </c>
      <c r="L24" s="151">
        <v>1293.5100000000002</v>
      </c>
      <c r="M24" s="151">
        <v>87795.290000000008</v>
      </c>
      <c r="N24" s="151">
        <v>80895.140000000014</v>
      </c>
      <c r="O24" s="86">
        <v>0.52045210863473412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/>
      <c r="IY24" s="1"/>
      <c r="IZ24" s="1"/>
      <c r="JA24" s="1"/>
      <c r="JB24" s="1"/>
      <c r="JC24" s="1"/>
      <c r="JD24" s="1"/>
      <c r="JE24" s="1"/>
      <c r="JF24" s="1"/>
      <c r="JG24" s="1"/>
      <c r="JH24" s="1"/>
      <c r="JI24" s="1"/>
      <c r="JJ24" s="1"/>
      <c r="JK24" s="1"/>
      <c r="JL24" s="1"/>
      <c r="JM24" s="1"/>
      <c r="JN24" s="1"/>
      <c r="JO24" s="1"/>
      <c r="JP24" s="1"/>
      <c r="JQ24" s="1"/>
      <c r="JR24" s="1"/>
      <c r="JS24" s="1"/>
      <c r="JT24" s="1"/>
      <c r="JU24" s="1"/>
      <c r="JV24" s="1"/>
      <c r="JW24" s="1"/>
      <c r="JX24" s="1"/>
      <c r="JY24" s="1"/>
      <c r="JZ24" s="1"/>
      <c r="KA24" s="1"/>
      <c r="KB24" s="1"/>
      <c r="KC24" s="1"/>
      <c r="KD24" s="1"/>
      <c r="KE24" s="1"/>
      <c r="KF24" s="1"/>
      <c r="KG24" s="1"/>
      <c r="KH24" s="1"/>
      <c r="KI24" s="1"/>
      <c r="KJ24" s="1"/>
      <c r="KK24" s="1"/>
      <c r="KL24" s="1"/>
      <c r="KM24" s="1"/>
      <c r="KN24" s="1"/>
      <c r="KO24" s="1"/>
      <c r="KP24" s="1"/>
      <c r="KQ24" s="1"/>
      <c r="KR24" s="1"/>
      <c r="KS24" s="1"/>
      <c r="KT24" s="1"/>
      <c r="KU24" s="1"/>
      <c r="KV24" s="1"/>
      <c r="KW24" s="1"/>
      <c r="KX24" s="1"/>
      <c r="KY24" s="1"/>
      <c r="KZ24" s="1"/>
      <c r="LA24" s="1"/>
      <c r="LB24" s="1"/>
      <c r="LC24" s="1"/>
      <c r="LD24" s="1"/>
      <c r="LE24" s="1"/>
      <c r="LF24" s="1"/>
      <c r="LG24" s="1"/>
      <c r="LH24" s="1"/>
      <c r="LI24" s="1"/>
      <c r="LJ24" s="1"/>
      <c r="LK24" s="1"/>
      <c r="LL24" s="1"/>
      <c r="LM24" s="1"/>
      <c r="LN24" s="1"/>
      <c r="LO24" s="1"/>
      <c r="LP24" s="1"/>
      <c r="LQ24" s="1"/>
      <c r="LR24" s="1"/>
      <c r="LS24" s="1"/>
      <c r="LT24" s="1"/>
      <c r="LU24" s="1"/>
      <c r="LV24" s="1"/>
      <c r="LW24" s="1"/>
      <c r="LX24" s="1"/>
      <c r="LY24" s="1"/>
      <c r="LZ24" s="1"/>
      <c r="MA24" s="1"/>
      <c r="MB24" s="1"/>
      <c r="MC24" s="1"/>
      <c r="MD24" s="1"/>
      <c r="ME24" s="1"/>
      <c r="MF24" s="1"/>
      <c r="MG24" s="1"/>
      <c r="MH24" s="1"/>
      <c r="MI24" s="1"/>
      <c r="MJ24" s="1"/>
      <c r="MK24" s="1"/>
      <c r="ML24" s="1"/>
      <c r="MM24" s="1"/>
      <c r="MN24" s="1"/>
      <c r="MO24" s="1"/>
      <c r="MP24" s="1"/>
      <c r="MQ24" s="1"/>
      <c r="MR24" s="1"/>
      <c r="MS24" s="1"/>
      <c r="MT24" s="1"/>
      <c r="MU24" s="1"/>
      <c r="MV24" s="1"/>
      <c r="MW24" s="1"/>
      <c r="MX24" s="1"/>
      <c r="MY24" s="1"/>
      <c r="MZ24" s="1"/>
      <c r="NA24" s="1"/>
      <c r="NB24" s="1"/>
      <c r="NC24" s="1"/>
      <c r="ND24" s="1"/>
      <c r="NE24" s="1"/>
      <c r="NF24" s="1"/>
      <c r="NG24" s="1"/>
      <c r="NH24" s="1"/>
      <c r="NI24" s="1"/>
      <c r="NJ24" s="1"/>
      <c r="NK24" s="1"/>
      <c r="NL24" s="1"/>
      <c r="NM24" s="1"/>
      <c r="NN24" s="1"/>
      <c r="NO24" s="1"/>
      <c r="NP24" s="1"/>
      <c r="NQ24" s="1"/>
      <c r="NR24" s="1"/>
      <c r="NS24" s="1"/>
      <c r="NT24" s="1"/>
      <c r="NU24" s="1"/>
      <c r="NV24" s="1"/>
      <c r="NW24" s="1"/>
      <c r="NX24" s="1"/>
      <c r="NY24" s="1"/>
      <c r="NZ24" s="1"/>
      <c r="OA24" s="1"/>
      <c r="OB24" s="1"/>
      <c r="OC24" s="1"/>
      <c r="OD24" s="1"/>
      <c r="OE24" s="1"/>
      <c r="OF24" s="1"/>
      <c r="OG24" s="1"/>
      <c r="OH24" s="1"/>
      <c r="OI24" s="1"/>
      <c r="OJ24" s="1"/>
      <c r="OK24" s="1"/>
      <c r="OL24" s="1"/>
      <c r="OM24" s="1"/>
      <c r="ON24" s="1"/>
      <c r="OO24" s="1"/>
      <c r="OP24" s="1"/>
      <c r="OQ24" s="1"/>
      <c r="OR24" s="1"/>
      <c r="OS24" s="1"/>
      <c r="OT24" s="1"/>
      <c r="OU24" s="1"/>
      <c r="OV24" s="1"/>
      <c r="OW24" s="1"/>
      <c r="OX24" s="1"/>
      <c r="OY24" s="1"/>
      <c r="OZ24" s="1"/>
      <c r="PA24" s="1"/>
      <c r="PB24" s="1"/>
      <c r="PC24" s="1"/>
      <c r="PD24" s="1"/>
      <c r="PE24" s="1"/>
      <c r="PF24" s="1"/>
      <c r="PG24" s="1"/>
      <c r="PH24" s="1"/>
      <c r="PI24" s="1"/>
      <c r="PJ24" s="1"/>
      <c r="PK24" s="1"/>
      <c r="PL24" s="1"/>
      <c r="PM24" s="1"/>
      <c r="PN24" s="1"/>
      <c r="PO24" s="1"/>
      <c r="PP24" s="1"/>
      <c r="PQ24" s="1"/>
      <c r="PR24" s="1"/>
      <c r="PS24" s="1"/>
      <c r="PT24" s="1"/>
      <c r="PU24" s="1"/>
      <c r="PV24" s="1"/>
      <c r="PW24" s="1"/>
      <c r="PX24" s="1"/>
      <c r="PY24" s="1"/>
      <c r="PZ24" s="1"/>
      <c r="QA24" s="1"/>
      <c r="QB24" s="1"/>
      <c r="QC24" s="1"/>
      <c r="QD24" s="1"/>
      <c r="QE24" s="1"/>
      <c r="QF24" s="1"/>
      <c r="QG24" s="1"/>
      <c r="QH24" s="1"/>
      <c r="QI24" s="1"/>
      <c r="QJ24" s="1"/>
      <c r="QK24" s="1"/>
      <c r="QL24" s="1"/>
      <c r="QM24" s="1"/>
      <c r="QN24" s="1"/>
      <c r="QO24" s="1"/>
      <c r="QP24" s="1"/>
      <c r="QQ24" s="1"/>
      <c r="QR24" s="1"/>
      <c r="QS24" s="1"/>
      <c r="QT24" s="1"/>
      <c r="QU24" s="1"/>
      <c r="QV24" s="1"/>
      <c r="QW24" s="1"/>
      <c r="QX24" s="1"/>
      <c r="QY24" s="1"/>
      <c r="QZ24" s="1"/>
      <c r="RA24" s="1"/>
      <c r="RB24" s="1"/>
      <c r="RC24" s="1"/>
      <c r="RD24" s="1"/>
      <c r="RE24" s="1"/>
      <c r="RF24" s="1"/>
      <c r="RG24" s="1"/>
      <c r="RH24" s="1"/>
      <c r="RI24" s="1"/>
      <c r="RJ24" s="1"/>
      <c r="RK24" s="1"/>
      <c r="RL24" s="1"/>
      <c r="RM24" s="1"/>
      <c r="RN24" s="1"/>
      <c r="RO24" s="1"/>
      <c r="RP24" s="1"/>
      <c r="RQ24" s="1"/>
      <c r="RR24" s="1"/>
      <c r="RS24" s="1"/>
      <c r="RT24" s="1"/>
      <c r="RU24" s="1"/>
      <c r="RV24" s="1"/>
      <c r="RW24" s="1"/>
      <c r="RX24" s="1"/>
      <c r="RY24" s="1"/>
      <c r="RZ24" s="1"/>
      <c r="SA24" s="1"/>
      <c r="SB24" s="1"/>
      <c r="SC24" s="1"/>
      <c r="SD24" s="1"/>
      <c r="SE24" s="1"/>
      <c r="SF24" s="1"/>
      <c r="SG24" s="1"/>
      <c r="SH24" s="1"/>
      <c r="SI24" s="1"/>
      <c r="SJ24" s="1"/>
      <c r="SK24" s="1"/>
      <c r="SL24" s="1"/>
      <c r="SM24" s="1"/>
      <c r="SN24" s="1"/>
      <c r="SO24" s="1"/>
      <c r="SP24" s="1"/>
      <c r="SQ24" s="1"/>
      <c r="SR24" s="1"/>
      <c r="SS24" s="1"/>
      <c r="ST24" s="1"/>
      <c r="SU24" s="1"/>
      <c r="SV24" s="1"/>
      <c r="SW24" s="1"/>
      <c r="SX24" s="1"/>
      <c r="SY24" s="1"/>
      <c r="SZ24" s="1"/>
      <c r="TA24" s="1"/>
      <c r="TB24" s="1"/>
      <c r="TC24" s="1"/>
      <c r="TD24" s="1"/>
      <c r="TE24" s="1"/>
      <c r="TF24" s="1"/>
      <c r="TG24" s="1"/>
      <c r="TH24" s="1"/>
      <c r="TI24" s="1"/>
      <c r="TJ24" s="1"/>
      <c r="TK24" s="1"/>
      <c r="TL24" s="1"/>
      <c r="TM24" s="1"/>
      <c r="TN24" s="1"/>
      <c r="TO24" s="1"/>
      <c r="TP24" s="1"/>
      <c r="TQ24" s="1"/>
      <c r="TR24" s="1"/>
      <c r="TS24" s="1"/>
      <c r="TT24" s="1"/>
      <c r="TU24" s="1"/>
      <c r="TV24" s="1"/>
      <c r="TW24" s="1"/>
      <c r="TX24" s="1"/>
      <c r="TY24" s="1"/>
      <c r="TZ24" s="1"/>
      <c r="UA24" s="1"/>
      <c r="UB24" s="1"/>
      <c r="UC24" s="1"/>
      <c r="UD24" s="1"/>
      <c r="UE24" s="1"/>
      <c r="UF24" s="1"/>
      <c r="UG24" s="1"/>
      <c r="UH24" s="1"/>
      <c r="UI24" s="1"/>
      <c r="UJ24" s="1"/>
      <c r="UK24" s="1"/>
      <c r="UL24" s="1"/>
      <c r="UM24" s="1"/>
      <c r="UN24" s="1"/>
      <c r="UO24" s="1"/>
      <c r="UP24" s="1"/>
      <c r="UQ24" s="1"/>
      <c r="UR24" s="1"/>
      <c r="US24" s="1"/>
      <c r="UT24" s="1"/>
      <c r="UU24" s="1"/>
      <c r="UV24" s="1"/>
      <c r="UW24" s="1"/>
      <c r="UX24" s="1"/>
      <c r="UY24" s="1"/>
      <c r="UZ24" s="1"/>
      <c r="VA24" s="1"/>
      <c r="VB24" s="1"/>
      <c r="VC24" s="1"/>
      <c r="VD24" s="1"/>
      <c r="VE24" s="1"/>
      <c r="VF24" s="1"/>
      <c r="VG24" s="1"/>
      <c r="VH24" s="1"/>
      <c r="VI24" s="1"/>
      <c r="VJ24" s="1"/>
      <c r="VK24" s="1"/>
      <c r="VL24" s="1"/>
      <c r="VM24" s="1"/>
      <c r="VN24" s="1"/>
      <c r="VO24" s="1"/>
      <c r="VP24" s="1"/>
      <c r="VQ24" s="1"/>
      <c r="VR24" s="1"/>
      <c r="VS24" s="1"/>
      <c r="VT24" s="1"/>
      <c r="VU24" s="1"/>
      <c r="VV24" s="1"/>
      <c r="VW24" s="1"/>
      <c r="VX24" s="1"/>
      <c r="VY24" s="1"/>
      <c r="VZ24" s="1"/>
      <c r="WA24" s="1"/>
      <c r="WB24" s="1"/>
      <c r="WC24" s="1"/>
      <c r="WD24" s="1"/>
      <c r="WE24" s="1"/>
      <c r="WF24" s="1"/>
      <c r="WG24" s="1"/>
      <c r="WH24" s="1"/>
      <c r="WI24" s="1"/>
      <c r="WJ24" s="1"/>
      <c r="WK24" s="1"/>
      <c r="WL24" s="1"/>
      <c r="WM24" s="1"/>
      <c r="WN24" s="1"/>
      <c r="WO24" s="1"/>
      <c r="WP24" s="1"/>
      <c r="WQ24" s="1"/>
      <c r="WR24" s="1"/>
      <c r="WS24" s="1"/>
      <c r="WT24" s="1"/>
      <c r="WU24" s="1"/>
      <c r="WV24" s="1"/>
      <c r="WW24" s="1"/>
      <c r="WX24" s="1"/>
      <c r="WY24" s="1"/>
      <c r="WZ24" s="1"/>
      <c r="XA24" s="1"/>
      <c r="XB24" s="1"/>
      <c r="XC24" s="1"/>
      <c r="XD24" s="1"/>
      <c r="XE24" s="1"/>
      <c r="XF24" s="1"/>
      <c r="XG24" s="1"/>
      <c r="XH24" s="1"/>
      <c r="XI24" s="1"/>
      <c r="XJ24" s="1"/>
      <c r="XK24" s="1"/>
      <c r="XL24" s="1"/>
      <c r="XM24" s="1"/>
      <c r="XN24" s="1"/>
      <c r="XO24" s="1"/>
      <c r="XP24" s="1"/>
      <c r="XQ24" s="1"/>
      <c r="XR24" s="1"/>
      <c r="XS24" s="1"/>
      <c r="XT24" s="1"/>
      <c r="XU24" s="1"/>
      <c r="XV24" s="1"/>
      <c r="XW24" s="1"/>
      <c r="XX24" s="1"/>
      <c r="XY24" s="1"/>
      <c r="XZ24" s="1"/>
      <c r="YA24" s="1"/>
      <c r="YB24" s="1"/>
      <c r="YC24" s="1"/>
      <c r="YD24" s="1"/>
      <c r="YE24" s="1"/>
      <c r="YF24" s="1"/>
      <c r="YG24" s="1"/>
      <c r="YH24" s="1"/>
      <c r="YI24" s="1"/>
      <c r="YJ24" s="1"/>
      <c r="YK24" s="1"/>
      <c r="YL24" s="1"/>
      <c r="YM24" s="1"/>
      <c r="YN24" s="1"/>
      <c r="YO24" s="1"/>
      <c r="YP24" s="1"/>
      <c r="YQ24" s="1"/>
      <c r="YR24" s="1"/>
      <c r="YS24" s="1"/>
      <c r="YT24" s="1"/>
      <c r="YU24" s="1"/>
      <c r="YV24" s="1"/>
      <c r="YW24" s="1"/>
      <c r="YX24" s="1"/>
      <c r="YY24" s="1"/>
      <c r="YZ24" s="1"/>
      <c r="ZA24" s="1"/>
      <c r="ZB24" s="1"/>
      <c r="ZC24" s="1"/>
      <c r="ZD24" s="1"/>
      <c r="ZE24" s="1"/>
      <c r="ZF24" s="1"/>
      <c r="ZG24" s="1"/>
      <c r="ZH24" s="1"/>
      <c r="ZI24" s="1"/>
      <c r="ZJ24" s="1"/>
      <c r="ZK24" s="1"/>
      <c r="ZL24" s="1"/>
      <c r="ZM24" s="1"/>
      <c r="ZN24" s="1"/>
      <c r="ZO24" s="1"/>
      <c r="ZP24" s="1"/>
      <c r="ZQ24" s="1"/>
      <c r="ZR24" s="1"/>
      <c r="ZS24" s="1"/>
      <c r="ZT24" s="1"/>
      <c r="ZU24" s="1"/>
      <c r="ZV24" s="1"/>
      <c r="ZW24" s="1"/>
      <c r="ZX24" s="1"/>
      <c r="ZY24" s="1"/>
      <c r="ZZ24" s="1"/>
      <c r="AAA24" s="1"/>
      <c r="AAB24" s="1"/>
      <c r="AAC24" s="1"/>
      <c r="AAD24" s="1"/>
      <c r="AAE24" s="1"/>
      <c r="AAF24" s="1"/>
      <c r="AAG24" s="1"/>
      <c r="AAH24" s="1"/>
      <c r="AAI24" s="1"/>
      <c r="AAJ24" s="1"/>
      <c r="AAK24" s="1"/>
      <c r="AAL24" s="1"/>
      <c r="AAM24" s="1"/>
      <c r="AAN24" s="1"/>
      <c r="AAO24" s="1"/>
      <c r="AAP24" s="1"/>
      <c r="AAQ24" s="1"/>
      <c r="AAR24" s="1"/>
      <c r="AAS24" s="1"/>
      <c r="AAT24" s="1"/>
      <c r="AAU24" s="1"/>
      <c r="AAV24" s="1"/>
      <c r="AAW24" s="1"/>
      <c r="AAX24" s="1"/>
      <c r="AAY24" s="1"/>
      <c r="AAZ24" s="1"/>
      <c r="ABA24" s="1"/>
      <c r="ABB24" s="1"/>
      <c r="ABC24" s="1"/>
      <c r="ABD24" s="1"/>
      <c r="ABE24" s="1"/>
      <c r="ABF24" s="1"/>
      <c r="ABG24" s="1"/>
      <c r="ABH24" s="1"/>
      <c r="ABI24" s="1"/>
      <c r="ABJ24" s="1"/>
      <c r="ABK24" s="1"/>
      <c r="ABL24" s="1"/>
      <c r="ABM24" s="1"/>
      <c r="ABN24" s="1"/>
      <c r="ABO24" s="1"/>
      <c r="ABP24" s="1"/>
      <c r="ABQ24" s="1"/>
      <c r="ABR24" s="1"/>
      <c r="ABS24" s="1"/>
      <c r="ABT24" s="1"/>
      <c r="ABU24" s="1"/>
      <c r="ABV24" s="1"/>
      <c r="ABW24" s="1"/>
      <c r="ABX24" s="1"/>
      <c r="ABY24" s="1"/>
      <c r="ABZ24" s="1"/>
      <c r="ACA24" s="1"/>
      <c r="ACB24" s="1"/>
      <c r="ACC24" s="1"/>
      <c r="ACD24" s="1"/>
      <c r="ACE24" s="1"/>
      <c r="ACF24" s="1"/>
      <c r="ACG24" s="1"/>
      <c r="ACH24" s="1"/>
      <c r="ACI24" s="1"/>
      <c r="ACJ24" s="1"/>
      <c r="ACK24" s="1"/>
      <c r="ACL24" s="1"/>
      <c r="ACM24" s="1"/>
      <c r="ACN24" s="1"/>
      <c r="ACO24" s="1"/>
      <c r="ACP24" s="1"/>
      <c r="ACQ24" s="1"/>
      <c r="ACR24" s="1"/>
      <c r="ACS24" s="1"/>
      <c r="ACT24" s="1"/>
      <c r="ACU24" s="1"/>
      <c r="ACV24" s="1"/>
      <c r="ACW24" s="1"/>
      <c r="ACX24" s="1"/>
      <c r="ACY24" s="1"/>
      <c r="ACZ24" s="1"/>
      <c r="ADA24" s="1"/>
      <c r="ADB24" s="1"/>
      <c r="ADC24" s="1"/>
      <c r="ADD24" s="1"/>
      <c r="ADE24" s="1"/>
      <c r="ADF24" s="1"/>
      <c r="ADG24" s="1"/>
      <c r="ADH24" s="1"/>
      <c r="ADI24" s="1"/>
      <c r="ADJ24" s="1"/>
      <c r="ADK24" s="1"/>
      <c r="ADL24" s="1"/>
      <c r="ADM24" s="1"/>
      <c r="ADN24" s="1"/>
      <c r="ADO24" s="1"/>
      <c r="ADP24" s="1"/>
      <c r="ADQ24" s="1"/>
      <c r="ADR24" s="1"/>
      <c r="ADS24" s="1"/>
      <c r="ADT24" s="1"/>
      <c r="ADU24" s="1"/>
      <c r="ADV24" s="1"/>
      <c r="ADW24" s="1"/>
      <c r="ADX24" s="1"/>
      <c r="ADY24" s="1"/>
      <c r="ADZ24" s="1"/>
      <c r="AEA24" s="1"/>
      <c r="AEB24" s="1"/>
      <c r="AEC24" s="1"/>
      <c r="AED24" s="1"/>
      <c r="AEE24" s="1"/>
      <c r="AEF24" s="1"/>
      <c r="AEG24" s="1"/>
      <c r="AEH24" s="1"/>
      <c r="AEI24" s="1"/>
      <c r="AEJ24" s="1"/>
      <c r="AEK24" s="1"/>
      <c r="AEL24" s="1"/>
      <c r="AEM24" s="1"/>
      <c r="AEN24" s="1"/>
      <c r="AEO24" s="1"/>
      <c r="AEP24" s="1"/>
      <c r="AEQ24" s="1"/>
      <c r="AER24" s="1"/>
      <c r="AES24" s="1"/>
      <c r="AET24" s="1"/>
      <c r="AEU24" s="1"/>
      <c r="AEV24" s="1"/>
      <c r="AEW24" s="1"/>
      <c r="AEX24" s="1"/>
      <c r="AEY24" s="1"/>
      <c r="AEZ24" s="1"/>
      <c r="AFA24" s="1"/>
      <c r="AFB24" s="1"/>
      <c r="AFC24" s="1"/>
      <c r="AFD24" s="1"/>
      <c r="AFE24" s="1"/>
      <c r="AFF24" s="1"/>
      <c r="AFG24" s="1"/>
      <c r="AFH24" s="1"/>
      <c r="AFI24" s="1"/>
      <c r="AFJ24" s="1"/>
      <c r="AFK24" s="1"/>
      <c r="AFL24" s="1"/>
      <c r="AFM24" s="1"/>
      <c r="AFN24" s="1"/>
      <c r="AFO24" s="1"/>
      <c r="AFP24" s="1"/>
      <c r="AFQ24" s="1"/>
      <c r="AFR24" s="1"/>
      <c r="AFS24" s="1"/>
      <c r="AFT24" s="1"/>
      <c r="AFU24" s="1"/>
      <c r="AFV24" s="1"/>
      <c r="AFW24" s="1"/>
      <c r="AFX24" s="1"/>
      <c r="AFY24" s="1"/>
      <c r="AFZ24" s="1"/>
      <c r="AGA24" s="1"/>
      <c r="AGB24" s="1"/>
      <c r="AGC24" s="1"/>
      <c r="AGD24" s="1"/>
      <c r="AGE24" s="1"/>
      <c r="AGF24" s="1"/>
      <c r="AGG24" s="1"/>
      <c r="AGH24" s="1"/>
      <c r="AGI24" s="1"/>
      <c r="AGJ24" s="1"/>
      <c r="AGK24" s="1"/>
      <c r="AGL24" s="1"/>
      <c r="AGM24" s="1"/>
      <c r="AGN24" s="1"/>
      <c r="AGO24" s="1"/>
      <c r="AGP24" s="1"/>
      <c r="AGQ24" s="1"/>
      <c r="AGR24" s="1"/>
      <c r="AGS24" s="1"/>
      <c r="AGT24" s="1"/>
      <c r="AGU24" s="1"/>
      <c r="AGV24" s="1"/>
      <c r="AGW24" s="1"/>
      <c r="AGX24" s="1"/>
      <c r="AGY24" s="1"/>
      <c r="AGZ24" s="1"/>
      <c r="AHA24" s="1"/>
      <c r="AHB24" s="1"/>
      <c r="AHC24" s="1"/>
      <c r="AHD24" s="1"/>
      <c r="AHE24" s="1"/>
      <c r="AHF24" s="1"/>
      <c r="AHG24" s="1"/>
      <c r="AHH24" s="1"/>
      <c r="AHI24" s="1"/>
      <c r="AHJ24" s="1"/>
      <c r="AHK24" s="1"/>
      <c r="AHL24" s="1"/>
      <c r="AHM24" s="1"/>
      <c r="AHN24" s="1"/>
      <c r="AHO24" s="1"/>
      <c r="AHP24" s="1"/>
      <c r="AHQ24" s="1"/>
      <c r="AHR24" s="1"/>
      <c r="AHS24" s="1"/>
      <c r="AHT24" s="1"/>
      <c r="AHU24" s="1"/>
      <c r="AHV24" s="1"/>
      <c r="AHW24" s="1"/>
      <c r="AHX24" s="1"/>
      <c r="AHY24" s="1"/>
      <c r="AHZ24" s="1"/>
      <c r="AIA24" s="1"/>
      <c r="AIB24" s="1"/>
      <c r="AIC24" s="1"/>
      <c r="AID24" s="1"/>
      <c r="AIE24" s="1"/>
      <c r="AIF24" s="1"/>
      <c r="AIG24" s="1"/>
      <c r="AIH24" s="1"/>
      <c r="AII24" s="1"/>
      <c r="AIJ24" s="1"/>
      <c r="AIK24" s="1"/>
      <c r="AIL24" s="1"/>
      <c r="AIM24" s="1"/>
      <c r="AIN24" s="1"/>
      <c r="AIO24" s="1"/>
      <c r="AIP24" s="1"/>
      <c r="AIQ24" s="1"/>
      <c r="AIR24" s="1"/>
      <c r="AIS24" s="1"/>
      <c r="AIT24" s="1"/>
      <c r="AIU24" s="1"/>
      <c r="AIV24" s="1"/>
      <c r="AIW24" s="1"/>
      <c r="AIX24" s="1"/>
      <c r="AIY24" s="1"/>
      <c r="AIZ24" s="1"/>
      <c r="AJA24" s="1"/>
      <c r="AJB24" s="1"/>
      <c r="AJC24" s="1"/>
      <c r="AJD24" s="1"/>
      <c r="AJE24" s="1"/>
      <c r="AJF24" s="1"/>
      <c r="AJG24" s="1"/>
      <c r="AJH24" s="1"/>
      <c r="AJI24" s="1"/>
      <c r="AJJ24" s="1"/>
      <c r="AJK24" s="1"/>
      <c r="AJL24" s="1"/>
      <c r="AJM24" s="1"/>
      <c r="AJN24" s="1"/>
      <c r="AJO24" s="1"/>
      <c r="AJP24" s="1"/>
      <c r="AJQ24" s="1"/>
      <c r="AJR24" s="1"/>
      <c r="AJS24" s="1"/>
      <c r="AJT24" s="1"/>
      <c r="AJU24" s="1"/>
      <c r="AJV24" s="1"/>
      <c r="AJW24" s="1"/>
      <c r="AJX24" s="1"/>
      <c r="AJY24" s="1"/>
      <c r="AJZ24" s="1"/>
      <c r="AKA24" s="1"/>
      <c r="AKB24" s="1"/>
      <c r="AKC24" s="1"/>
      <c r="AKD24" s="1"/>
      <c r="AKE24" s="1"/>
      <c r="AKF24" s="1"/>
      <c r="AKG24" s="1"/>
      <c r="AKH24" s="1"/>
      <c r="AKI24" s="1"/>
      <c r="AKJ24" s="1"/>
      <c r="AKK24" s="1"/>
      <c r="AKL24" s="1"/>
      <c r="AKM24" s="1"/>
      <c r="AKN24" s="1"/>
      <c r="AKO24" s="1"/>
      <c r="AKP24" s="1"/>
      <c r="AKQ24" s="1"/>
      <c r="AKR24" s="1"/>
      <c r="AKS24" s="1"/>
      <c r="AKT24" s="1"/>
      <c r="AKU24" s="1"/>
      <c r="AKV24" s="1"/>
      <c r="AKW24" s="1"/>
      <c r="AKX24" s="1"/>
      <c r="AKY24" s="1"/>
      <c r="AKZ24" s="1"/>
      <c r="ALA24" s="1"/>
      <c r="ALB24" s="1"/>
      <c r="ALC24" s="1"/>
      <c r="ALD24" s="1"/>
      <c r="ALE24" s="1"/>
      <c r="ALF24" s="1"/>
      <c r="ALG24" s="1"/>
      <c r="ALH24" s="1"/>
      <c r="ALI24" s="1"/>
      <c r="ALJ24" s="1"/>
      <c r="ALK24" s="1"/>
      <c r="ALL24" s="1"/>
      <c r="ALM24" s="1"/>
      <c r="ALN24" s="1"/>
      <c r="ALO24" s="1"/>
      <c r="ALP24" s="1"/>
      <c r="ALQ24" s="1"/>
      <c r="ALR24" s="1"/>
      <c r="ALS24" s="1"/>
      <c r="ALT24" s="1"/>
      <c r="ALU24" s="1"/>
      <c r="ALV24" s="1"/>
      <c r="ALW24" s="1"/>
      <c r="ALX24" s="1"/>
      <c r="ALY24" s="1"/>
      <c r="ALZ24" s="1"/>
      <c r="AMA24" s="1"/>
      <c r="AMB24" s="1"/>
      <c r="AMC24" s="1"/>
      <c r="AMD24" s="1"/>
      <c r="AME24" s="1"/>
      <c r="AMF24" s="1"/>
      <c r="AMG24" s="1"/>
      <c r="AMH24" s="1"/>
      <c r="AMI24" s="1"/>
      <c r="AMJ24" s="1"/>
      <c r="AMK24" s="1"/>
      <c r="AML24" s="1"/>
      <c r="AMM24" s="1"/>
      <c r="AMN24" s="1"/>
      <c r="AMO24" s="1"/>
      <c r="AMP24" s="1"/>
      <c r="AMQ24" s="1"/>
      <c r="AMR24" s="1"/>
      <c r="AMS24" s="1"/>
      <c r="AMT24" s="1"/>
      <c r="AMU24" s="1"/>
      <c r="AMV24" s="1"/>
      <c r="AMW24" s="1"/>
      <c r="AMX24" s="1"/>
      <c r="AMY24" s="1"/>
      <c r="AMZ24" s="1"/>
      <c r="ANA24" s="1"/>
      <c r="ANB24" s="1"/>
      <c r="ANC24" s="1"/>
      <c r="AND24" s="1"/>
      <c r="ANE24" s="1"/>
      <c r="ANF24" s="1"/>
      <c r="ANG24" s="1"/>
      <c r="ANH24" s="1"/>
      <c r="ANI24" s="1"/>
      <c r="ANJ24" s="1"/>
      <c r="ANK24" s="1"/>
      <c r="ANL24" s="1"/>
      <c r="ANM24" s="1"/>
      <c r="ANN24" s="1"/>
      <c r="ANO24" s="1"/>
      <c r="ANP24" s="1"/>
      <c r="ANQ24" s="1"/>
      <c r="ANR24" s="1"/>
      <c r="ANS24" s="1"/>
      <c r="ANT24" s="1"/>
      <c r="ANU24" s="1"/>
      <c r="ANV24" s="1"/>
      <c r="ANW24" s="1"/>
      <c r="ANX24" s="1"/>
      <c r="ANY24" s="1"/>
      <c r="ANZ24" s="1"/>
      <c r="AOA24" s="1"/>
      <c r="AOB24" s="1"/>
      <c r="AOC24" s="1"/>
      <c r="AOD24" s="1"/>
      <c r="AOE24" s="1"/>
      <c r="AOF24" s="1"/>
      <c r="AOG24" s="1"/>
      <c r="AOH24" s="1"/>
      <c r="AOI24" s="1"/>
      <c r="AOJ24" s="1"/>
      <c r="AOK24" s="1"/>
      <c r="AOL24" s="1"/>
      <c r="AOM24" s="1"/>
      <c r="AON24" s="1"/>
      <c r="AOO24" s="1"/>
      <c r="AOP24" s="1"/>
      <c r="AOQ24" s="1"/>
      <c r="AOR24" s="1"/>
      <c r="AOS24" s="1"/>
      <c r="AOT24" s="1"/>
      <c r="AOU24" s="1"/>
      <c r="AOV24" s="1"/>
      <c r="AOW24" s="1"/>
      <c r="AOX24" s="1"/>
      <c r="AOY24" s="1"/>
      <c r="AOZ24" s="1"/>
      <c r="APA24" s="1"/>
      <c r="APB24" s="1"/>
      <c r="APC24" s="1"/>
      <c r="APD24" s="1"/>
      <c r="APE24" s="1"/>
      <c r="APF24" s="1"/>
      <c r="APG24" s="1"/>
      <c r="APH24" s="1"/>
      <c r="API24" s="1"/>
      <c r="APJ24" s="1"/>
      <c r="APK24" s="1"/>
      <c r="APL24" s="1"/>
      <c r="APM24" s="1"/>
      <c r="APN24" s="1"/>
      <c r="APO24" s="1"/>
      <c r="APP24" s="1"/>
      <c r="APQ24" s="1"/>
      <c r="APR24" s="1"/>
      <c r="APS24" s="1"/>
      <c r="APT24" s="1"/>
      <c r="APU24" s="1"/>
      <c r="APV24" s="1"/>
      <c r="APW24" s="1"/>
      <c r="APX24" s="1"/>
      <c r="APY24" s="1"/>
      <c r="APZ24" s="1"/>
      <c r="AQA24" s="1"/>
      <c r="AQB24" s="1"/>
      <c r="AQC24" s="1"/>
      <c r="AQD24" s="1"/>
      <c r="AQE24" s="1"/>
      <c r="AQF24" s="1"/>
      <c r="AQG24" s="1"/>
      <c r="AQH24" s="1"/>
      <c r="AQI24" s="1"/>
      <c r="AQJ24" s="1"/>
      <c r="AQK24" s="1"/>
      <c r="AQL24" s="1"/>
      <c r="AQM24" s="1"/>
      <c r="AQN24" s="1"/>
      <c r="AQO24" s="1"/>
      <c r="AQP24" s="1"/>
      <c r="AQQ24" s="1"/>
      <c r="AQR24" s="1"/>
      <c r="AQS24" s="1"/>
      <c r="AQT24" s="1"/>
      <c r="AQU24" s="1"/>
      <c r="AQV24" s="1"/>
      <c r="AQW24" s="1"/>
      <c r="AQX24" s="1"/>
      <c r="AQY24" s="1"/>
      <c r="AQZ24" s="1"/>
      <c r="ARA24" s="1"/>
      <c r="ARB24" s="1"/>
      <c r="ARC24" s="1"/>
      <c r="ARD24" s="1"/>
      <c r="ARE24" s="1"/>
      <c r="ARF24" s="1"/>
      <c r="ARG24" s="1"/>
      <c r="ARH24" s="1"/>
      <c r="ARI24" s="1"/>
      <c r="ARJ24" s="1"/>
      <c r="ARK24" s="1"/>
      <c r="ARL24" s="1"/>
      <c r="ARM24" s="1"/>
      <c r="ARN24" s="1"/>
      <c r="ARO24" s="1"/>
      <c r="ARP24" s="1"/>
      <c r="ARQ24" s="1"/>
      <c r="ARR24" s="1"/>
      <c r="ARS24" s="1"/>
      <c r="ART24" s="1"/>
      <c r="ARU24" s="1"/>
      <c r="ARV24" s="1"/>
      <c r="ARW24" s="1"/>
      <c r="ARX24" s="1"/>
      <c r="ARY24" s="1"/>
      <c r="ARZ24" s="1"/>
      <c r="ASA24" s="1"/>
      <c r="ASB24" s="1"/>
      <c r="ASC24" s="1"/>
      <c r="ASD24" s="1"/>
      <c r="ASE24" s="1"/>
      <c r="ASF24" s="1"/>
      <c r="ASG24" s="1"/>
      <c r="ASH24" s="1"/>
      <c r="ASI24" s="1"/>
      <c r="ASJ24" s="1"/>
      <c r="ASK24" s="1"/>
      <c r="ASL24" s="1"/>
      <c r="ASM24" s="1"/>
      <c r="ASN24" s="1"/>
      <c r="ASO24" s="1"/>
      <c r="ASP24" s="1"/>
      <c r="ASQ24" s="1"/>
      <c r="ASR24" s="1"/>
      <c r="ASS24" s="1"/>
      <c r="AST24" s="1"/>
      <c r="ASU24" s="1"/>
      <c r="ASV24" s="1"/>
      <c r="ASW24" s="1"/>
      <c r="ASX24" s="1"/>
      <c r="ASY24" s="1"/>
      <c r="ASZ24" s="1"/>
      <c r="ATA24" s="1"/>
      <c r="ATB24" s="1"/>
      <c r="ATC24" s="1"/>
      <c r="ATD24" s="1"/>
      <c r="ATE24" s="1"/>
      <c r="ATF24" s="1"/>
      <c r="ATG24" s="1"/>
      <c r="ATH24" s="1"/>
      <c r="ATI24" s="1"/>
      <c r="ATJ24" s="1"/>
      <c r="ATK24" s="1"/>
      <c r="ATL24" s="1"/>
      <c r="ATM24" s="1"/>
      <c r="ATN24" s="1"/>
      <c r="ATO24" s="1"/>
      <c r="ATP24" s="1"/>
      <c r="ATQ24" s="1"/>
      <c r="ATR24" s="1"/>
      <c r="ATS24" s="1"/>
      <c r="ATT24" s="1"/>
      <c r="ATU24" s="1"/>
      <c r="ATV24" s="1"/>
      <c r="ATW24" s="1"/>
      <c r="ATX24" s="1"/>
      <c r="ATY24" s="1"/>
      <c r="ATZ24" s="1"/>
      <c r="AUA24" s="1"/>
      <c r="AUB24" s="1"/>
      <c r="AUC24" s="1"/>
      <c r="AUD24" s="1"/>
      <c r="AUE24" s="1"/>
      <c r="AUF24" s="1"/>
      <c r="AUG24" s="1"/>
      <c r="AUH24" s="1"/>
      <c r="AUI24" s="1"/>
      <c r="AUJ24" s="1"/>
      <c r="AUK24" s="1"/>
      <c r="AUL24" s="1"/>
      <c r="AUM24" s="1"/>
      <c r="AUN24" s="1"/>
      <c r="AUO24" s="1"/>
      <c r="AUP24" s="1"/>
      <c r="AUQ24" s="1"/>
      <c r="AUR24" s="1"/>
      <c r="AUS24" s="1"/>
      <c r="AUT24" s="1"/>
      <c r="AUU24" s="1"/>
      <c r="AUV24" s="1"/>
      <c r="AUW24" s="1"/>
      <c r="AUX24" s="1"/>
      <c r="AUY24" s="1"/>
      <c r="AUZ24" s="1"/>
      <c r="AVA24" s="1"/>
      <c r="AVB24" s="1"/>
      <c r="AVC24" s="1"/>
      <c r="AVD24" s="1"/>
      <c r="AVE24" s="1"/>
      <c r="AVF24" s="1"/>
      <c r="AVG24" s="1"/>
      <c r="AVH24" s="1"/>
      <c r="AVI24" s="1"/>
      <c r="AVJ24" s="1"/>
      <c r="AVK24" s="1"/>
      <c r="AVL24" s="1"/>
      <c r="AVM24" s="1"/>
      <c r="AVN24" s="1"/>
      <c r="AVO24" s="1"/>
      <c r="AVP24" s="1"/>
      <c r="AVQ24" s="1"/>
      <c r="AVR24" s="1"/>
      <c r="AVS24" s="1"/>
      <c r="AVT24" s="1"/>
      <c r="AVU24" s="1"/>
      <c r="AVV24" s="1"/>
      <c r="AVW24" s="1"/>
      <c r="AVX24" s="1"/>
      <c r="AVY24" s="1"/>
      <c r="AVZ24" s="1"/>
      <c r="AWA24" s="1"/>
      <c r="AWB24" s="1"/>
      <c r="AWC24" s="1"/>
      <c r="AWD24" s="1"/>
      <c r="AWE24" s="1"/>
      <c r="AWF24" s="1"/>
      <c r="AWG24" s="1"/>
      <c r="AWH24" s="1"/>
      <c r="AWI24" s="1"/>
      <c r="AWJ24" s="1"/>
      <c r="AWK24" s="1"/>
      <c r="AWL24" s="1"/>
      <c r="AWM24" s="1"/>
      <c r="AWN24" s="1"/>
      <c r="AWO24" s="1"/>
      <c r="AWP24" s="1"/>
      <c r="AWQ24" s="1"/>
      <c r="AWR24" s="1"/>
      <c r="AWS24" s="1"/>
      <c r="AWT24" s="1"/>
      <c r="AWU24" s="1"/>
      <c r="AWV24" s="1"/>
      <c r="AWW24" s="1"/>
      <c r="AWX24" s="1"/>
      <c r="AWY24" s="1"/>
      <c r="AWZ24" s="1"/>
      <c r="AXA24" s="1"/>
      <c r="AXB24" s="1"/>
      <c r="AXC24" s="1"/>
      <c r="AXD24" s="1"/>
      <c r="AXE24" s="1"/>
      <c r="AXF24" s="1"/>
      <c r="AXG24" s="1"/>
      <c r="AXH24" s="1"/>
      <c r="AXI24" s="1"/>
      <c r="AXJ24" s="1"/>
      <c r="AXK24" s="1"/>
      <c r="AXL24" s="1"/>
      <c r="AXM24" s="1"/>
      <c r="AXN24" s="1"/>
      <c r="AXO24" s="1"/>
      <c r="AXP24" s="1"/>
      <c r="AXQ24" s="1"/>
      <c r="AXR24" s="1"/>
      <c r="AXS24" s="1"/>
      <c r="AXT24" s="1"/>
      <c r="AXU24" s="1"/>
      <c r="AXV24" s="1"/>
      <c r="AXW24" s="1"/>
      <c r="AXX24" s="1"/>
      <c r="AXY24" s="1"/>
      <c r="AXZ24" s="1"/>
      <c r="AYA24" s="1"/>
      <c r="AYB24" s="1"/>
      <c r="AYC24" s="1"/>
      <c r="AYD24" s="1"/>
      <c r="AYE24" s="1"/>
      <c r="AYF24" s="1"/>
      <c r="AYG24" s="1"/>
      <c r="AYH24" s="1"/>
      <c r="AYI24" s="1"/>
      <c r="AYJ24" s="1"/>
      <c r="AYK24" s="1"/>
      <c r="AYL24" s="1"/>
      <c r="AYM24" s="1"/>
      <c r="AYN24" s="1"/>
      <c r="AYO24" s="1"/>
      <c r="AYP24" s="1"/>
      <c r="AYQ24" s="1"/>
      <c r="AYR24" s="1"/>
      <c r="AYS24" s="1"/>
      <c r="AYT24" s="1"/>
      <c r="AYU24" s="1"/>
      <c r="AYV24" s="1"/>
      <c r="AYW24" s="1"/>
      <c r="AYX24" s="1"/>
      <c r="AYY24" s="1"/>
      <c r="AYZ24" s="1"/>
      <c r="AZA24" s="1"/>
      <c r="AZB24" s="1"/>
      <c r="AZC24" s="1"/>
      <c r="AZD24" s="1"/>
      <c r="AZE24" s="1"/>
      <c r="AZF24" s="1"/>
      <c r="AZG24" s="1"/>
      <c r="AZH24" s="1"/>
      <c r="AZI24" s="1"/>
      <c r="AZJ24" s="1"/>
      <c r="AZK24" s="1"/>
      <c r="AZL24" s="1"/>
      <c r="AZM24" s="1"/>
      <c r="AZN24" s="1"/>
      <c r="AZO24" s="1"/>
      <c r="AZP24" s="1"/>
      <c r="AZQ24" s="1"/>
      <c r="AZR24" s="1"/>
      <c r="AZS24" s="1"/>
      <c r="AZT24" s="1"/>
      <c r="AZU24" s="1"/>
      <c r="AZV24" s="1"/>
      <c r="AZW24" s="1"/>
      <c r="AZX24" s="1"/>
      <c r="AZY24" s="1"/>
      <c r="AZZ24" s="1"/>
      <c r="BAA24" s="1"/>
      <c r="BAB24" s="1"/>
      <c r="BAC24" s="1"/>
      <c r="BAD24" s="1"/>
      <c r="BAE24" s="1"/>
      <c r="BAF24" s="1"/>
      <c r="BAG24" s="1"/>
      <c r="BAH24" s="1"/>
      <c r="BAI24" s="1"/>
      <c r="BAJ24" s="1"/>
      <c r="BAK24" s="1"/>
      <c r="BAL24" s="1"/>
      <c r="BAM24" s="1"/>
      <c r="BAN24" s="1"/>
      <c r="BAO24" s="1"/>
      <c r="BAP24" s="1"/>
      <c r="BAQ24" s="1"/>
      <c r="BAR24" s="1"/>
      <c r="BAS24" s="1"/>
      <c r="BAT24" s="1"/>
      <c r="BAU24" s="1"/>
      <c r="BAV24" s="1"/>
      <c r="BAW24" s="1"/>
      <c r="BAX24" s="1"/>
      <c r="BAY24" s="1"/>
      <c r="BAZ24" s="1"/>
      <c r="BBA24" s="1"/>
      <c r="BBB24" s="1"/>
      <c r="BBC24" s="1"/>
      <c r="BBD24" s="1"/>
      <c r="BBE24" s="1"/>
      <c r="BBF24" s="1"/>
      <c r="BBG24" s="1"/>
      <c r="BBH24" s="1"/>
      <c r="BBI24" s="1"/>
      <c r="BBJ24" s="1"/>
      <c r="BBK24" s="1"/>
      <c r="BBL24" s="1"/>
      <c r="BBM24" s="1"/>
      <c r="BBN24" s="1"/>
      <c r="BBO24" s="1"/>
      <c r="BBP24" s="1"/>
      <c r="BBQ24" s="1"/>
      <c r="BBR24" s="1"/>
      <c r="BBS24" s="1"/>
      <c r="BBT24" s="1"/>
      <c r="BBU24" s="1"/>
      <c r="BBV24" s="1"/>
      <c r="BBW24" s="1"/>
      <c r="BBX24" s="1"/>
      <c r="BBY24" s="1"/>
      <c r="BBZ24" s="1"/>
      <c r="BCA24" s="1"/>
      <c r="BCB24" s="1"/>
      <c r="BCC24" s="1"/>
      <c r="BCD24" s="1"/>
      <c r="BCE24" s="1"/>
      <c r="BCF24" s="1"/>
      <c r="BCG24" s="1"/>
      <c r="BCH24" s="1"/>
      <c r="BCI24" s="1"/>
      <c r="BCJ24" s="1"/>
      <c r="BCK24" s="1"/>
      <c r="BCL24" s="1"/>
      <c r="BCM24" s="1"/>
      <c r="BCN24" s="1"/>
      <c r="BCO24" s="1"/>
      <c r="BCP24" s="1"/>
      <c r="BCQ24" s="1"/>
      <c r="BCR24" s="1"/>
      <c r="BCS24" s="1"/>
      <c r="BCT24" s="1"/>
      <c r="BCU24" s="1"/>
      <c r="BCV24" s="1"/>
      <c r="BCW24" s="1"/>
      <c r="BCX24" s="1"/>
      <c r="BCY24" s="1"/>
      <c r="BCZ24" s="1"/>
      <c r="BDA24" s="1"/>
      <c r="BDB24" s="1"/>
      <c r="BDC24" s="1"/>
      <c r="BDD24" s="1"/>
      <c r="BDE24" s="1"/>
      <c r="BDF24" s="1"/>
      <c r="BDG24" s="1"/>
      <c r="BDH24" s="1"/>
      <c r="BDI24" s="1"/>
      <c r="BDJ24" s="1"/>
      <c r="BDK24" s="1"/>
      <c r="BDL24" s="1"/>
      <c r="BDM24" s="1"/>
      <c r="BDN24" s="1"/>
      <c r="BDO24" s="1"/>
      <c r="BDP24" s="1"/>
      <c r="BDQ24" s="1"/>
      <c r="BDR24" s="1"/>
      <c r="BDS24" s="1"/>
      <c r="BDT24" s="1"/>
      <c r="BDU24" s="1"/>
      <c r="BDV24" s="1"/>
      <c r="BDW24" s="1"/>
      <c r="BDX24" s="1"/>
      <c r="BDY24" s="1"/>
      <c r="BDZ24" s="1"/>
      <c r="BEA24" s="1"/>
      <c r="BEB24" s="1"/>
      <c r="BEC24" s="1"/>
      <c r="BED24" s="1"/>
      <c r="BEE24" s="1"/>
      <c r="BEF24" s="1"/>
      <c r="BEG24" s="1"/>
      <c r="BEH24" s="1"/>
      <c r="BEI24" s="1"/>
      <c r="BEJ24" s="1"/>
      <c r="BEK24" s="1"/>
      <c r="BEL24" s="1"/>
      <c r="BEM24" s="1"/>
      <c r="BEN24" s="1"/>
      <c r="BEO24" s="1"/>
      <c r="BEP24" s="1"/>
      <c r="BEQ24" s="1"/>
      <c r="BER24" s="1"/>
      <c r="BES24" s="1"/>
      <c r="BET24" s="1"/>
      <c r="BEU24" s="1"/>
      <c r="BEV24" s="1"/>
      <c r="BEW24" s="1"/>
      <c r="BEX24" s="1"/>
      <c r="BEY24" s="1"/>
      <c r="BEZ24" s="1"/>
      <c r="BFA24" s="1"/>
      <c r="BFB24" s="1"/>
      <c r="BFC24" s="1"/>
      <c r="BFD24" s="1"/>
      <c r="BFE24" s="1"/>
      <c r="BFF24" s="1"/>
      <c r="BFG24" s="1"/>
      <c r="BFH24" s="1"/>
      <c r="BFI24" s="1"/>
      <c r="BFJ24" s="1"/>
      <c r="BFK24" s="1"/>
      <c r="BFL24" s="1"/>
      <c r="BFM24" s="1"/>
      <c r="BFN24" s="1"/>
      <c r="BFO24" s="1"/>
      <c r="BFP24" s="1"/>
      <c r="BFQ24" s="1"/>
      <c r="BFR24" s="1"/>
      <c r="BFS24" s="1"/>
      <c r="BFT24" s="1"/>
      <c r="BFU24" s="1"/>
      <c r="BFV24" s="1"/>
      <c r="BFW24" s="1"/>
      <c r="BFX24" s="1"/>
      <c r="BFY24" s="1"/>
      <c r="BFZ24" s="1"/>
      <c r="BGA24" s="1"/>
      <c r="BGB24" s="1"/>
      <c r="BGC24" s="1"/>
      <c r="BGD24" s="1"/>
      <c r="BGE24" s="1"/>
      <c r="BGF24" s="1"/>
      <c r="BGG24" s="1"/>
      <c r="BGH24" s="1"/>
      <c r="BGI24" s="1"/>
      <c r="BGJ24" s="1"/>
      <c r="BGK24" s="1"/>
      <c r="BGL24" s="1"/>
      <c r="BGM24" s="1"/>
      <c r="BGN24" s="1"/>
      <c r="BGO24" s="1"/>
      <c r="BGP24" s="1"/>
      <c r="BGQ24" s="1"/>
      <c r="BGR24" s="1"/>
      <c r="BGS24" s="1"/>
      <c r="BGT24" s="1"/>
      <c r="BGU24" s="1"/>
      <c r="BGV24" s="1"/>
      <c r="BGW24" s="1"/>
      <c r="BGX24" s="1"/>
      <c r="BGY24" s="1"/>
      <c r="BGZ24" s="1"/>
      <c r="BHA24" s="1"/>
      <c r="BHB24" s="1"/>
      <c r="BHC24" s="1"/>
      <c r="BHD24" s="1"/>
      <c r="BHE24" s="1"/>
      <c r="BHF24" s="1"/>
      <c r="BHG24" s="1"/>
      <c r="BHH24" s="1"/>
      <c r="BHI24" s="1"/>
      <c r="BHJ24" s="1"/>
      <c r="BHK24" s="1"/>
      <c r="BHL24" s="1"/>
      <c r="BHM24" s="1"/>
      <c r="BHN24" s="1"/>
      <c r="BHO24" s="1"/>
      <c r="BHP24" s="1"/>
      <c r="BHQ24" s="1"/>
      <c r="BHR24" s="1"/>
      <c r="BHS24" s="1"/>
      <c r="BHT24" s="1"/>
      <c r="BHU24" s="1"/>
      <c r="BHV24" s="1"/>
      <c r="BHW24" s="1"/>
      <c r="BHX24" s="1"/>
      <c r="BHY24" s="1"/>
      <c r="BHZ24" s="1"/>
      <c r="BIA24" s="1"/>
      <c r="BIB24" s="1"/>
      <c r="BIC24" s="1"/>
      <c r="BID24" s="1"/>
      <c r="BIE24" s="1"/>
      <c r="BIF24" s="1"/>
      <c r="BIG24" s="1"/>
      <c r="BIH24" s="1"/>
      <c r="BII24" s="1"/>
      <c r="BIJ24" s="1"/>
      <c r="BIK24" s="1"/>
      <c r="BIL24" s="1"/>
      <c r="BIM24" s="1"/>
      <c r="BIN24" s="1"/>
      <c r="BIO24" s="1"/>
      <c r="BIP24" s="1"/>
      <c r="BIQ24" s="1"/>
      <c r="BIR24" s="1"/>
      <c r="BIS24" s="1"/>
      <c r="BIT24" s="1"/>
      <c r="BIU24" s="1"/>
      <c r="BIV24" s="1"/>
      <c r="BIW24" s="1"/>
      <c r="BIX24" s="1"/>
      <c r="BIY24" s="1"/>
      <c r="BIZ24" s="1"/>
      <c r="BJA24" s="1"/>
      <c r="BJB24" s="1"/>
      <c r="BJC24" s="1"/>
      <c r="BJD24" s="1"/>
      <c r="BJE24" s="1"/>
      <c r="BJF24" s="1"/>
      <c r="BJG24" s="1"/>
      <c r="BJH24" s="1"/>
      <c r="BJI24" s="1"/>
      <c r="BJJ24" s="1"/>
      <c r="BJK24" s="1"/>
      <c r="BJL24" s="1"/>
      <c r="BJM24" s="1"/>
      <c r="BJN24" s="1"/>
      <c r="BJO24" s="1"/>
      <c r="BJP24" s="1"/>
      <c r="BJQ24" s="1"/>
      <c r="BJR24" s="1"/>
      <c r="BJS24" s="1"/>
      <c r="BJT24" s="1"/>
      <c r="BJU24" s="1"/>
      <c r="BJV24" s="1"/>
      <c r="BJW24" s="1"/>
      <c r="BJX24" s="1"/>
      <c r="BJY24" s="1"/>
      <c r="BJZ24" s="1"/>
      <c r="BKA24" s="1"/>
      <c r="BKB24" s="1"/>
      <c r="BKC24" s="1"/>
      <c r="BKD24" s="1"/>
      <c r="BKE24" s="1"/>
      <c r="BKF24" s="1"/>
      <c r="BKG24" s="1"/>
      <c r="BKH24" s="1"/>
      <c r="BKI24" s="1"/>
      <c r="BKJ24" s="1"/>
      <c r="BKK24" s="1"/>
      <c r="BKL24" s="1"/>
      <c r="BKM24" s="1"/>
      <c r="BKN24" s="1"/>
      <c r="BKO24" s="1"/>
      <c r="BKP24" s="1"/>
      <c r="BKQ24" s="1"/>
      <c r="BKR24" s="1"/>
      <c r="BKS24" s="1"/>
      <c r="BKT24" s="1"/>
      <c r="BKU24" s="1"/>
      <c r="BKV24" s="1"/>
      <c r="BKW24" s="1"/>
      <c r="BKX24" s="1"/>
      <c r="BKY24" s="1"/>
      <c r="BKZ24" s="1"/>
      <c r="BLA24" s="1"/>
      <c r="BLB24" s="1"/>
      <c r="BLC24" s="1"/>
      <c r="BLD24" s="1"/>
      <c r="BLE24" s="1"/>
      <c r="BLF24" s="1"/>
      <c r="BLG24" s="1"/>
      <c r="BLH24" s="1"/>
      <c r="BLI24" s="1"/>
      <c r="BLJ24" s="1"/>
      <c r="BLK24" s="1"/>
      <c r="BLL24" s="1"/>
      <c r="BLM24" s="1"/>
      <c r="BLN24" s="1"/>
      <c r="BLO24" s="1"/>
      <c r="BLP24" s="1"/>
      <c r="BLQ24" s="1"/>
      <c r="BLR24" s="1"/>
      <c r="BLS24" s="1"/>
      <c r="BLT24" s="1"/>
      <c r="BLU24" s="1"/>
      <c r="BLV24" s="1"/>
      <c r="BLW24" s="1"/>
      <c r="BLX24" s="1"/>
      <c r="BLY24" s="1"/>
      <c r="BLZ24" s="1"/>
      <c r="BMA24" s="1"/>
      <c r="BMB24" s="1"/>
      <c r="BMC24" s="1"/>
      <c r="BMD24" s="1"/>
      <c r="BME24" s="1"/>
      <c r="BMF24" s="1"/>
      <c r="BMG24" s="1"/>
      <c r="BMH24" s="1"/>
      <c r="BMI24" s="1"/>
      <c r="BMJ24" s="1"/>
      <c r="BMK24" s="1"/>
      <c r="BML24" s="1"/>
      <c r="BMM24" s="1"/>
      <c r="BMN24" s="1"/>
      <c r="BMO24" s="1"/>
      <c r="BMP24" s="1"/>
      <c r="BMQ24" s="1"/>
      <c r="BMR24" s="1"/>
      <c r="BMS24" s="1"/>
      <c r="BMT24" s="1"/>
      <c r="BMU24" s="1"/>
      <c r="BMV24" s="1"/>
      <c r="BMW24" s="1"/>
      <c r="BMX24" s="1"/>
      <c r="BMY24" s="1"/>
      <c r="BMZ24" s="1"/>
      <c r="BNA24" s="1"/>
      <c r="BNB24" s="1"/>
      <c r="BNC24" s="1"/>
      <c r="BND24" s="1"/>
      <c r="BNE24" s="1"/>
      <c r="BNF24" s="1"/>
      <c r="BNG24" s="1"/>
      <c r="BNH24" s="1"/>
      <c r="BNI24" s="1"/>
      <c r="BNJ24" s="1"/>
      <c r="BNK24" s="1"/>
      <c r="BNL24" s="1"/>
      <c r="BNM24" s="1"/>
      <c r="BNN24" s="1"/>
      <c r="BNO24" s="1"/>
      <c r="BNP24" s="1"/>
      <c r="BNQ24" s="1"/>
      <c r="BNR24" s="1"/>
      <c r="BNS24" s="1"/>
      <c r="BNT24" s="1"/>
      <c r="BNU24" s="1"/>
      <c r="BNV24" s="1"/>
      <c r="BNW24" s="1"/>
      <c r="BNX24" s="1"/>
      <c r="BNY24" s="1"/>
      <c r="BNZ24" s="1"/>
      <c r="BOA24" s="1"/>
      <c r="BOB24" s="1"/>
      <c r="BOC24" s="1"/>
      <c r="BOD24" s="1"/>
      <c r="BOE24" s="1"/>
      <c r="BOF24" s="1"/>
      <c r="BOG24" s="1"/>
      <c r="BOH24" s="1"/>
      <c r="BOI24" s="1"/>
      <c r="BOJ24" s="1"/>
      <c r="BOK24" s="1"/>
      <c r="BOL24" s="1"/>
      <c r="BOM24" s="1"/>
      <c r="BON24" s="1"/>
      <c r="BOO24" s="1"/>
      <c r="BOP24" s="1"/>
      <c r="BOQ24" s="1"/>
      <c r="BOR24" s="1"/>
      <c r="BOS24" s="1"/>
      <c r="BOT24" s="1"/>
      <c r="BOU24" s="1"/>
      <c r="BOV24" s="1"/>
      <c r="BOW24" s="1"/>
      <c r="BOX24" s="1"/>
      <c r="BOY24" s="1"/>
      <c r="BOZ24" s="1"/>
      <c r="BPA24" s="1"/>
      <c r="BPB24" s="1"/>
      <c r="BPC24" s="1"/>
      <c r="BPD24" s="1"/>
      <c r="BPE24" s="1"/>
      <c r="BPF24" s="1"/>
      <c r="BPG24" s="1"/>
      <c r="BPH24" s="1"/>
      <c r="BPI24" s="1"/>
      <c r="BPJ24" s="1"/>
      <c r="BPK24" s="1"/>
      <c r="BPL24" s="1"/>
      <c r="BPM24" s="1"/>
      <c r="BPN24" s="1"/>
      <c r="BPO24" s="1"/>
      <c r="BPP24" s="1"/>
      <c r="BPQ24" s="1"/>
      <c r="BPR24" s="1"/>
      <c r="BPS24" s="1"/>
      <c r="BPT24" s="1"/>
      <c r="BPU24" s="1"/>
      <c r="BPV24" s="1"/>
      <c r="BPW24" s="1"/>
      <c r="BPX24" s="1"/>
      <c r="BPY24" s="1"/>
      <c r="BPZ24" s="1"/>
      <c r="BQA24" s="1"/>
      <c r="BQB24" s="1"/>
      <c r="BQC24" s="1"/>
      <c r="BQD24" s="1"/>
      <c r="BQE24" s="1"/>
      <c r="BQF24" s="1"/>
      <c r="BQG24" s="1"/>
      <c r="BQH24" s="1"/>
      <c r="BQI24" s="1"/>
      <c r="BQJ24" s="1"/>
      <c r="BQK24" s="1"/>
      <c r="BQL24" s="1"/>
      <c r="BQM24" s="1"/>
      <c r="BQN24" s="1"/>
      <c r="BQO24" s="1"/>
      <c r="BQP24" s="1"/>
      <c r="BQQ24" s="1"/>
      <c r="BQR24" s="1"/>
      <c r="BQS24" s="1"/>
      <c r="BQT24" s="1"/>
      <c r="BQU24" s="1"/>
      <c r="BQV24" s="1"/>
      <c r="BQW24" s="1"/>
      <c r="BQX24" s="1"/>
      <c r="BQY24" s="1"/>
      <c r="BQZ24" s="1"/>
      <c r="BRA24" s="1"/>
      <c r="BRB24" s="1"/>
      <c r="BRC24" s="1"/>
      <c r="BRD24" s="1"/>
      <c r="BRE24" s="1"/>
      <c r="BRF24" s="1"/>
      <c r="BRG24" s="1"/>
      <c r="BRH24" s="1"/>
      <c r="BRI24" s="1"/>
      <c r="BRJ24" s="1"/>
      <c r="BRK24" s="1"/>
      <c r="BRL24" s="1"/>
      <c r="BRM24" s="1"/>
      <c r="BRN24" s="1"/>
      <c r="BRO24" s="1"/>
      <c r="BRP24" s="1"/>
      <c r="BRQ24" s="1"/>
      <c r="BRR24" s="1"/>
      <c r="BRS24" s="1"/>
      <c r="BRT24" s="1"/>
      <c r="BRU24" s="1"/>
      <c r="BRV24" s="1"/>
      <c r="BRW24" s="1"/>
      <c r="BRX24" s="1"/>
      <c r="BRY24" s="1"/>
      <c r="BRZ24" s="1"/>
      <c r="BSA24" s="1"/>
      <c r="BSB24" s="1"/>
      <c r="BSC24" s="1"/>
    </row>
    <row r="25" spans="1:1849" s="18" customFormat="1" ht="12.75" x14ac:dyDescent="0.2">
      <c r="A25" s="105" t="s">
        <v>184</v>
      </c>
      <c r="B25" s="10" t="s">
        <v>185</v>
      </c>
      <c r="C25" s="72" t="s">
        <v>17</v>
      </c>
      <c r="D25" s="15">
        <v>307</v>
      </c>
      <c r="E25" s="15">
        <v>1.69</v>
      </c>
      <c r="F25" s="15">
        <v>518.83000000000004</v>
      </c>
      <c r="G25" s="152">
        <v>150.58799999999999</v>
      </c>
      <c r="H25" s="82">
        <v>0</v>
      </c>
      <c r="I25" s="88">
        <v>150.58799999999999</v>
      </c>
      <c r="J25" s="88">
        <v>156.41200000000001</v>
      </c>
      <c r="K25" s="88">
        <v>254.49</v>
      </c>
      <c r="L25" s="88">
        <v>0</v>
      </c>
      <c r="M25" s="91">
        <v>254.49</v>
      </c>
      <c r="N25" s="88">
        <v>264.34000000000003</v>
      </c>
      <c r="O25" s="90">
        <v>0.49050748800185029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  <c r="IY25" s="1"/>
      <c r="IZ25" s="1"/>
      <c r="JA25" s="1"/>
      <c r="JB25" s="1"/>
      <c r="JC25" s="1"/>
      <c r="JD25" s="1"/>
      <c r="JE25" s="1"/>
      <c r="JF25" s="1"/>
      <c r="JG25" s="1"/>
      <c r="JH25" s="1"/>
      <c r="JI25" s="1"/>
      <c r="JJ25" s="1"/>
      <c r="JK25" s="1"/>
      <c r="JL25" s="1"/>
      <c r="JM25" s="1"/>
      <c r="JN25" s="1"/>
      <c r="JO25" s="1"/>
      <c r="JP25" s="1"/>
      <c r="JQ25" s="1"/>
      <c r="JR25" s="1"/>
      <c r="JS25" s="1"/>
      <c r="JT25" s="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/>
      <c r="KK25" s="1"/>
      <c r="KL25" s="1"/>
      <c r="KM25" s="1"/>
      <c r="KN25" s="1"/>
      <c r="KO25" s="1"/>
      <c r="KP25" s="1"/>
      <c r="KQ25" s="1"/>
      <c r="KR25" s="1"/>
      <c r="KS25" s="1"/>
      <c r="KT25" s="1"/>
      <c r="KU25" s="1"/>
      <c r="KV25" s="1"/>
      <c r="KW25" s="1"/>
      <c r="KX25" s="1"/>
      <c r="KY25" s="1"/>
      <c r="KZ25" s="1"/>
      <c r="LA25" s="1"/>
      <c r="LB25" s="1"/>
      <c r="LC25" s="1"/>
      <c r="LD25" s="1"/>
      <c r="LE25" s="1"/>
      <c r="LF25" s="1"/>
      <c r="LG25" s="1"/>
      <c r="LH25" s="1"/>
      <c r="LI25" s="1"/>
      <c r="LJ25" s="1"/>
      <c r="LK25" s="1"/>
      <c r="LL25" s="1"/>
      <c r="LM25" s="1"/>
      <c r="LN25" s="1"/>
      <c r="LO25" s="1"/>
      <c r="LP25" s="1"/>
      <c r="LQ25" s="1"/>
      <c r="LR25" s="1"/>
      <c r="LS25" s="1"/>
      <c r="LT25" s="1"/>
      <c r="LU25" s="1"/>
      <c r="LV25" s="1"/>
      <c r="LW25" s="1"/>
      <c r="LX25" s="1"/>
      <c r="LY25" s="1"/>
      <c r="LZ25" s="1"/>
      <c r="MA25" s="1"/>
      <c r="MB25" s="1"/>
      <c r="MC25" s="1"/>
      <c r="MD25" s="1"/>
      <c r="ME25" s="1"/>
      <c r="MF25" s="1"/>
      <c r="MG25" s="1"/>
      <c r="MH25" s="1"/>
      <c r="MI25" s="1"/>
      <c r="MJ25" s="1"/>
      <c r="MK25" s="1"/>
      <c r="ML25" s="1"/>
      <c r="MM25" s="1"/>
      <c r="MN25" s="1"/>
      <c r="MO25" s="1"/>
      <c r="MP25" s="1"/>
      <c r="MQ25" s="1"/>
      <c r="MR25" s="1"/>
      <c r="MS25" s="1"/>
      <c r="MT25" s="1"/>
      <c r="MU25" s="1"/>
      <c r="MV25" s="1"/>
      <c r="MW25" s="1"/>
      <c r="MX25" s="1"/>
      <c r="MY25" s="1"/>
      <c r="MZ25" s="1"/>
      <c r="NA25" s="1"/>
      <c r="NB25" s="1"/>
      <c r="NC25" s="1"/>
      <c r="ND25" s="1"/>
      <c r="NE25" s="1"/>
      <c r="NF25" s="1"/>
      <c r="NG25" s="1"/>
      <c r="NH25" s="1"/>
      <c r="NI25" s="1"/>
      <c r="NJ25" s="1"/>
      <c r="NK25" s="1"/>
      <c r="NL25" s="1"/>
      <c r="NM25" s="1"/>
      <c r="NN25" s="1"/>
      <c r="NO25" s="1"/>
      <c r="NP25" s="1"/>
      <c r="NQ25" s="1"/>
      <c r="NR25" s="1"/>
      <c r="NS25" s="1"/>
      <c r="NT25" s="1"/>
      <c r="NU25" s="1"/>
      <c r="NV25" s="1"/>
      <c r="NW25" s="1"/>
      <c r="NX25" s="1"/>
      <c r="NY25" s="1"/>
      <c r="NZ25" s="1"/>
      <c r="OA25" s="1"/>
      <c r="OB25" s="1"/>
      <c r="OC25" s="1"/>
      <c r="OD25" s="1"/>
      <c r="OE25" s="1"/>
      <c r="OF25" s="1"/>
      <c r="OG25" s="1"/>
      <c r="OH25" s="1"/>
      <c r="OI25" s="1"/>
      <c r="OJ25" s="1"/>
      <c r="OK25" s="1"/>
      <c r="OL25" s="1"/>
      <c r="OM25" s="1"/>
      <c r="ON25" s="1"/>
      <c r="OO25" s="1"/>
      <c r="OP25" s="1"/>
      <c r="OQ25" s="1"/>
      <c r="OR25" s="1"/>
      <c r="OS25" s="1"/>
      <c r="OT25" s="1"/>
      <c r="OU25" s="1"/>
      <c r="OV25" s="1"/>
      <c r="OW25" s="1"/>
      <c r="OX25" s="1"/>
      <c r="OY25" s="1"/>
      <c r="OZ25" s="1"/>
      <c r="PA25" s="1"/>
      <c r="PB25" s="1"/>
      <c r="PC25" s="1"/>
      <c r="PD25" s="1"/>
      <c r="PE25" s="1"/>
      <c r="PF25" s="1"/>
      <c r="PG25" s="1"/>
      <c r="PH25" s="1"/>
      <c r="PI25" s="1"/>
      <c r="PJ25" s="1"/>
      <c r="PK25" s="1"/>
      <c r="PL25" s="1"/>
      <c r="PM25" s="1"/>
      <c r="PN25" s="1"/>
      <c r="PO25" s="1"/>
      <c r="PP25" s="1"/>
      <c r="PQ25" s="1"/>
      <c r="PR25" s="1"/>
      <c r="PS25" s="1"/>
      <c r="PT25" s="1"/>
      <c r="PU25" s="1"/>
      <c r="PV25" s="1"/>
      <c r="PW25" s="1"/>
      <c r="PX25" s="1"/>
      <c r="PY25" s="1"/>
      <c r="PZ25" s="1"/>
      <c r="QA25" s="1"/>
      <c r="QB25" s="1"/>
      <c r="QC25" s="1"/>
      <c r="QD25" s="1"/>
      <c r="QE25" s="1"/>
      <c r="QF25" s="1"/>
      <c r="QG25" s="1"/>
      <c r="QH25" s="1"/>
      <c r="QI25" s="1"/>
      <c r="QJ25" s="1"/>
      <c r="QK25" s="1"/>
      <c r="QL25" s="1"/>
      <c r="QM25" s="1"/>
      <c r="QN25" s="1"/>
      <c r="QO25" s="1"/>
      <c r="QP25" s="1"/>
      <c r="QQ25" s="1"/>
      <c r="QR25" s="1"/>
      <c r="QS25" s="1"/>
      <c r="QT25" s="1"/>
      <c r="QU25" s="1"/>
      <c r="QV25" s="1"/>
      <c r="QW25" s="1"/>
      <c r="QX25" s="1"/>
      <c r="QY25" s="1"/>
      <c r="QZ25" s="1"/>
      <c r="RA25" s="1"/>
      <c r="RB25" s="1"/>
      <c r="RC25" s="1"/>
      <c r="RD25" s="1"/>
      <c r="RE25" s="1"/>
      <c r="RF25" s="1"/>
      <c r="RG25" s="1"/>
      <c r="RH25" s="1"/>
      <c r="RI25" s="1"/>
      <c r="RJ25" s="1"/>
      <c r="RK25" s="1"/>
      <c r="RL25" s="1"/>
      <c r="RM25" s="1"/>
      <c r="RN25" s="1"/>
      <c r="RO25" s="1"/>
      <c r="RP25" s="1"/>
      <c r="RQ25" s="1"/>
      <c r="RR25" s="1"/>
      <c r="RS25" s="1"/>
      <c r="RT25" s="1"/>
      <c r="RU25" s="1"/>
      <c r="RV25" s="1"/>
      <c r="RW25" s="1"/>
      <c r="RX25" s="1"/>
      <c r="RY25" s="1"/>
      <c r="RZ25" s="1"/>
      <c r="SA25" s="1"/>
      <c r="SB25" s="1"/>
      <c r="SC25" s="1"/>
      <c r="SD25" s="1"/>
      <c r="SE25" s="1"/>
      <c r="SF25" s="1"/>
      <c r="SG25" s="1"/>
      <c r="SH25" s="1"/>
      <c r="SI25" s="1"/>
      <c r="SJ25" s="1"/>
      <c r="SK25" s="1"/>
      <c r="SL25" s="1"/>
      <c r="SM25" s="1"/>
      <c r="SN25" s="1"/>
      <c r="SO25" s="1"/>
      <c r="SP25" s="1"/>
      <c r="SQ25" s="1"/>
      <c r="SR25" s="1"/>
      <c r="SS25" s="1"/>
      <c r="ST25" s="1"/>
      <c r="SU25" s="1"/>
      <c r="SV25" s="1"/>
      <c r="SW25" s="1"/>
      <c r="SX25" s="1"/>
      <c r="SY25" s="1"/>
      <c r="SZ25" s="1"/>
      <c r="TA25" s="1"/>
      <c r="TB25" s="1"/>
      <c r="TC25" s="1"/>
      <c r="TD25" s="1"/>
      <c r="TE25" s="1"/>
      <c r="TF25" s="1"/>
      <c r="TG25" s="1"/>
      <c r="TH25" s="1"/>
      <c r="TI25" s="1"/>
      <c r="TJ25" s="1"/>
      <c r="TK25" s="1"/>
      <c r="TL25" s="1"/>
      <c r="TM25" s="1"/>
      <c r="TN25" s="1"/>
      <c r="TO25" s="1"/>
      <c r="TP25" s="1"/>
      <c r="TQ25" s="1"/>
      <c r="TR25" s="1"/>
      <c r="TS25" s="1"/>
      <c r="TT25" s="1"/>
      <c r="TU25" s="1"/>
      <c r="TV25" s="1"/>
      <c r="TW25" s="1"/>
      <c r="TX25" s="1"/>
      <c r="TY25" s="1"/>
      <c r="TZ25" s="1"/>
      <c r="UA25" s="1"/>
      <c r="UB25" s="1"/>
      <c r="UC25" s="1"/>
      <c r="UD25" s="1"/>
      <c r="UE25" s="1"/>
      <c r="UF25" s="1"/>
      <c r="UG25" s="1"/>
      <c r="UH25" s="1"/>
      <c r="UI25" s="1"/>
      <c r="UJ25" s="1"/>
      <c r="UK25" s="1"/>
      <c r="UL25" s="1"/>
      <c r="UM25" s="1"/>
      <c r="UN25" s="1"/>
      <c r="UO25" s="1"/>
      <c r="UP25" s="1"/>
      <c r="UQ25" s="1"/>
      <c r="UR25" s="1"/>
      <c r="US25" s="1"/>
      <c r="UT25" s="1"/>
      <c r="UU25" s="1"/>
      <c r="UV25" s="1"/>
      <c r="UW25" s="1"/>
      <c r="UX25" s="1"/>
      <c r="UY25" s="1"/>
      <c r="UZ25" s="1"/>
      <c r="VA25" s="1"/>
      <c r="VB25" s="1"/>
      <c r="VC25" s="1"/>
      <c r="VD25" s="1"/>
      <c r="VE25" s="1"/>
      <c r="VF25" s="1"/>
      <c r="VG25" s="1"/>
      <c r="VH25" s="1"/>
      <c r="VI25" s="1"/>
      <c r="VJ25" s="1"/>
      <c r="VK25" s="1"/>
      <c r="VL25" s="1"/>
      <c r="VM25" s="1"/>
      <c r="VN25" s="1"/>
      <c r="VO25" s="1"/>
      <c r="VP25" s="1"/>
      <c r="VQ25" s="1"/>
      <c r="VR25" s="1"/>
      <c r="VS25" s="1"/>
      <c r="VT25" s="1"/>
      <c r="VU25" s="1"/>
      <c r="VV25" s="1"/>
      <c r="VW25" s="1"/>
      <c r="VX25" s="1"/>
      <c r="VY25" s="1"/>
      <c r="VZ25" s="1"/>
      <c r="WA25" s="1"/>
      <c r="WB25" s="1"/>
      <c r="WC25" s="1"/>
      <c r="WD25" s="1"/>
      <c r="WE25" s="1"/>
      <c r="WF25" s="1"/>
      <c r="WG25" s="1"/>
      <c r="WH25" s="1"/>
      <c r="WI25" s="1"/>
      <c r="WJ25" s="1"/>
      <c r="WK25" s="1"/>
      <c r="WL25" s="1"/>
      <c r="WM25" s="1"/>
      <c r="WN25" s="1"/>
      <c r="WO25" s="1"/>
      <c r="WP25" s="1"/>
      <c r="WQ25" s="1"/>
      <c r="WR25" s="1"/>
      <c r="WS25" s="1"/>
      <c r="WT25" s="1"/>
      <c r="WU25" s="1"/>
      <c r="WV25" s="1"/>
      <c r="WW25" s="1"/>
      <c r="WX25" s="1"/>
      <c r="WY25" s="1"/>
      <c r="WZ25" s="1"/>
      <c r="XA25" s="1"/>
      <c r="XB25" s="1"/>
      <c r="XC25" s="1"/>
      <c r="XD25" s="1"/>
      <c r="XE25" s="1"/>
      <c r="XF25" s="1"/>
      <c r="XG25" s="1"/>
      <c r="XH25" s="1"/>
      <c r="XI25" s="1"/>
      <c r="XJ25" s="1"/>
      <c r="XK25" s="1"/>
      <c r="XL25" s="1"/>
      <c r="XM25" s="1"/>
      <c r="XN25" s="1"/>
      <c r="XO25" s="1"/>
      <c r="XP25" s="1"/>
      <c r="XQ25" s="1"/>
      <c r="XR25" s="1"/>
      <c r="XS25" s="1"/>
      <c r="XT25" s="1"/>
      <c r="XU25" s="1"/>
      <c r="XV25" s="1"/>
      <c r="XW25" s="1"/>
      <c r="XX25" s="1"/>
      <c r="XY25" s="1"/>
      <c r="XZ25" s="1"/>
      <c r="YA25" s="1"/>
      <c r="YB25" s="1"/>
      <c r="YC25" s="1"/>
      <c r="YD25" s="1"/>
      <c r="YE25" s="1"/>
      <c r="YF25" s="1"/>
      <c r="YG25" s="1"/>
      <c r="YH25" s="1"/>
      <c r="YI25" s="1"/>
      <c r="YJ25" s="1"/>
      <c r="YK25" s="1"/>
      <c r="YL25" s="1"/>
      <c r="YM25" s="1"/>
      <c r="YN25" s="1"/>
      <c r="YO25" s="1"/>
      <c r="YP25" s="1"/>
      <c r="YQ25" s="1"/>
      <c r="YR25" s="1"/>
      <c r="YS25" s="1"/>
      <c r="YT25" s="1"/>
      <c r="YU25" s="1"/>
      <c r="YV25" s="1"/>
      <c r="YW25" s="1"/>
      <c r="YX25" s="1"/>
      <c r="YY25" s="1"/>
      <c r="YZ25" s="1"/>
      <c r="ZA25" s="1"/>
      <c r="ZB25" s="1"/>
      <c r="ZC25" s="1"/>
      <c r="ZD25" s="1"/>
      <c r="ZE25" s="1"/>
      <c r="ZF25" s="1"/>
      <c r="ZG25" s="1"/>
      <c r="ZH25" s="1"/>
      <c r="ZI25" s="1"/>
      <c r="ZJ25" s="1"/>
      <c r="ZK25" s="1"/>
      <c r="ZL25" s="1"/>
      <c r="ZM25" s="1"/>
      <c r="ZN25" s="1"/>
      <c r="ZO25" s="1"/>
      <c r="ZP25" s="1"/>
      <c r="ZQ25" s="1"/>
      <c r="ZR25" s="1"/>
      <c r="ZS25" s="1"/>
      <c r="ZT25" s="1"/>
      <c r="ZU25" s="1"/>
      <c r="ZV25" s="1"/>
      <c r="ZW25" s="1"/>
      <c r="ZX25" s="1"/>
      <c r="ZY25" s="1"/>
      <c r="ZZ25" s="1"/>
      <c r="AAA25" s="1"/>
      <c r="AAB25" s="1"/>
      <c r="AAC25" s="1"/>
      <c r="AAD25" s="1"/>
      <c r="AAE25" s="1"/>
      <c r="AAF25" s="1"/>
      <c r="AAG25" s="1"/>
      <c r="AAH25" s="1"/>
      <c r="AAI25" s="1"/>
      <c r="AAJ25" s="1"/>
      <c r="AAK25" s="1"/>
      <c r="AAL25" s="1"/>
      <c r="AAM25" s="1"/>
      <c r="AAN25" s="1"/>
      <c r="AAO25" s="1"/>
      <c r="AAP25" s="1"/>
      <c r="AAQ25" s="1"/>
      <c r="AAR25" s="1"/>
      <c r="AAS25" s="1"/>
      <c r="AAT25" s="1"/>
      <c r="AAU25" s="1"/>
      <c r="AAV25" s="1"/>
      <c r="AAW25" s="1"/>
      <c r="AAX25" s="1"/>
      <c r="AAY25" s="1"/>
      <c r="AAZ25" s="1"/>
      <c r="ABA25" s="1"/>
      <c r="ABB25" s="1"/>
      <c r="ABC25" s="1"/>
      <c r="ABD25" s="1"/>
      <c r="ABE25" s="1"/>
      <c r="ABF25" s="1"/>
      <c r="ABG25" s="1"/>
      <c r="ABH25" s="1"/>
      <c r="ABI25" s="1"/>
      <c r="ABJ25" s="1"/>
      <c r="ABK25" s="1"/>
      <c r="ABL25" s="1"/>
      <c r="ABM25" s="1"/>
      <c r="ABN25" s="1"/>
      <c r="ABO25" s="1"/>
      <c r="ABP25" s="1"/>
      <c r="ABQ25" s="1"/>
      <c r="ABR25" s="1"/>
      <c r="ABS25" s="1"/>
      <c r="ABT25" s="1"/>
      <c r="ABU25" s="1"/>
      <c r="ABV25" s="1"/>
      <c r="ABW25" s="1"/>
      <c r="ABX25" s="1"/>
      <c r="ABY25" s="1"/>
      <c r="ABZ25" s="1"/>
      <c r="ACA25" s="1"/>
      <c r="ACB25" s="1"/>
      <c r="ACC25" s="1"/>
      <c r="ACD25" s="1"/>
      <c r="ACE25" s="1"/>
      <c r="ACF25" s="1"/>
      <c r="ACG25" s="1"/>
      <c r="ACH25" s="1"/>
      <c r="ACI25" s="1"/>
      <c r="ACJ25" s="1"/>
      <c r="ACK25" s="1"/>
      <c r="ACL25" s="1"/>
      <c r="ACM25" s="1"/>
      <c r="ACN25" s="1"/>
      <c r="ACO25" s="1"/>
      <c r="ACP25" s="1"/>
      <c r="ACQ25" s="1"/>
      <c r="ACR25" s="1"/>
      <c r="ACS25" s="1"/>
      <c r="ACT25" s="1"/>
      <c r="ACU25" s="1"/>
      <c r="ACV25" s="1"/>
      <c r="ACW25" s="1"/>
      <c r="ACX25" s="1"/>
      <c r="ACY25" s="1"/>
      <c r="ACZ25" s="1"/>
      <c r="ADA25" s="1"/>
      <c r="ADB25" s="1"/>
      <c r="ADC25" s="1"/>
      <c r="ADD25" s="1"/>
      <c r="ADE25" s="1"/>
      <c r="ADF25" s="1"/>
      <c r="ADG25" s="1"/>
      <c r="ADH25" s="1"/>
      <c r="ADI25" s="1"/>
      <c r="ADJ25" s="1"/>
      <c r="ADK25" s="1"/>
      <c r="ADL25" s="1"/>
      <c r="ADM25" s="1"/>
      <c r="ADN25" s="1"/>
      <c r="ADO25" s="1"/>
      <c r="ADP25" s="1"/>
      <c r="ADQ25" s="1"/>
      <c r="ADR25" s="1"/>
      <c r="ADS25" s="1"/>
      <c r="ADT25" s="1"/>
      <c r="ADU25" s="1"/>
      <c r="ADV25" s="1"/>
      <c r="ADW25" s="1"/>
      <c r="ADX25" s="1"/>
      <c r="ADY25" s="1"/>
      <c r="ADZ25" s="1"/>
      <c r="AEA25" s="1"/>
      <c r="AEB25" s="1"/>
      <c r="AEC25" s="1"/>
      <c r="AED25" s="1"/>
      <c r="AEE25" s="1"/>
      <c r="AEF25" s="1"/>
      <c r="AEG25" s="1"/>
      <c r="AEH25" s="1"/>
      <c r="AEI25" s="1"/>
      <c r="AEJ25" s="1"/>
      <c r="AEK25" s="1"/>
      <c r="AEL25" s="1"/>
      <c r="AEM25" s="1"/>
      <c r="AEN25" s="1"/>
      <c r="AEO25" s="1"/>
      <c r="AEP25" s="1"/>
      <c r="AEQ25" s="1"/>
      <c r="AER25" s="1"/>
      <c r="AES25" s="1"/>
      <c r="AET25" s="1"/>
      <c r="AEU25" s="1"/>
      <c r="AEV25" s="1"/>
      <c r="AEW25" s="1"/>
      <c r="AEX25" s="1"/>
      <c r="AEY25" s="1"/>
      <c r="AEZ25" s="1"/>
      <c r="AFA25" s="1"/>
      <c r="AFB25" s="1"/>
      <c r="AFC25" s="1"/>
      <c r="AFD25" s="1"/>
      <c r="AFE25" s="1"/>
      <c r="AFF25" s="1"/>
      <c r="AFG25" s="1"/>
      <c r="AFH25" s="1"/>
      <c r="AFI25" s="1"/>
      <c r="AFJ25" s="1"/>
      <c r="AFK25" s="1"/>
      <c r="AFL25" s="1"/>
      <c r="AFM25" s="1"/>
      <c r="AFN25" s="1"/>
      <c r="AFO25" s="1"/>
      <c r="AFP25" s="1"/>
      <c r="AFQ25" s="1"/>
      <c r="AFR25" s="1"/>
      <c r="AFS25" s="1"/>
      <c r="AFT25" s="1"/>
      <c r="AFU25" s="1"/>
      <c r="AFV25" s="1"/>
      <c r="AFW25" s="1"/>
      <c r="AFX25" s="1"/>
      <c r="AFY25" s="1"/>
      <c r="AFZ25" s="1"/>
      <c r="AGA25" s="1"/>
      <c r="AGB25" s="1"/>
      <c r="AGC25" s="1"/>
      <c r="AGD25" s="1"/>
      <c r="AGE25" s="1"/>
      <c r="AGF25" s="1"/>
      <c r="AGG25" s="1"/>
      <c r="AGH25" s="1"/>
      <c r="AGI25" s="1"/>
      <c r="AGJ25" s="1"/>
      <c r="AGK25" s="1"/>
      <c r="AGL25" s="1"/>
      <c r="AGM25" s="1"/>
      <c r="AGN25" s="1"/>
      <c r="AGO25" s="1"/>
      <c r="AGP25" s="1"/>
      <c r="AGQ25" s="1"/>
      <c r="AGR25" s="1"/>
      <c r="AGS25" s="1"/>
      <c r="AGT25" s="1"/>
      <c r="AGU25" s="1"/>
      <c r="AGV25" s="1"/>
      <c r="AGW25" s="1"/>
      <c r="AGX25" s="1"/>
      <c r="AGY25" s="1"/>
      <c r="AGZ25" s="1"/>
      <c r="AHA25" s="1"/>
      <c r="AHB25" s="1"/>
      <c r="AHC25" s="1"/>
      <c r="AHD25" s="1"/>
      <c r="AHE25" s="1"/>
      <c r="AHF25" s="1"/>
      <c r="AHG25" s="1"/>
      <c r="AHH25" s="1"/>
      <c r="AHI25" s="1"/>
      <c r="AHJ25" s="1"/>
      <c r="AHK25" s="1"/>
      <c r="AHL25" s="1"/>
      <c r="AHM25" s="1"/>
      <c r="AHN25" s="1"/>
      <c r="AHO25" s="1"/>
      <c r="AHP25" s="1"/>
      <c r="AHQ25" s="1"/>
      <c r="AHR25" s="1"/>
      <c r="AHS25" s="1"/>
      <c r="AHT25" s="1"/>
      <c r="AHU25" s="1"/>
      <c r="AHV25" s="1"/>
      <c r="AHW25" s="1"/>
      <c r="AHX25" s="1"/>
      <c r="AHY25" s="1"/>
      <c r="AHZ25" s="1"/>
      <c r="AIA25" s="1"/>
      <c r="AIB25" s="1"/>
      <c r="AIC25" s="1"/>
      <c r="AID25" s="1"/>
      <c r="AIE25" s="1"/>
      <c r="AIF25" s="1"/>
      <c r="AIG25" s="1"/>
      <c r="AIH25" s="1"/>
      <c r="AII25" s="1"/>
      <c r="AIJ25" s="1"/>
      <c r="AIK25" s="1"/>
      <c r="AIL25" s="1"/>
      <c r="AIM25" s="1"/>
      <c r="AIN25" s="1"/>
      <c r="AIO25" s="1"/>
      <c r="AIP25" s="1"/>
      <c r="AIQ25" s="1"/>
      <c r="AIR25" s="1"/>
      <c r="AIS25" s="1"/>
      <c r="AIT25" s="1"/>
      <c r="AIU25" s="1"/>
      <c r="AIV25" s="1"/>
      <c r="AIW25" s="1"/>
      <c r="AIX25" s="1"/>
      <c r="AIY25" s="1"/>
      <c r="AIZ25" s="1"/>
      <c r="AJA25" s="1"/>
      <c r="AJB25" s="1"/>
      <c r="AJC25" s="1"/>
      <c r="AJD25" s="1"/>
      <c r="AJE25" s="1"/>
      <c r="AJF25" s="1"/>
      <c r="AJG25" s="1"/>
      <c r="AJH25" s="1"/>
      <c r="AJI25" s="1"/>
      <c r="AJJ25" s="1"/>
      <c r="AJK25" s="1"/>
      <c r="AJL25" s="1"/>
      <c r="AJM25" s="1"/>
      <c r="AJN25" s="1"/>
      <c r="AJO25" s="1"/>
      <c r="AJP25" s="1"/>
      <c r="AJQ25" s="1"/>
      <c r="AJR25" s="1"/>
      <c r="AJS25" s="1"/>
      <c r="AJT25" s="1"/>
      <c r="AJU25" s="1"/>
      <c r="AJV25" s="1"/>
      <c r="AJW25" s="1"/>
      <c r="AJX25" s="1"/>
      <c r="AJY25" s="1"/>
      <c r="AJZ25" s="1"/>
      <c r="AKA25" s="1"/>
      <c r="AKB25" s="1"/>
      <c r="AKC25" s="1"/>
      <c r="AKD25" s="1"/>
      <c r="AKE25" s="1"/>
      <c r="AKF25" s="1"/>
      <c r="AKG25" s="1"/>
      <c r="AKH25" s="1"/>
      <c r="AKI25" s="1"/>
      <c r="AKJ25" s="1"/>
      <c r="AKK25" s="1"/>
      <c r="AKL25" s="1"/>
      <c r="AKM25" s="1"/>
      <c r="AKN25" s="1"/>
      <c r="AKO25" s="1"/>
      <c r="AKP25" s="1"/>
      <c r="AKQ25" s="1"/>
      <c r="AKR25" s="1"/>
      <c r="AKS25" s="1"/>
      <c r="AKT25" s="1"/>
      <c r="AKU25" s="1"/>
      <c r="AKV25" s="1"/>
      <c r="AKW25" s="1"/>
      <c r="AKX25" s="1"/>
      <c r="AKY25" s="1"/>
      <c r="AKZ25" s="1"/>
      <c r="ALA25" s="1"/>
      <c r="ALB25" s="1"/>
      <c r="ALC25" s="1"/>
      <c r="ALD25" s="1"/>
      <c r="ALE25" s="1"/>
      <c r="ALF25" s="1"/>
      <c r="ALG25" s="1"/>
      <c r="ALH25" s="1"/>
      <c r="ALI25" s="1"/>
      <c r="ALJ25" s="1"/>
      <c r="ALK25" s="1"/>
      <c r="ALL25" s="1"/>
      <c r="ALM25" s="1"/>
      <c r="ALN25" s="1"/>
      <c r="ALO25" s="1"/>
      <c r="ALP25" s="1"/>
      <c r="ALQ25" s="1"/>
      <c r="ALR25" s="1"/>
      <c r="ALS25" s="1"/>
      <c r="ALT25" s="1"/>
      <c r="ALU25" s="1"/>
      <c r="ALV25" s="1"/>
      <c r="ALW25" s="1"/>
      <c r="ALX25" s="1"/>
      <c r="ALY25" s="1"/>
      <c r="ALZ25" s="1"/>
      <c r="AMA25" s="1"/>
      <c r="AMB25" s="1"/>
      <c r="AMC25" s="1"/>
      <c r="AMD25" s="1"/>
      <c r="AME25" s="1"/>
      <c r="AMF25" s="1"/>
      <c r="AMG25" s="1"/>
      <c r="AMH25" s="1"/>
      <c r="AMI25" s="1"/>
      <c r="AMJ25" s="1"/>
      <c r="AMK25" s="1"/>
      <c r="AML25" s="1"/>
      <c r="AMM25" s="1"/>
      <c r="AMN25" s="1"/>
      <c r="AMO25" s="1"/>
      <c r="AMP25" s="1"/>
      <c r="AMQ25" s="1"/>
      <c r="AMR25" s="1"/>
      <c r="AMS25" s="1"/>
      <c r="AMT25" s="1"/>
      <c r="AMU25" s="1"/>
      <c r="AMV25" s="1"/>
      <c r="AMW25" s="1"/>
      <c r="AMX25" s="1"/>
      <c r="AMY25" s="1"/>
      <c r="AMZ25" s="1"/>
      <c r="ANA25" s="1"/>
      <c r="ANB25" s="1"/>
      <c r="ANC25" s="1"/>
      <c r="AND25" s="1"/>
      <c r="ANE25" s="1"/>
      <c r="ANF25" s="1"/>
      <c r="ANG25" s="1"/>
      <c r="ANH25" s="1"/>
      <c r="ANI25" s="1"/>
      <c r="ANJ25" s="1"/>
      <c r="ANK25" s="1"/>
      <c r="ANL25" s="1"/>
      <c r="ANM25" s="1"/>
      <c r="ANN25" s="1"/>
      <c r="ANO25" s="1"/>
      <c r="ANP25" s="1"/>
      <c r="ANQ25" s="1"/>
      <c r="ANR25" s="1"/>
      <c r="ANS25" s="1"/>
      <c r="ANT25" s="1"/>
      <c r="ANU25" s="1"/>
      <c r="ANV25" s="1"/>
      <c r="ANW25" s="1"/>
      <c r="ANX25" s="1"/>
      <c r="ANY25" s="1"/>
      <c r="ANZ25" s="1"/>
      <c r="AOA25" s="1"/>
      <c r="AOB25" s="1"/>
      <c r="AOC25" s="1"/>
      <c r="AOD25" s="1"/>
      <c r="AOE25" s="1"/>
      <c r="AOF25" s="1"/>
      <c r="AOG25" s="1"/>
      <c r="AOH25" s="1"/>
      <c r="AOI25" s="1"/>
      <c r="AOJ25" s="1"/>
      <c r="AOK25" s="1"/>
      <c r="AOL25" s="1"/>
      <c r="AOM25" s="1"/>
      <c r="AON25" s="1"/>
      <c r="AOO25" s="1"/>
      <c r="AOP25" s="1"/>
      <c r="AOQ25" s="1"/>
      <c r="AOR25" s="1"/>
      <c r="AOS25" s="1"/>
      <c r="AOT25" s="1"/>
      <c r="AOU25" s="1"/>
      <c r="AOV25" s="1"/>
      <c r="AOW25" s="1"/>
      <c r="AOX25" s="1"/>
      <c r="AOY25" s="1"/>
      <c r="AOZ25" s="1"/>
      <c r="APA25" s="1"/>
      <c r="APB25" s="1"/>
      <c r="APC25" s="1"/>
      <c r="APD25" s="1"/>
      <c r="APE25" s="1"/>
      <c r="APF25" s="1"/>
      <c r="APG25" s="1"/>
      <c r="APH25" s="1"/>
      <c r="API25" s="1"/>
      <c r="APJ25" s="1"/>
      <c r="APK25" s="1"/>
      <c r="APL25" s="1"/>
      <c r="APM25" s="1"/>
      <c r="APN25" s="1"/>
      <c r="APO25" s="1"/>
      <c r="APP25" s="1"/>
      <c r="APQ25" s="1"/>
      <c r="APR25" s="1"/>
      <c r="APS25" s="1"/>
      <c r="APT25" s="1"/>
      <c r="APU25" s="1"/>
      <c r="APV25" s="1"/>
      <c r="APW25" s="1"/>
      <c r="APX25" s="1"/>
      <c r="APY25" s="1"/>
      <c r="APZ25" s="1"/>
      <c r="AQA25" s="1"/>
      <c r="AQB25" s="1"/>
      <c r="AQC25" s="1"/>
      <c r="AQD25" s="1"/>
      <c r="AQE25" s="1"/>
      <c r="AQF25" s="1"/>
      <c r="AQG25" s="1"/>
      <c r="AQH25" s="1"/>
      <c r="AQI25" s="1"/>
      <c r="AQJ25" s="1"/>
      <c r="AQK25" s="1"/>
      <c r="AQL25" s="1"/>
      <c r="AQM25" s="1"/>
      <c r="AQN25" s="1"/>
      <c r="AQO25" s="1"/>
      <c r="AQP25" s="1"/>
      <c r="AQQ25" s="1"/>
      <c r="AQR25" s="1"/>
      <c r="AQS25" s="1"/>
      <c r="AQT25" s="1"/>
      <c r="AQU25" s="1"/>
      <c r="AQV25" s="1"/>
      <c r="AQW25" s="1"/>
      <c r="AQX25" s="1"/>
      <c r="AQY25" s="1"/>
      <c r="AQZ25" s="1"/>
      <c r="ARA25" s="1"/>
      <c r="ARB25" s="1"/>
      <c r="ARC25" s="1"/>
      <c r="ARD25" s="1"/>
      <c r="ARE25" s="1"/>
      <c r="ARF25" s="1"/>
      <c r="ARG25" s="1"/>
      <c r="ARH25" s="1"/>
      <c r="ARI25" s="1"/>
      <c r="ARJ25" s="1"/>
      <c r="ARK25" s="1"/>
      <c r="ARL25" s="1"/>
      <c r="ARM25" s="1"/>
      <c r="ARN25" s="1"/>
      <c r="ARO25" s="1"/>
      <c r="ARP25" s="1"/>
      <c r="ARQ25" s="1"/>
      <c r="ARR25" s="1"/>
      <c r="ARS25" s="1"/>
      <c r="ART25" s="1"/>
      <c r="ARU25" s="1"/>
      <c r="ARV25" s="1"/>
      <c r="ARW25" s="1"/>
      <c r="ARX25" s="1"/>
      <c r="ARY25" s="1"/>
      <c r="ARZ25" s="1"/>
      <c r="ASA25" s="1"/>
      <c r="ASB25" s="1"/>
      <c r="ASC25" s="1"/>
      <c r="ASD25" s="1"/>
      <c r="ASE25" s="1"/>
      <c r="ASF25" s="1"/>
      <c r="ASG25" s="1"/>
      <c r="ASH25" s="1"/>
      <c r="ASI25" s="1"/>
      <c r="ASJ25" s="1"/>
      <c r="ASK25" s="1"/>
      <c r="ASL25" s="1"/>
      <c r="ASM25" s="1"/>
      <c r="ASN25" s="1"/>
      <c r="ASO25" s="1"/>
      <c r="ASP25" s="1"/>
      <c r="ASQ25" s="1"/>
      <c r="ASR25" s="1"/>
      <c r="ASS25" s="1"/>
      <c r="AST25" s="1"/>
      <c r="ASU25" s="1"/>
      <c r="ASV25" s="1"/>
      <c r="ASW25" s="1"/>
      <c r="ASX25" s="1"/>
      <c r="ASY25" s="1"/>
      <c r="ASZ25" s="1"/>
      <c r="ATA25" s="1"/>
      <c r="ATB25" s="1"/>
      <c r="ATC25" s="1"/>
      <c r="ATD25" s="1"/>
      <c r="ATE25" s="1"/>
      <c r="ATF25" s="1"/>
      <c r="ATG25" s="1"/>
      <c r="ATH25" s="1"/>
      <c r="ATI25" s="1"/>
      <c r="ATJ25" s="1"/>
      <c r="ATK25" s="1"/>
      <c r="ATL25" s="1"/>
      <c r="ATM25" s="1"/>
      <c r="ATN25" s="1"/>
      <c r="ATO25" s="1"/>
      <c r="ATP25" s="1"/>
      <c r="ATQ25" s="1"/>
      <c r="ATR25" s="1"/>
      <c r="ATS25" s="1"/>
      <c r="ATT25" s="1"/>
      <c r="ATU25" s="1"/>
      <c r="ATV25" s="1"/>
      <c r="ATW25" s="1"/>
      <c r="ATX25" s="1"/>
      <c r="ATY25" s="1"/>
      <c r="ATZ25" s="1"/>
      <c r="AUA25" s="1"/>
      <c r="AUB25" s="1"/>
      <c r="AUC25" s="1"/>
      <c r="AUD25" s="1"/>
      <c r="AUE25" s="1"/>
      <c r="AUF25" s="1"/>
      <c r="AUG25" s="1"/>
      <c r="AUH25" s="1"/>
      <c r="AUI25" s="1"/>
      <c r="AUJ25" s="1"/>
      <c r="AUK25" s="1"/>
      <c r="AUL25" s="1"/>
      <c r="AUM25" s="1"/>
      <c r="AUN25" s="1"/>
      <c r="AUO25" s="1"/>
      <c r="AUP25" s="1"/>
      <c r="AUQ25" s="1"/>
      <c r="AUR25" s="1"/>
      <c r="AUS25" s="1"/>
      <c r="AUT25" s="1"/>
      <c r="AUU25" s="1"/>
      <c r="AUV25" s="1"/>
      <c r="AUW25" s="1"/>
      <c r="AUX25" s="1"/>
      <c r="AUY25" s="1"/>
      <c r="AUZ25" s="1"/>
      <c r="AVA25" s="1"/>
      <c r="AVB25" s="1"/>
      <c r="AVC25" s="1"/>
      <c r="AVD25" s="1"/>
      <c r="AVE25" s="1"/>
      <c r="AVF25" s="1"/>
      <c r="AVG25" s="1"/>
      <c r="AVH25" s="1"/>
      <c r="AVI25" s="1"/>
      <c r="AVJ25" s="1"/>
      <c r="AVK25" s="1"/>
      <c r="AVL25" s="1"/>
      <c r="AVM25" s="1"/>
      <c r="AVN25" s="1"/>
      <c r="AVO25" s="1"/>
      <c r="AVP25" s="1"/>
      <c r="AVQ25" s="1"/>
      <c r="AVR25" s="1"/>
      <c r="AVS25" s="1"/>
      <c r="AVT25" s="1"/>
      <c r="AVU25" s="1"/>
      <c r="AVV25" s="1"/>
      <c r="AVW25" s="1"/>
      <c r="AVX25" s="1"/>
      <c r="AVY25" s="1"/>
      <c r="AVZ25" s="1"/>
      <c r="AWA25" s="1"/>
      <c r="AWB25" s="1"/>
      <c r="AWC25" s="1"/>
      <c r="AWD25" s="1"/>
      <c r="AWE25" s="1"/>
      <c r="AWF25" s="1"/>
      <c r="AWG25" s="1"/>
      <c r="AWH25" s="1"/>
      <c r="AWI25" s="1"/>
      <c r="AWJ25" s="1"/>
      <c r="AWK25" s="1"/>
      <c r="AWL25" s="1"/>
      <c r="AWM25" s="1"/>
      <c r="AWN25" s="1"/>
      <c r="AWO25" s="1"/>
      <c r="AWP25" s="1"/>
      <c r="AWQ25" s="1"/>
      <c r="AWR25" s="1"/>
      <c r="AWS25" s="1"/>
      <c r="AWT25" s="1"/>
      <c r="AWU25" s="1"/>
      <c r="AWV25" s="1"/>
      <c r="AWW25" s="1"/>
      <c r="AWX25" s="1"/>
      <c r="AWY25" s="1"/>
      <c r="AWZ25" s="1"/>
      <c r="AXA25" s="1"/>
      <c r="AXB25" s="1"/>
      <c r="AXC25" s="1"/>
      <c r="AXD25" s="1"/>
      <c r="AXE25" s="1"/>
      <c r="AXF25" s="1"/>
      <c r="AXG25" s="1"/>
      <c r="AXH25" s="1"/>
      <c r="AXI25" s="1"/>
      <c r="AXJ25" s="1"/>
      <c r="AXK25" s="1"/>
      <c r="AXL25" s="1"/>
      <c r="AXM25" s="1"/>
      <c r="AXN25" s="1"/>
      <c r="AXO25" s="1"/>
      <c r="AXP25" s="1"/>
      <c r="AXQ25" s="1"/>
      <c r="AXR25" s="1"/>
      <c r="AXS25" s="1"/>
      <c r="AXT25" s="1"/>
      <c r="AXU25" s="1"/>
      <c r="AXV25" s="1"/>
      <c r="AXW25" s="1"/>
      <c r="AXX25" s="1"/>
      <c r="AXY25" s="1"/>
      <c r="AXZ25" s="1"/>
      <c r="AYA25" s="1"/>
      <c r="AYB25" s="1"/>
      <c r="AYC25" s="1"/>
      <c r="AYD25" s="1"/>
      <c r="AYE25" s="1"/>
      <c r="AYF25" s="1"/>
      <c r="AYG25" s="1"/>
      <c r="AYH25" s="1"/>
      <c r="AYI25" s="1"/>
      <c r="AYJ25" s="1"/>
      <c r="AYK25" s="1"/>
      <c r="AYL25" s="1"/>
      <c r="AYM25" s="1"/>
      <c r="AYN25" s="1"/>
      <c r="AYO25" s="1"/>
      <c r="AYP25" s="1"/>
      <c r="AYQ25" s="1"/>
      <c r="AYR25" s="1"/>
      <c r="AYS25" s="1"/>
      <c r="AYT25" s="1"/>
      <c r="AYU25" s="1"/>
      <c r="AYV25" s="1"/>
      <c r="AYW25" s="1"/>
      <c r="AYX25" s="1"/>
      <c r="AYY25" s="1"/>
      <c r="AYZ25" s="1"/>
      <c r="AZA25" s="1"/>
      <c r="AZB25" s="1"/>
      <c r="AZC25" s="1"/>
      <c r="AZD25" s="1"/>
      <c r="AZE25" s="1"/>
      <c r="AZF25" s="1"/>
      <c r="AZG25" s="1"/>
      <c r="AZH25" s="1"/>
      <c r="AZI25" s="1"/>
      <c r="AZJ25" s="1"/>
      <c r="AZK25" s="1"/>
      <c r="AZL25" s="1"/>
      <c r="AZM25" s="1"/>
      <c r="AZN25" s="1"/>
      <c r="AZO25" s="1"/>
      <c r="AZP25" s="1"/>
      <c r="AZQ25" s="1"/>
      <c r="AZR25" s="1"/>
      <c r="AZS25" s="1"/>
      <c r="AZT25" s="1"/>
      <c r="AZU25" s="1"/>
      <c r="AZV25" s="1"/>
      <c r="AZW25" s="1"/>
      <c r="AZX25" s="1"/>
      <c r="AZY25" s="1"/>
      <c r="AZZ25" s="1"/>
      <c r="BAA25" s="1"/>
      <c r="BAB25" s="1"/>
      <c r="BAC25" s="1"/>
      <c r="BAD25" s="1"/>
      <c r="BAE25" s="1"/>
      <c r="BAF25" s="1"/>
      <c r="BAG25" s="1"/>
      <c r="BAH25" s="1"/>
      <c r="BAI25" s="1"/>
      <c r="BAJ25" s="1"/>
      <c r="BAK25" s="1"/>
      <c r="BAL25" s="1"/>
      <c r="BAM25" s="1"/>
      <c r="BAN25" s="1"/>
      <c r="BAO25" s="1"/>
      <c r="BAP25" s="1"/>
      <c r="BAQ25" s="1"/>
      <c r="BAR25" s="1"/>
      <c r="BAS25" s="1"/>
      <c r="BAT25" s="1"/>
      <c r="BAU25" s="1"/>
      <c r="BAV25" s="1"/>
      <c r="BAW25" s="1"/>
      <c r="BAX25" s="1"/>
      <c r="BAY25" s="1"/>
      <c r="BAZ25" s="1"/>
      <c r="BBA25" s="1"/>
      <c r="BBB25" s="1"/>
      <c r="BBC25" s="1"/>
      <c r="BBD25" s="1"/>
      <c r="BBE25" s="1"/>
      <c r="BBF25" s="1"/>
      <c r="BBG25" s="1"/>
      <c r="BBH25" s="1"/>
      <c r="BBI25" s="1"/>
      <c r="BBJ25" s="1"/>
      <c r="BBK25" s="1"/>
      <c r="BBL25" s="1"/>
      <c r="BBM25" s="1"/>
      <c r="BBN25" s="1"/>
      <c r="BBO25" s="1"/>
      <c r="BBP25" s="1"/>
      <c r="BBQ25" s="1"/>
      <c r="BBR25" s="1"/>
      <c r="BBS25" s="1"/>
      <c r="BBT25" s="1"/>
      <c r="BBU25" s="1"/>
      <c r="BBV25" s="1"/>
      <c r="BBW25" s="1"/>
      <c r="BBX25" s="1"/>
      <c r="BBY25" s="1"/>
      <c r="BBZ25" s="1"/>
      <c r="BCA25" s="1"/>
      <c r="BCB25" s="1"/>
      <c r="BCC25" s="1"/>
      <c r="BCD25" s="1"/>
      <c r="BCE25" s="1"/>
      <c r="BCF25" s="1"/>
      <c r="BCG25" s="1"/>
      <c r="BCH25" s="1"/>
      <c r="BCI25" s="1"/>
      <c r="BCJ25" s="1"/>
      <c r="BCK25" s="1"/>
      <c r="BCL25" s="1"/>
      <c r="BCM25" s="1"/>
      <c r="BCN25" s="1"/>
      <c r="BCO25" s="1"/>
      <c r="BCP25" s="1"/>
      <c r="BCQ25" s="1"/>
      <c r="BCR25" s="1"/>
      <c r="BCS25" s="1"/>
      <c r="BCT25" s="1"/>
      <c r="BCU25" s="1"/>
      <c r="BCV25" s="1"/>
      <c r="BCW25" s="1"/>
      <c r="BCX25" s="1"/>
      <c r="BCY25" s="1"/>
      <c r="BCZ25" s="1"/>
      <c r="BDA25" s="1"/>
      <c r="BDB25" s="1"/>
      <c r="BDC25" s="1"/>
      <c r="BDD25" s="1"/>
      <c r="BDE25" s="1"/>
      <c r="BDF25" s="1"/>
      <c r="BDG25" s="1"/>
      <c r="BDH25" s="1"/>
      <c r="BDI25" s="1"/>
      <c r="BDJ25" s="1"/>
      <c r="BDK25" s="1"/>
      <c r="BDL25" s="1"/>
      <c r="BDM25" s="1"/>
      <c r="BDN25" s="1"/>
      <c r="BDO25" s="1"/>
      <c r="BDP25" s="1"/>
      <c r="BDQ25" s="1"/>
      <c r="BDR25" s="1"/>
      <c r="BDS25" s="1"/>
      <c r="BDT25" s="1"/>
      <c r="BDU25" s="1"/>
      <c r="BDV25" s="1"/>
      <c r="BDW25" s="1"/>
      <c r="BDX25" s="1"/>
      <c r="BDY25" s="1"/>
      <c r="BDZ25" s="1"/>
      <c r="BEA25" s="1"/>
      <c r="BEB25" s="1"/>
      <c r="BEC25" s="1"/>
      <c r="BED25" s="1"/>
      <c r="BEE25" s="1"/>
      <c r="BEF25" s="1"/>
      <c r="BEG25" s="1"/>
      <c r="BEH25" s="1"/>
      <c r="BEI25" s="1"/>
      <c r="BEJ25" s="1"/>
      <c r="BEK25" s="1"/>
      <c r="BEL25" s="1"/>
      <c r="BEM25" s="1"/>
      <c r="BEN25" s="1"/>
      <c r="BEO25" s="1"/>
      <c r="BEP25" s="1"/>
      <c r="BEQ25" s="1"/>
      <c r="BER25" s="1"/>
      <c r="BES25" s="1"/>
      <c r="BET25" s="1"/>
      <c r="BEU25" s="1"/>
      <c r="BEV25" s="1"/>
      <c r="BEW25" s="1"/>
      <c r="BEX25" s="1"/>
      <c r="BEY25" s="1"/>
      <c r="BEZ25" s="1"/>
      <c r="BFA25" s="1"/>
      <c r="BFB25" s="1"/>
      <c r="BFC25" s="1"/>
      <c r="BFD25" s="1"/>
      <c r="BFE25" s="1"/>
      <c r="BFF25" s="1"/>
      <c r="BFG25" s="1"/>
      <c r="BFH25" s="1"/>
      <c r="BFI25" s="1"/>
      <c r="BFJ25" s="1"/>
      <c r="BFK25" s="1"/>
      <c r="BFL25" s="1"/>
      <c r="BFM25" s="1"/>
      <c r="BFN25" s="1"/>
      <c r="BFO25" s="1"/>
      <c r="BFP25" s="1"/>
      <c r="BFQ25" s="1"/>
      <c r="BFR25" s="1"/>
      <c r="BFS25" s="1"/>
      <c r="BFT25" s="1"/>
      <c r="BFU25" s="1"/>
      <c r="BFV25" s="1"/>
      <c r="BFW25" s="1"/>
      <c r="BFX25" s="1"/>
      <c r="BFY25" s="1"/>
      <c r="BFZ25" s="1"/>
      <c r="BGA25" s="1"/>
      <c r="BGB25" s="1"/>
      <c r="BGC25" s="1"/>
      <c r="BGD25" s="1"/>
      <c r="BGE25" s="1"/>
      <c r="BGF25" s="1"/>
      <c r="BGG25" s="1"/>
      <c r="BGH25" s="1"/>
      <c r="BGI25" s="1"/>
      <c r="BGJ25" s="1"/>
      <c r="BGK25" s="1"/>
      <c r="BGL25" s="1"/>
      <c r="BGM25" s="1"/>
      <c r="BGN25" s="1"/>
      <c r="BGO25" s="1"/>
      <c r="BGP25" s="1"/>
      <c r="BGQ25" s="1"/>
      <c r="BGR25" s="1"/>
      <c r="BGS25" s="1"/>
      <c r="BGT25" s="1"/>
      <c r="BGU25" s="1"/>
      <c r="BGV25" s="1"/>
      <c r="BGW25" s="1"/>
      <c r="BGX25" s="1"/>
      <c r="BGY25" s="1"/>
      <c r="BGZ25" s="1"/>
      <c r="BHA25" s="1"/>
      <c r="BHB25" s="1"/>
      <c r="BHC25" s="1"/>
      <c r="BHD25" s="1"/>
      <c r="BHE25" s="1"/>
      <c r="BHF25" s="1"/>
      <c r="BHG25" s="1"/>
      <c r="BHH25" s="1"/>
      <c r="BHI25" s="1"/>
      <c r="BHJ25" s="1"/>
      <c r="BHK25" s="1"/>
      <c r="BHL25" s="1"/>
      <c r="BHM25" s="1"/>
      <c r="BHN25" s="1"/>
      <c r="BHO25" s="1"/>
      <c r="BHP25" s="1"/>
      <c r="BHQ25" s="1"/>
      <c r="BHR25" s="1"/>
      <c r="BHS25" s="1"/>
      <c r="BHT25" s="1"/>
      <c r="BHU25" s="1"/>
      <c r="BHV25" s="1"/>
      <c r="BHW25" s="1"/>
      <c r="BHX25" s="1"/>
      <c r="BHY25" s="1"/>
      <c r="BHZ25" s="1"/>
      <c r="BIA25" s="1"/>
      <c r="BIB25" s="1"/>
      <c r="BIC25" s="1"/>
      <c r="BID25" s="1"/>
      <c r="BIE25" s="1"/>
      <c r="BIF25" s="1"/>
      <c r="BIG25" s="1"/>
      <c r="BIH25" s="1"/>
      <c r="BII25" s="1"/>
      <c r="BIJ25" s="1"/>
      <c r="BIK25" s="1"/>
      <c r="BIL25" s="1"/>
      <c r="BIM25" s="1"/>
      <c r="BIN25" s="1"/>
      <c r="BIO25" s="1"/>
      <c r="BIP25" s="1"/>
      <c r="BIQ25" s="1"/>
      <c r="BIR25" s="1"/>
      <c r="BIS25" s="1"/>
      <c r="BIT25" s="1"/>
      <c r="BIU25" s="1"/>
      <c r="BIV25" s="1"/>
      <c r="BIW25" s="1"/>
      <c r="BIX25" s="1"/>
      <c r="BIY25" s="1"/>
      <c r="BIZ25" s="1"/>
      <c r="BJA25" s="1"/>
      <c r="BJB25" s="1"/>
      <c r="BJC25" s="1"/>
      <c r="BJD25" s="1"/>
      <c r="BJE25" s="1"/>
      <c r="BJF25" s="1"/>
      <c r="BJG25" s="1"/>
      <c r="BJH25" s="1"/>
      <c r="BJI25" s="1"/>
      <c r="BJJ25" s="1"/>
      <c r="BJK25" s="1"/>
      <c r="BJL25" s="1"/>
      <c r="BJM25" s="1"/>
      <c r="BJN25" s="1"/>
      <c r="BJO25" s="1"/>
      <c r="BJP25" s="1"/>
      <c r="BJQ25" s="1"/>
      <c r="BJR25" s="1"/>
      <c r="BJS25" s="1"/>
      <c r="BJT25" s="1"/>
      <c r="BJU25" s="1"/>
      <c r="BJV25" s="1"/>
      <c r="BJW25" s="1"/>
      <c r="BJX25" s="1"/>
      <c r="BJY25" s="1"/>
      <c r="BJZ25" s="1"/>
      <c r="BKA25" s="1"/>
      <c r="BKB25" s="1"/>
      <c r="BKC25" s="1"/>
      <c r="BKD25" s="1"/>
      <c r="BKE25" s="1"/>
      <c r="BKF25" s="1"/>
      <c r="BKG25" s="1"/>
      <c r="BKH25" s="1"/>
      <c r="BKI25" s="1"/>
      <c r="BKJ25" s="1"/>
      <c r="BKK25" s="1"/>
      <c r="BKL25" s="1"/>
      <c r="BKM25" s="1"/>
      <c r="BKN25" s="1"/>
      <c r="BKO25" s="1"/>
      <c r="BKP25" s="1"/>
      <c r="BKQ25" s="1"/>
      <c r="BKR25" s="1"/>
      <c r="BKS25" s="1"/>
      <c r="BKT25" s="1"/>
      <c r="BKU25" s="1"/>
      <c r="BKV25" s="1"/>
      <c r="BKW25" s="1"/>
      <c r="BKX25" s="1"/>
      <c r="BKY25" s="1"/>
      <c r="BKZ25" s="1"/>
      <c r="BLA25" s="1"/>
      <c r="BLB25" s="1"/>
      <c r="BLC25" s="1"/>
      <c r="BLD25" s="1"/>
      <c r="BLE25" s="1"/>
      <c r="BLF25" s="1"/>
      <c r="BLG25" s="1"/>
      <c r="BLH25" s="1"/>
      <c r="BLI25" s="1"/>
      <c r="BLJ25" s="1"/>
      <c r="BLK25" s="1"/>
      <c r="BLL25" s="1"/>
      <c r="BLM25" s="1"/>
      <c r="BLN25" s="1"/>
      <c r="BLO25" s="1"/>
      <c r="BLP25" s="1"/>
      <c r="BLQ25" s="1"/>
      <c r="BLR25" s="1"/>
      <c r="BLS25" s="1"/>
      <c r="BLT25" s="1"/>
      <c r="BLU25" s="1"/>
      <c r="BLV25" s="1"/>
      <c r="BLW25" s="1"/>
      <c r="BLX25" s="1"/>
      <c r="BLY25" s="1"/>
      <c r="BLZ25" s="1"/>
      <c r="BMA25" s="1"/>
      <c r="BMB25" s="1"/>
      <c r="BMC25" s="1"/>
      <c r="BMD25" s="1"/>
      <c r="BME25" s="1"/>
      <c r="BMF25" s="1"/>
      <c r="BMG25" s="1"/>
      <c r="BMH25" s="1"/>
      <c r="BMI25" s="1"/>
      <c r="BMJ25" s="1"/>
      <c r="BMK25" s="1"/>
      <c r="BML25" s="1"/>
      <c r="BMM25" s="1"/>
      <c r="BMN25" s="1"/>
      <c r="BMO25" s="1"/>
      <c r="BMP25" s="1"/>
      <c r="BMQ25" s="1"/>
      <c r="BMR25" s="1"/>
      <c r="BMS25" s="1"/>
      <c r="BMT25" s="1"/>
      <c r="BMU25" s="1"/>
      <c r="BMV25" s="1"/>
      <c r="BMW25" s="1"/>
      <c r="BMX25" s="1"/>
      <c r="BMY25" s="1"/>
      <c r="BMZ25" s="1"/>
      <c r="BNA25" s="1"/>
      <c r="BNB25" s="1"/>
      <c r="BNC25" s="1"/>
      <c r="BND25" s="1"/>
      <c r="BNE25" s="1"/>
      <c r="BNF25" s="1"/>
      <c r="BNG25" s="1"/>
      <c r="BNH25" s="1"/>
      <c r="BNI25" s="1"/>
      <c r="BNJ25" s="1"/>
      <c r="BNK25" s="1"/>
      <c r="BNL25" s="1"/>
      <c r="BNM25" s="1"/>
      <c r="BNN25" s="1"/>
      <c r="BNO25" s="1"/>
      <c r="BNP25" s="1"/>
      <c r="BNQ25" s="1"/>
      <c r="BNR25" s="1"/>
      <c r="BNS25" s="1"/>
      <c r="BNT25" s="1"/>
      <c r="BNU25" s="1"/>
      <c r="BNV25" s="1"/>
      <c r="BNW25" s="1"/>
      <c r="BNX25" s="1"/>
      <c r="BNY25" s="1"/>
      <c r="BNZ25" s="1"/>
      <c r="BOA25" s="1"/>
      <c r="BOB25" s="1"/>
      <c r="BOC25" s="1"/>
      <c r="BOD25" s="1"/>
      <c r="BOE25" s="1"/>
      <c r="BOF25" s="1"/>
      <c r="BOG25" s="1"/>
      <c r="BOH25" s="1"/>
      <c r="BOI25" s="1"/>
      <c r="BOJ25" s="1"/>
      <c r="BOK25" s="1"/>
      <c r="BOL25" s="1"/>
      <c r="BOM25" s="1"/>
      <c r="BON25" s="1"/>
      <c r="BOO25" s="1"/>
      <c r="BOP25" s="1"/>
      <c r="BOQ25" s="1"/>
      <c r="BOR25" s="1"/>
      <c r="BOS25" s="1"/>
      <c r="BOT25" s="1"/>
      <c r="BOU25" s="1"/>
      <c r="BOV25" s="1"/>
      <c r="BOW25" s="1"/>
      <c r="BOX25" s="1"/>
      <c r="BOY25" s="1"/>
      <c r="BOZ25" s="1"/>
      <c r="BPA25" s="1"/>
      <c r="BPB25" s="1"/>
      <c r="BPC25" s="1"/>
      <c r="BPD25" s="1"/>
      <c r="BPE25" s="1"/>
      <c r="BPF25" s="1"/>
      <c r="BPG25" s="1"/>
      <c r="BPH25" s="1"/>
      <c r="BPI25" s="1"/>
      <c r="BPJ25" s="1"/>
      <c r="BPK25" s="1"/>
      <c r="BPL25" s="1"/>
      <c r="BPM25" s="1"/>
      <c r="BPN25" s="1"/>
      <c r="BPO25" s="1"/>
      <c r="BPP25" s="1"/>
      <c r="BPQ25" s="1"/>
      <c r="BPR25" s="1"/>
      <c r="BPS25" s="1"/>
      <c r="BPT25" s="1"/>
      <c r="BPU25" s="1"/>
      <c r="BPV25" s="1"/>
      <c r="BPW25" s="1"/>
      <c r="BPX25" s="1"/>
      <c r="BPY25" s="1"/>
      <c r="BPZ25" s="1"/>
      <c r="BQA25" s="1"/>
      <c r="BQB25" s="1"/>
      <c r="BQC25" s="1"/>
      <c r="BQD25" s="1"/>
      <c r="BQE25" s="1"/>
      <c r="BQF25" s="1"/>
      <c r="BQG25" s="1"/>
      <c r="BQH25" s="1"/>
      <c r="BQI25" s="1"/>
      <c r="BQJ25" s="1"/>
      <c r="BQK25" s="1"/>
      <c r="BQL25" s="1"/>
      <c r="BQM25" s="1"/>
      <c r="BQN25" s="1"/>
      <c r="BQO25" s="1"/>
      <c r="BQP25" s="1"/>
      <c r="BQQ25" s="1"/>
      <c r="BQR25" s="1"/>
      <c r="BQS25" s="1"/>
      <c r="BQT25" s="1"/>
      <c r="BQU25" s="1"/>
      <c r="BQV25" s="1"/>
      <c r="BQW25" s="1"/>
      <c r="BQX25" s="1"/>
      <c r="BQY25" s="1"/>
      <c r="BQZ25" s="1"/>
      <c r="BRA25" s="1"/>
      <c r="BRB25" s="1"/>
      <c r="BRC25" s="1"/>
      <c r="BRD25" s="1"/>
      <c r="BRE25" s="1"/>
      <c r="BRF25" s="1"/>
      <c r="BRG25" s="1"/>
      <c r="BRH25" s="1"/>
      <c r="BRI25" s="1"/>
      <c r="BRJ25" s="1"/>
      <c r="BRK25" s="1"/>
      <c r="BRL25" s="1"/>
      <c r="BRM25" s="1"/>
      <c r="BRN25" s="1"/>
      <c r="BRO25" s="1"/>
      <c r="BRP25" s="1"/>
      <c r="BRQ25" s="1"/>
      <c r="BRR25" s="1"/>
      <c r="BRS25" s="1"/>
      <c r="BRT25" s="1"/>
      <c r="BRU25" s="1"/>
      <c r="BRV25" s="1"/>
      <c r="BRW25" s="1"/>
      <c r="BRX25" s="1"/>
      <c r="BRY25" s="1"/>
      <c r="BRZ25" s="1"/>
      <c r="BSA25" s="1"/>
      <c r="BSB25" s="1"/>
      <c r="BSC25" s="1"/>
    </row>
    <row r="26" spans="1:1849" s="1" customFormat="1" ht="25.5" x14ac:dyDescent="0.2">
      <c r="A26" s="105" t="s">
        <v>186</v>
      </c>
      <c r="B26" s="10" t="s">
        <v>187</v>
      </c>
      <c r="C26" s="72" t="s">
        <v>188</v>
      </c>
      <c r="D26" s="15">
        <v>248.16</v>
      </c>
      <c r="E26" s="15">
        <v>13.78</v>
      </c>
      <c r="F26" s="15">
        <v>3419.64</v>
      </c>
      <c r="G26" s="144">
        <v>121.72611752442995</v>
      </c>
      <c r="H26" s="82">
        <v>0</v>
      </c>
      <c r="I26" s="88">
        <v>121.72611752442995</v>
      </c>
      <c r="J26" s="88">
        <v>126.43388247557004</v>
      </c>
      <c r="K26" s="88">
        <v>1677.39</v>
      </c>
      <c r="L26" s="88">
        <v>0</v>
      </c>
      <c r="M26" s="91">
        <v>1677.39</v>
      </c>
      <c r="N26" s="88">
        <v>1742.2499999999998</v>
      </c>
      <c r="O26" s="90">
        <v>0.49051654560129143</v>
      </c>
    </row>
    <row r="27" spans="1:1849" s="1" customFormat="1" ht="12.75" x14ac:dyDescent="0.2">
      <c r="A27" s="105" t="s">
        <v>189</v>
      </c>
      <c r="B27" s="10" t="s">
        <v>190</v>
      </c>
      <c r="C27" s="72" t="s">
        <v>188</v>
      </c>
      <c r="D27" s="15">
        <v>25.04</v>
      </c>
      <c r="E27" s="15">
        <v>117.37</v>
      </c>
      <c r="F27" s="15">
        <v>2938.94</v>
      </c>
      <c r="G27" s="144">
        <v>12.282487035830618</v>
      </c>
      <c r="H27" s="82">
        <v>0</v>
      </c>
      <c r="I27" s="88">
        <v>12.282487035830618</v>
      </c>
      <c r="J27" s="88">
        <v>12.757512964169381</v>
      </c>
      <c r="K27" s="88">
        <v>1441.6</v>
      </c>
      <c r="L27" s="88">
        <v>0</v>
      </c>
      <c r="M27" s="91">
        <v>1441.6</v>
      </c>
      <c r="N27" s="88">
        <v>1497.3400000000001</v>
      </c>
      <c r="O27" s="90">
        <v>0.4905169891185257</v>
      </c>
    </row>
    <row r="28" spans="1:1849" s="1" customFormat="1" ht="12.75" x14ac:dyDescent="0.2">
      <c r="A28" s="105" t="s">
        <v>191</v>
      </c>
      <c r="B28" s="10" t="s">
        <v>192</v>
      </c>
      <c r="C28" s="72" t="s">
        <v>12</v>
      </c>
      <c r="D28" s="15">
        <v>250.4</v>
      </c>
      <c r="E28" s="15">
        <v>26.96</v>
      </c>
      <c r="F28" s="15">
        <v>6750.78</v>
      </c>
      <c r="G28" s="144">
        <v>122.82487035830619</v>
      </c>
      <c r="H28" s="82">
        <v>0</v>
      </c>
      <c r="I28" s="88">
        <v>122.82487035830619</v>
      </c>
      <c r="J28" s="88">
        <v>127.57512964169382</v>
      </c>
      <c r="K28" s="88">
        <v>3311.36</v>
      </c>
      <c r="L28" s="88">
        <v>0</v>
      </c>
      <c r="M28" s="91">
        <v>3311.36</v>
      </c>
      <c r="N28" s="88">
        <v>3439.4199999999996</v>
      </c>
      <c r="O28" s="90">
        <v>0.4905151700988627</v>
      </c>
    </row>
    <row r="29" spans="1:1849" s="1" customFormat="1" ht="12.75" x14ac:dyDescent="0.2">
      <c r="A29" s="105" t="s">
        <v>193</v>
      </c>
      <c r="B29" s="10" t="s">
        <v>194</v>
      </c>
      <c r="C29" s="72" t="s">
        <v>17</v>
      </c>
      <c r="D29" s="15">
        <v>89</v>
      </c>
      <c r="E29" s="15">
        <v>79.19</v>
      </c>
      <c r="F29" s="15">
        <v>7047.91</v>
      </c>
      <c r="G29" s="144">
        <v>47.897999999999996</v>
      </c>
      <c r="H29" s="82">
        <v>0</v>
      </c>
      <c r="I29" s="88">
        <v>47.897999999999996</v>
      </c>
      <c r="J29" s="88">
        <v>41.102000000000004</v>
      </c>
      <c r="K29" s="88">
        <v>3793.04</v>
      </c>
      <c r="L29" s="88">
        <v>0</v>
      </c>
      <c r="M29" s="91">
        <v>3793.04</v>
      </c>
      <c r="N29" s="88">
        <v>3254.87</v>
      </c>
      <c r="O29" s="90">
        <v>0.53817940353948901</v>
      </c>
    </row>
    <row r="30" spans="1:1849" s="1" customFormat="1" ht="12.75" x14ac:dyDescent="0.2">
      <c r="A30" s="105" t="s">
        <v>195</v>
      </c>
      <c r="B30" s="10" t="s">
        <v>196</v>
      </c>
      <c r="C30" s="72" t="s">
        <v>17</v>
      </c>
      <c r="D30" s="15">
        <v>194</v>
      </c>
      <c r="E30" s="15">
        <v>130.09</v>
      </c>
      <c r="F30" s="15">
        <v>25237.46</v>
      </c>
      <c r="G30" s="144">
        <v>78.69</v>
      </c>
      <c r="H30" s="82">
        <v>0</v>
      </c>
      <c r="I30" s="88">
        <v>78.69</v>
      </c>
      <c r="J30" s="88">
        <v>115.31</v>
      </c>
      <c r="K30" s="88">
        <v>10236.780000000001</v>
      </c>
      <c r="L30" s="88">
        <v>0</v>
      </c>
      <c r="M30" s="91">
        <v>10236.780000000001</v>
      </c>
      <c r="N30" s="88">
        <v>15000.679999999998</v>
      </c>
      <c r="O30" s="90">
        <v>0.40561847349138941</v>
      </c>
    </row>
    <row r="31" spans="1:1849" s="18" customFormat="1" ht="12.75" x14ac:dyDescent="0.2">
      <c r="A31" s="105" t="s">
        <v>197</v>
      </c>
      <c r="B31" s="10" t="s">
        <v>198</v>
      </c>
      <c r="C31" s="72" t="s">
        <v>17</v>
      </c>
      <c r="D31" s="15">
        <v>24</v>
      </c>
      <c r="E31" s="15">
        <v>181.74</v>
      </c>
      <c r="F31" s="15">
        <v>4361.76</v>
      </c>
      <c r="G31" s="144">
        <v>24</v>
      </c>
      <c r="H31" s="82">
        <v>0</v>
      </c>
      <c r="I31" s="88">
        <v>24</v>
      </c>
      <c r="J31" s="88">
        <v>0</v>
      </c>
      <c r="K31" s="88">
        <v>4361.76</v>
      </c>
      <c r="L31" s="88">
        <v>0</v>
      </c>
      <c r="M31" s="91">
        <v>4361.76</v>
      </c>
      <c r="N31" s="88">
        <v>0</v>
      </c>
      <c r="O31" s="90">
        <v>1</v>
      </c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  <c r="JR31" s="1"/>
      <c r="JS31" s="1"/>
      <c r="JT31" s="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  <c r="KF31" s="1"/>
      <c r="KG31" s="1"/>
      <c r="KH31" s="1"/>
      <c r="KI31" s="1"/>
      <c r="KJ31" s="1"/>
      <c r="KK31" s="1"/>
      <c r="KL31" s="1"/>
      <c r="KM31" s="1"/>
      <c r="KN31" s="1"/>
      <c r="KO31" s="1"/>
      <c r="KP31" s="1"/>
      <c r="KQ31" s="1"/>
      <c r="KR31" s="1"/>
      <c r="KS31" s="1"/>
      <c r="KT31" s="1"/>
      <c r="KU31" s="1"/>
      <c r="KV31" s="1"/>
      <c r="KW31" s="1"/>
      <c r="KX31" s="1"/>
      <c r="KY31" s="1"/>
      <c r="KZ31" s="1"/>
      <c r="LA31" s="1"/>
      <c r="LB31" s="1"/>
      <c r="LC31" s="1"/>
      <c r="LD31" s="1"/>
      <c r="LE31" s="1"/>
      <c r="LF31" s="1"/>
      <c r="LG31" s="1"/>
      <c r="LH31" s="1"/>
      <c r="LI31" s="1"/>
      <c r="LJ31" s="1"/>
      <c r="LK31" s="1"/>
      <c r="LL31" s="1"/>
      <c r="LM31" s="1"/>
      <c r="LN31" s="1"/>
      <c r="LO31" s="1"/>
      <c r="LP31" s="1"/>
      <c r="LQ31" s="1"/>
      <c r="LR31" s="1"/>
      <c r="LS31" s="1"/>
      <c r="LT31" s="1"/>
      <c r="LU31" s="1"/>
      <c r="LV31" s="1"/>
      <c r="LW31" s="1"/>
      <c r="LX31" s="1"/>
      <c r="LY31" s="1"/>
      <c r="LZ31" s="1"/>
      <c r="MA31" s="1"/>
      <c r="MB31" s="1"/>
      <c r="MC31" s="1"/>
      <c r="MD31" s="1"/>
      <c r="ME31" s="1"/>
      <c r="MF31" s="1"/>
      <c r="MG31" s="1"/>
      <c r="MH31" s="1"/>
      <c r="MI31" s="1"/>
      <c r="MJ31" s="1"/>
      <c r="MK31" s="1"/>
      <c r="ML31" s="1"/>
      <c r="MM31" s="1"/>
      <c r="MN31" s="1"/>
      <c r="MO31" s="1"/>
      <c r="MP31" s="1"/>
      <c r="MQ31" s="1"/>
      <c r="MR31" s="1"/>
      <c r="MS31" s="1"/>
      <c r="MT31" s="1"/>
      <c r="MU31" s="1"/>
      <c r="MV31" s="1"/>
      <c r="MW31" s="1"/>
      <c r="MX31" s="1"/>
      <c r="MY31" s="1"/>
      <c r="MZ31" s="1"/>
      <c r="NA31" s="1"/>
      <c r="NB31" s="1"/>
      <c r="NC31" s="1"/>
      <c r="ND31" s="1"/>
      <c r="NE31" s="1"/>
      <c r="NF31" s="1"/>
      <c r="NG31" s="1"/>
      <c r="NH31" s="1"/>
      <c r="NI31" s="1"/>
      <c r="NJ31" s="1"/>
      <c r="NK31" s="1"/>
      <c r="NL31" s="1"/>
      <c r="NM31" s="1"/>
      <c r="NN31" s="1"/>
      <c r="NO31" s="1"/>
      <c r="NP31" s="1"/>
      <c r="NQ31" s="1"/>
      <c r="NR31" s="1"/>
      <c r="NS31" s="1"/>
      <c r="NT31" s="1"/>
      <c r="NU31" s="1"/>
      <c r="NV31" s="1"/>
      <c r="NW31" s="1"/>
      <c r="NX31" s="1"/>
      <c r="NY31" s="1"/>
      <c r="NZ31" s="1"/>
      <c r="OA31" s="1"/>
      <c r="OB31" s="1"/>
      <c r="OC31" s="1"/>
      <c r="OD31" s="1"/>
      <c r="OE31" s="1"/>
      <c r="OF31" s="1"/>
      <c r="OG31" s="1"/>
      <c r="OH31" s="1"/>
      <c r="OI31" s="1"/>
      <c r="OJ31" s="1"/>
      <c r="OK31" s="1"/>
      <c r="OL31" s="1"/>
      <c r="OM31" s="1"/>
      <c r="ON31" s="1"/>
      <c r="OO31" s="1"/>
      <c r="OP31" s="1"/>
      <c r="OQ31" s="1"/>
      <c r="OR31" s="1"/>
      <c r="OS31" s="1"/>
      <c r="OT31" s="1"/>
      <c r="OU31" s="1"/>
      <c r="OV31" s="1"/>
      <c r="OW31" s="1"/>
      <c r="OX31" s="1"/>
      <c r="OY31" s="1"/>
      <c r="OZ31" s="1"/>
      <c r="PA31" s="1"/>
      <c r="PB31" s="1"/>
      <c r="PC31" s="1"/>
      <c r="PD31" s="1"/>
      <c r="PE31" s="1"/>
      <c r="PF31" s="1"/>
      <c r="PG31" s="1"/>
      <c r="PH31" s="1"/>
      <c r="PI31" s="1"/>
      <c r="PJ31" s="1"/>
      <c r="PK31" s="1"/>
      <c r="PL31" s="1"/>
      <c r="PM31" s="1"/>
      <c r="PN31" s="1"/>
      <c r="PO31" s="1"/>
      <c r="PP31" s="1"/>
      <c r="PQ31" s="1"/>
      <c r="PR31" s="1"/>
      <c r="PS31" s="1"/>
      <c r="PT31" s="1"/>
      <c r="PU31" s="1"/>
      <c r="PV31" s="1"/>
      <c r="PW31" s="1"/>
      <c r="PX31" s="1"/>
      <c r="PY31" s="1"/>
      <c r="PZ31" s="1"/>
      <c r="QA31" s="1"/>
      <c r="QB31" s="1"/>
      <c r="QC31" s="1"/>
      <c r="QD31" s="1"/>
      <c r="QE31" s="1"/>
      <c r="QF31" s="1"/>
      <c r="QG31" s="1"/>
      <c r="QH31" s="1"/>
      <c r="QI31" s="1"/>
      <c r="QJ31" s="1"/>
      <c r="QK31" s="1"/>
      <c r="QL31" s="1"/>
      <c r="QM31" s="1"/>
      <c r="QN31" s="1"/>
      <c r="QO31" s="1"/>
      <c r="QP31" s="1"/>
      <c r="QQ31" s="1"/>
      <c r="QR31" s="1"/>
      <c r="QS31" s="1"/>
      <c r="QT31" s="1"/>
      <c r="QU31" s="1"/>
      <c r="QV31" s="1"/>
      <c r="QW31" s="1"/>
      <c r="QX31" s="1"/>
      <c r="QY31" s="1"/>
      <c r="QZ31" s="1"/>
      <c r="RA31" s="1"/>
      <c r="RB31" s="1"/>
      <c r="RC31" s="1"/>
      <c r="RD31" s="1"/>
      <c r="RE31" s="1"/>
      <c r="RF31" s="1"/>
      <c r="RG31" s="1"/>
      <c r="RH31" s="1"/>
      <c r="RI31" s="1"/>
      <c r="RJ31" s="1"/>
      <c r="RK31" s="1"/>
      <c r="RL31" s="1"/>
      <c r="RM31" s="1"/>
      <c r="RN31" s="1"/>
      <c r="RO31" s="1"/>
      <c r="RP31" s="1"/>
      <c r="RQ31" s="1"/>
      <c r="RR31" s="1"/>
      <c r="RS31" s="1"/>
      <c r="RT31" s="1"/>
      <c r="RU31" s="1"/>
      <c r="RV31" s="1"/>
      <c r="RW31" s="1"/>
      <c r="RX31" s="1"/>
      <c r="RY31" s="1"/>
      <c r="RZ31" s="1"/>
      <c r="SA31" s="1"/>
      <c r="SB31" s="1"/>
      <c r="SC31" s="1"/>
      <c r="SD31" s="1"/>
      <c r="SE31" s="1"/>
      <c r="SF31" s="1"/>
      <c r="SG31" s="1"/>
      <c r="SH31" s="1"/>
      <c r="SI31" s="1"/>
      <c r="SJ31" s="1"/>
      <c r="SK31" s="1"/>
      <c r="SL31" s="1"/>
      <c r="SM31" s="1"/>
      <c r="SN31" s="1"/>
      <c r="SO31" s="1"/>
      <c r="SP31" s="1"/>
      <c r="SQ31" s="1"/>
      <c r="SR31" s="1"/>
      <c r="SS31" s="1"/>
      <c r="ST31" s="1"/>
      <c r="SU31" s="1"/>
      <c r="SV31" s="1"/>
      <c r="SW31" s="1"/>
      <c r="SX31" s="1"/>
      <c r="SY31" s="1"/>
      <c r="SZ31" s="1"/>
      <c r="TA31" s="1"/>
      <c r="TB31" s="1"/>
      <c r="TC31" s="1"/>
      <c r="TD31" s="1"/>
      <c r="TE31" s="1"/>
      <c r="TF31" s="1"/>
      <c r="TG31" s="1"/>
      <c r="TH31" s="1"/>
      <c r="TI31" s="1"/>
      <c r="TJ31" s="1"/>
      <c r="TK31" s="1"/>
      <c r="TL31" s="1"/>
      <c r="TM31" s="1"/>
      <c r="TN31" s="1"/>
      <c r="TO31" s="1"/>
      <c r="TP31" s="1"/>
      <c r="TQ31" s="1"/>
      <c r="TR31" s="1"/>
      <c r="TS31" s="1"/>
      <c r="TT31" s="1"/>
      <c r="TU31" s="1"/>
      <c r="TV31" s="1"/>
      <c r="TW31" s="1"/>
      <c r="TX31" s="1"/>
      <c r="TY31" s="1"/>
      <c r="TZ31" s="1"/>
      <c r="UA31" s="1"/>
      <c r="UB31" s="1"/>
      <c r="UC31" s="1"/>
      <c r="UD31" s="1"/>
      <c r="UE31" s="1"/>
      <c r="UF31" s="1"/>
      <c r="UG31" s="1"/>
      <c r="UH31" s="1"/>
      <c r="UI31" s="1"/>
      <c r="UJ31" s="1"/>
      <c r="UK31" s="1"/>
      <c r="UL31" s="1"/>
      <c r="UM31" s="1"/>
      <c r="UN31" s="1"/>
      <c r="UO31" s="1"/>
      <c r="UP31" s="1"/>
      <c r="UQ31" s="1"/>
      <c r="UR31" s="1"/>
      <c r="US31" s="1"/>
      <c r="UT31" s="1"/>
      <c r="UU31" s="1"/>
      <c r="UV31" s="1"/>
      <c r="UW31" s="1"/>
      <c r="UX31" s="1"/>
      <c r="UY31" s="1"/>
      <c r="UZ31" s="1"/>
      <c r="VA31" s="1"/>
      <c r="VB31" s="1"/>
      <c r="VC31" s="1"/>
      <c r="VD31" s="1"/>
      <c r="VE31" s="1"/>
      <c r="VF31" s="1"/>
      <c r="VG31" s="1"/>
      <c r="VH31" s="1"/>
      <c r="VI31" s="1"/>
      <c r="VJ31" s="1"/>
      <c r="VK31" s="1"/>
      <c r="VL31" s="1"/>
      <c r="VM31" s="1"/>
      <c r="VN31" s="1"/>
      <c r="VO31" s="1"/>
      <c r="VP31" s="1"/>
      <c r="VQ31" s="1"/>
      <c r="VR31" s="1"/>
      <c r="VS31" s="1"/>
      <c r="VT31" s="1"/>
      <c r="VU31" s="1"/>
      <c r="VV31" s="1"/>
      <c r="VW31" s="1"/>
      <c r="VX31" s="1"/>
      <c r="VY31" s="1"/>
      <c r="VZ31" s="1"/>
      <c r="WA31" s="1"/>
      <c r="WB31" s="1"/>
      <c r="WC31" s="1"/>
      <c r="WD31" s="1"/>
      <c r="WE31" s="1"/>
      <c r="WF31" s="1"/>
      <c r="WG31" s="1"/>
      <c r="WH31" s="1"/>
      <c r="WI31" s="1"/>
      <c r="WJ31" s="1"/>
      <c r="WK31" s="1"/>
      <c r="WL31" s="1"/>
      <c r="WM31" s="1"/>
      <c r="WN31" s="1"/>
      <c r="WO31" s="1"/>
      <c r="WP31" s="1"/>
      <c r="WQ31" s="1"/>
      <c r="WR31" s="1"/>
      <c r="WS31" s="1"/>
      <c r="WT31" s="1"/>
      <c r="WU31" s="1"/>
      <c r="WV31" s="1"/>
      <c r="WW31" s="1"/>
      <c r="WX31" s="1"/>
      <c r="WY31" s="1"/>
      <c r="WZ31" s="1"/>
      <c r="XA31" s="1"/>
      <c r="XB31" s="1"/>
      <c r="XC31" s="1"/>
      <c r="XD31" s="1"/>
      <c r="XE31" s="1"/>
      <c r="XF31" s="1"/>
      <c r="XG31" s="1"/>
      <c r="XH31" s="1"/>
      <c r="XI31" s="1"/>
      <c r="XJ31" s="1"/>
      <c r="XK31" s="1"/>
      <c r="XL31" s="1"/>
      <c r="XM31" s="1"/>
      <c r="XN31" s="1"/>
      <c r="XO31" s="1"/>
      <c r="XP31" s="1"/>
      <c r="XQ31" s="1"/>
      <c r="XR31" s="1"/>
      <c r="XS31" s="1"/>
      <c r="XT31" s="1"/>
      <c r="XU31" s="1"/>
      <c r="XV31" s="1"/>
      <c r="XW31" s="1"/>
      <c r="XX31" s="1"/>
      <c r="XY31" s="1"/>
      <c r="XZ31" s="1"/>
      <c r="YA31" s="1"/>
      <c r="YB31" s="1"/>
      <c r="YC31" s="1"/>
      <c r="YD31" s="1"/>
      <c r="YE31" s="1"/>
      <c r="YF31" s="1"/>
      <c r="YG31" s="1"/>
      <c r="YH31" s="1"/>
      <c r="YI31" s="1"/>
      <c r="YJ31" s="1"/>
      <c r="YK31" s="1"/>
      <c r="YL31" s="1"/>
      <c r="YM31" s="1"/>
      <c r="YN31" s="1"/>
      <c r="YO31" s="1"/>
      <c r="YP31" s="1"/>
      <c r="YQ31" s="1"/>
      <c r="YR31" s="1"/>
      <c r="YS31" s="1"/>
      <c r="YT31" s="1"/>
      <c r="YU31" s="1"/>
      <c r="YV31" s="1"/>
      <c r="YW31" s="1"/>
      <c r="YX31" s="1"/>
      <c r="YY31" s="1"/>
      <c r="YZ31" s="1"/>
      <c r="ZA31" s="1"/>
      <c r="ZB31" s="1"/>
      <c r="ZC31" s="1"/>
      <c r="ZD31" s="1"/>
      <c r="ZE31" s="1"/>
      <c r="ZF31" s="1"/>
      <c r="ZG31" s="1"/>
      <c r="ZH31" s="1"/>
      <c r="ZI31" s="1"/>
      <c r="ZJ31" s="1"/>
      <c r="ZK31" s="1"/>
      <c r="ZL31" s="1"/>
      <c r="ZM31" s="1"/>
      <c r="ZN31" s="1"/>
      <c r="ZO31" s="1"/>
      <c r="ZP31" s="1"/>
      <c r="ZQ31" s="1"/>
      <c r="ZR31" s="1"/>
      <c r="ZS31" s="1"/>
      <c r="ZT31" s="1"/>
      <c r="ZU31" s="1"/>
      <c r="ZV31" s="1"/>
      <c r="ZW31" s="1"/>
      <c r="ZX31" s="1"/>
      <c r="ZY31" s="1"/>
      <c r="ZZ31" s="1"/>
      <c r="AAA31" s="1"/>
      <c r="AAB31" s="1"/>
      <c r="AAC31" s="1"/>
      <c r="AAD31" s="1"/>
      <c r="AAE31" s="1"/>
      <c r="AAF31" s="1"/>
      <c r="AAG31" s="1"/>
      <c r="AAH31" s="1"/>
      <c r="AAI31" s="1"/>
      <c r="AAJ31" s="1"/>
      <c r="AAK31" s="1"/>
      <c r="AAL31" s="1"/>
      <c r="AAM31" s="1"/>
      <c r="AAN31" s="1"/>
      <c r="AAO31" s="1"/>
      <c r="AAP31" s="1"/>
      <c r="AAQ31" s="1"/>
      <c r="AAR31" s="1"/>
      <c r="AAS31" s="1"/>
      <c r="AAT31" s="1"/>
      <c r="AAU31" s="1"/>
      <c r="AAV31" s="1"/>
      <c r="AAW31" s="1"/>
      <c r="AAX31" s="1"/>
      <c r="AAY31" s="1"/>
      <c r="AAZ31" s="1"/>
      <c r="ABA31" s="1"/>
      <c r="ABB31" s="1"/>
      <c r="ABC31" s="1"/>
      <c r="ABD31" s="1"/>
      <c r="ABE31" s="1"/>
      <c r="ABF31" s="1"/>
      <c r="ABG31" s="1"/>
      <c r="ABH31" s="1"/>
      <c r="ABI31" s="1"/>
      <c r="ABJ31" s="1"/>
      <c r="ABK31" s="1"/>
      <c r="ABL31" s="1"/>
      <c r="ABM31" s="1"/>
      <c r="ABN31" s="1"/>
      <c r="ABO31" s="1"/>
      <c r="ABP31" s="1"/>
      <c r="ABQ31" s="1"/>
      <c r="ABR31" s="1"/>
      <c r="ABS31" s="1"/>
      <c r="ABT31" s="1"/>
      <c r="ABU31" s="1"/>
      <c r="ABV31" s="1"/>
      <c r="ABW31" s="1"/>
      <c r="ABX31" s="1"/>
      <c r="ABY31" s="1"/>
      <c r="ABZ31" s="1"/>
      <c r="ACA31" s="1"/>
      <c r="ACB31" s="1"/>
      <c r="ACC31" s="1"/>
      <c r="ACD31" s="1"/>
      <c r="ACE31" s="1"/>
      <c r="ACF31" s="1"/>
      <c r="ACG31" s="1"/>
      <c r="ACH31" s="1"/>
      <c r="ACI31" s="1"/>
      <c r="ACJ31" s="1"/>
      <c r="ACK31" s="1"/>
      <c r="ACL31" s="1"/>
      <c r="ACM31" s="1"/>
      <c r="ACN31" s="1"/>
      <c r="ACO31" s="1"/>
      <c r="ACP31" s="1"/>
      <c r="ACQ31" s="1"/>
      <c r="ACR31" s="1"/>
      <c r="ACS31" s="1"/>
      <c r="ACT31" s="1"/>
      <c r="ACU31" s="1"/>
      <c r="ACV31" s="1"/>
      <c r="ACW31" s="1"/>
      <c r="ACX31" s="1"/>
      <c r="ACY31" s="1"/>
      <c r="ACZ31" s="1"/>
      <c r="ADA31" s="1"/>
      <c r="ADB31" s="1"/>
      <c r="ADC31" s="1"/>
      <c r="ADD31" s="1"/>
      <c r="ADE31" s="1"/>
      <c r="ADF31" s="1"/>
      <c r="ADG31" s="1"/>
      <c r="ADH31" s="1"/>
      <c r="ADI31" s="1"/>
      <c r="ADJ31" s="1"/>
      <c r="ADK31" s="1"/>
      <c r="ADL31" s="1"/>
      <c r="ADM31" s="1"/>
      <c r="ADN31" s="1"/>
      <c r="ADO31" s="1"/>
      <c r="ADP31" s="1"/>
      <c r="ADQ31" s="1"/>
      <c r="ADR31" s="1"/>
      <c r="ADS31" s="1"/>
      <c r="ADT31" s="1"/>
      <c r="ADU31" s="1"/>
      <c r="ADV31" s="1"/>
      <c r="ADW31" s="1"/>
      <c r="ADX31" s="1"/>
      <c r="ADY31" s="1"/>
      <c r="ADZ31" s="1"/>
      <c r="AEA31" s="1"/>
      <c r="AEB31" s="1"/>
      <c r="AEC31" s="1"/>
      <c r="AED31" s="1"/>
      <c r="AEE31" s="1"/>
      <c r="AEF31" s="1"/>
      <c r="AEG31" s="1"/>
      <c r="AEH31" s="1"/>
      <c r="AEI31" s="1"/>
      <c r="AEJ31" s="1"/>
      <c r="AEK31" s="1"/>
      <c r="AEL31" s="1"/>
      <c r="AEM31" s="1"/>
      <c r="AEN31" s="1"/>
      <c r="AEO31" s="1"/>
      <c r="AEP31" s="1"/>
      <c r="AEQ31" s="1"/>
      <c r="AER31" s="1"/>
      <c r="AES31" s="1"/>
      <c r="AET31" s="1"/>
      <c r="AEU31" s="1"/>
      <c r="AEV31" s="1"/>
      <c r="AEW31" s="1"/>
      <c r="AEX31" s="1"/>
      <c r="AEY31" s="1"/>
      <c r="AEZ31" s="1"/>
      <c r="AFA31" s="1"/>
      <c r="AFB31" s="1"/>
      <c r="AFC31" s="1"/>
      <c r="AFD31" s="1"/>
      <c r="AFE31" s="1"/>
      <c r="AFF31" s="1"/>
      <c r="AFG31" s="1"/>
      <c r="AFH31" s="1"/>
      <c r="AFI31" s="1"/>
      <c r="AFJ31" s="1"/>
      <c r="AFK31" s="1"/>
      <c r="AFL31" s="1"/>
      <c r="AFM31" s="1"/>
      <c r="AFN31" s="1"/>
      <c r="AFO31" s="1"/>
      <c r="AFP31" s="1"/>
      <c r="AFQ31" s="1"/>
      <c r="AFR31" s="1"/>
      <c r="AFS31" s="1"/>
      <c r="AFT31" s="1"/>
      <c r="AFU31" s="1"/>
      <c r="AFV31" s="1"/>
      <c r="AFW31" s="1"/>
      <c r="AFX31" s="1"/>
      <c r="AFY31" s="1"/>
      <c r="AFZ31" s="1"/>
      <c r="AGA31" s="1"/>
      <c r="AGB31" s="1"/>
      <c r="AGC31" s="1"/>
      <c r="AGD31" s="1"/>
      <c r="AGE31" s="1"/>
      <c r="AGF31" s="1"/>
      <c r="AGG31" s="1"/>
      <c r="AGH31" s="1"/>
      <c r="AGI31" s="1"/>
      <c r="AGJ31" s="1"/>
      <c r="AGK31" s="1"/>
      <c r="AGL31" s="1"/>
      <c r="AGM31" s="1"/>
      <c r="AGN31" s="1"/>
      <c r="AGO31" s="1"/>
      <c r="AGP31" s="1"/>
      <c r="AGQ31" s="1"/>
      <c r="AGR31" s="1"/>
      <c r="AGS31" s="1"/>
      <c r="AGT31" s="1"/>
      <c r="AGU31" s="1"/>
      <c r="AGV31" s="1"/>
      <c r="AGW31" s="1"/>
      <c r="AGX31" s="1"/>
      <c r="AGY31" s="1"/>
      <c r="AGZ31" s="1"/>
      <c r="AHA31" s="1"/>
      <c r="AHB31" s="1"/>
      <c r="AHC31" s="1"/>
      <c r="AHD31" s="1"/>
      <c r="AHE31" s="1"/>
      <c r="AHF31" s="1"/>
      <c r="AHG31" s="1"/>
      <c r="AHH31" s="1"/>
      <c r="AHI31" s="1"/>
      <c r="AHJ31" s="1"/>
      <c r="AHK31" s="1"/>
      <c r="AHL31" s="1"/>
      <c r="AHM31" s="1"/>
      <c r="AHN31" s="1"/>
      <c r="AHO31" s="1"/>
      <c r="AHP31" s="1"/>
      <c r="AHQ31" s="1"/>
      <c r="AHR31" s="1"/>
      <c r="AHS31" s="1"/>
      <c r="AHT31" s="1"/>
      <c r="AHU31" s="1"/>
      <c r="AHV31" s="1"/>
      <c r="AHW31" s="1"/>
      <c r="AHX31" s="1"/>
      <c r="AHY31" s="1"/>
      <c r="AHZ31" s="1"/>
      <c r="AIA31" s="1"/>
      <c r="AIB31" s="1"/>
      <c r="AIC31" s="1"/>
      <c r="AID31" s="1"/>
      <c r="AIE31" s="1"/>
      <c r="AIF31" s="1"/>
      <c r="AIG31" s="1"/>
      <c r="AIH31" s="1"/>
      <c r="AII31" s="1"/>
      <c r="AIJ31" s="1"/>
      <c r="AIK31" s="1"/>
      <c r="AIL31" s="1"/>
      <c r="AIM31" s="1"/>
      <c r="AIN31" s="1"/>
      <c r="AIO31" s="1"/>
      <c r="AIP31" s="1"/>
      <c r="AIQ31" s="1"/>
      <c r="AIR31" s="1"/>
      <c r="AIS31" s="1"/>
      <c r="AIT31" s="1"/>
      <c r="AIU31" s="1"/>
      <c r="AIV31" s="1"/>
      <c r="AIW31" s="1"/>
      <c r="AIX31" s="1"/>
      <c r="AIY31" s="1"/>
      <c r="AIZ31" s="1"/>
      <c r="AJA31" s="1"/>
      <c r="AJB31" s="1"/>
      <c r="AJC31" s="1"/>
      <c r="AJD31" s="1"/>
      <c r="AJE31" s="1"/>
      <c r="AJF31" s="1"/>
      <c r="AJG31" s="1"/>
      <c r="AJH31" s="1"/>
      <c r="AJI31" s="1"/>
      <c r="AJJ31" s="1"/>
      <c r="AJK31" s="1"/>
      <c r="AJL31" s="1"/>
      <c r="AJM31" s="1"/>
      <c r="AJN31" s="1"/>
      <c r="AJO31" s="1"/>
      <c r="AJP31" s="1"/>
      <c r="AJQ31" s="1"/>
      <c r="AJR31" s="1"/>
      <c r="AJS31" s="1"/>
      <c r="AJT31" s="1"/>
      <c r="AJU31" s="1"/>
      <c r="AJV31" s="1"/>
      <c r="AJW31" s="1"/>
      <c r="AJX31" s="1"/>
      <c r="AJY31" s="1"/>
      <c r="AJZ31" s="1"/>
      <c r="AKA31" s="1"/>
      <c r="AKB31" s="1"/>
      <c r="AKC31" s="1"/>
      <c r="AKD31" s="1"/>
      <c r="AKE31" s="1"/>
      <c r="AKF31" s="1"/>
      <c r="AKG31" s="1"/>
      <c r="AKH31" s="1"/>
      <c r="AKI31" s="1"/>
      <c r="AKJ31" s="1"/>
      <c r="AKK31" s="1"/>
      <c r="AKL31" s="1"/>
      <c r="AKM31" s="1"/>
      <c r="AKN31" s="1"/>
      <c r="AKO31" s="1"/>
      <c r="AKP31" s="1"/>
      <c r="AKQ31" s="1"/>
      <c r="AKR31" s="1"/>
      <c r="AKS31" s="1"/>
      <c r="AKT31" s="1"/>
      <c r="AKU31" s="1"/>
      <c r="AKV31" s="1"/>
      <c r="AKW31" s="1"/>
      <c r="AKX31" s="1"/>
      <c r="AKY31" s="1"/>
      <c r="AKZ31" s="1"/>
      <c r="ALA31" s="1"/>
      <c r="ALB31" s="1"/>
      <c r="ALC31" s="1"/>
      <c r="ALD31" s="1"/>
      <c r="ALE31" s="1"/>
      <c r="ALF31" s="1"/>
      <c r="ALG31" s="1"/>
      <c r="ALH31" s="1"/>
      <c r="ALI31" s="1"/>
      <c r="ALJ31" s="1"/>
      <c r="ALK31" s="1"/>
      <c r="ALL31" s="1"/>
      <c r="ALM31" s="1"/>
      <c r="ALN31" s="1"/>
      <c r="ALO31" s="1"/>
      <c r="ALP31" s="1"/>
      <c r="ALQ31" s="1"/>
      <c r="ALR31" s="1"/>
      <c r="ALS31" s="1"/>
      <c r="ALT31" s="1"/>
      <c r="ALU31" s="1"/>
      <c r="ALV31" s="1"/>
      <c r="ALW31" s="1"/>
      <c r="ALX31" s="1"/>
      <c r="ALY31" s="1"/>
      <c r="ALZ31" s="1"/>
      <c r="AMA31" s="1"/>
      <c r="AMB31" s="1"/>
      <c r="AMC31" s="1"/>
      <c r="AMD31" s="1"/>
      <c r="AME31" s="1"/>
      <c r="AMF31" s="1"/>
      <c r="AMG31" s="1"/>
      <c r="AMH31" s="1"/>
      <c r="AMI31" s="1"/>
      <c r="AMJ31" s="1"/>
      <c r="AMK31" s="1"/>
      <c r="AML31" s="1"/>
      <c r="AMM31" s="1"/>
      <c r="AMN31" s="1"/>
      <c r="AMO31" s="1"/>
      <c r="AMP31" s="1"/>
      <c r="AMQ31" s="1"/>
      <c r="AMR31" s="1"/>
      <c r="AMS31" s="1"/>
      <c r="AMT31" s="1"/>
      <c r="AMU31" s="1"/>
      <c r="AMV31" s="1"/>
      <c r="AMW31" s="1"/>
      <c r="AMX31" s="1"/>
      <c r="AMY31" s="1"/>
      <c r="AMZ31" s="1"/>
      <c r="ANA31" s="1"/>
      <c r="ANB31" s="1"/>
      <c r="ANC31" s="1"/>
      <c r="AND31" s="1"/>
      <c r="ANE31" s="1"/>
      <c r="ANF31" s="1"/>
      <c r="ANG31" s="1"/>
      <c r="ANH31" s="1"/>
      <c r="ANI31" s="1"/>
      <c r="ANJ31" s="1"/>
      <c r="ANK31" s="1"/>
      <c r="ANL31" s="1"/>
      <c r="ANM31" s="1"/>
      <c r="ANN31" s="1"/>
      <c r="ANO31" s="1"/>
      <c r="ANP31" s="1"/>
      <c r="ANQ31" s="1"/>
      <c r="ANR31" s="1"/>
      <c r="ANS31" s="1"/>
      <c r="ANT31" s="1"/>
      <c r="ANU31" s="1"/>
      <c r="ANV31" s="1"/>
      <c r="ANW31" s="1"/>
      <c r="ANX31" s="1"/>
      <c r="ANY31" s="1"/>
      <c r="ANZ31" s="1"/>
      <c r="AOA31" s="1"/>
      <c r="AOB31" s="1"/>
      <c r="AOC31" s="1"/>
      <c r="AOD31" s="1"/>
      <c r="AOE31" s="1"/>
      <c r="AOF31" s="1"/>
      <c r="AOG31" s="1"/>
      <c r="AOH31" s="1"/>
      <c r="AOI31" s="1"/>
      <c r="AOJ31" s="1"/>
      <c r="AOK31" s="1"/>
      <c r="AOL31" s="1"/>
      <c r="AOM31" s="1"/>
      <c r="AON31" s="1"/>
      <c r="AOO31" s="1"/>
      <c r="AOP31" s="1"/>
      <c r="AOQ31" s="1"/>
      <c r="AOR31" s="1"/>
      <c r="AOS31" s="1"/>
      <c r="AOT31" s="1"/>
      <c r="AOU31" s="1"/>
      <c r="AOV31" s="1"/>
      <c r="AOW31" s="1"/>
      <c r="AOX31" s="1"/>
      <c r="AOY31" s="1"/>
      <c r="AOZ31" s="1"/>
      <c r="APA31" s="1"/>
      <c r="APB31" s="1"/>
      <c r="APC31" s="1"/>
      <c r="APD31" s="1"/>
      <c r="APE31" s="1"/>
      <c r="APF31" s="1"/>
      <c r="APG31" s="1"/>
      <c r="APH31" s="1"/>
      <c r="API31" s="1"/>
      <c r="APJ31" s="1"/>
      <c r="APK31" s="1"/>
      <c r="APL31" s="1"/>
      <c r="APM31" s="1"/>
      <c r="APN31" s="1"/>
      <c r="APO31" s="1"/>
      <c r="APP31" s="1"/>
      <c r="APQ31" s="1"/>
      <c r="APR31" s="1"/>
      <c r="APS31" s="1"/>
      <c r="APT31" s="1"/>
      <c r="APU31" s="1"/>
      <c r="APV31" s="1"/>
      <c r="APW31" s="1"/>
      <c r="APX31" s="1"/>
      <c r="APY31" s="1"/>
      <c r="APZ31" s="1"/>
      <c r="AQA31" s="1"/>
      <c r="AQB31" s="1"/>
      <c r="AQC31" s="1"/>
      <c r="AQD31" s="1"/>
      <c r="AQE31" s="1"/>
      <c r="AQF31" s="1"/>
      <c r="AQG31" s="1"/>
      <c r="AQH31" s="1"/>
      <c r="AQI31" s="1"/>
      <c r="AQJ31" s="1"/>
      <c r="AQK31" s="1"/>
      <c r="AQL31" s="1"/>
      <c r="AQM31" s="1"/>
      <c r="AQN31" s="1"/>
      <c r="AQO31" s="1"/>
      <c r="AQP31" s="1"/>
      <c r="AQQ31" s="1"/>
      <c r="AQR31" s="1"/>
      <c r="AQS31" s="1"/>
      <c r="AQT31" s="1"/>
      <c r="AQU31" s="1"/>
      <c r="AQV31" s="1"/>
      <c r="AQW31" s="1"/>
      <c r="AQX31" s="1"/>
      <c r="AQY31" s="1"/>
      <c r="AQZ31" s="1"/>
      <c r="ARA31" s="1"/>
      <c r="ARB31" s="1"/>
      <c r="ARC31" s="1"/>
      <c r="ARD31" s="1"/>
      <c r="ARE31" s="1"/>
      <c r="ARF31" s="1"/>
      <c r="ARG31" s="1"/>
      <c r="ARH31" s="1"/>
      <c r="ARI31" s="1"/>
      <c r="ARJ31" s="1"/>
      <c r="ARK31" s="1"/>
      <c r="ARL31" s="1"/>
      <c r="ARM31" s="1"/>
      <c r="ARN31" s="1"/>
      <c r="ARO31" s="1"/>
      <c r="ARP31" s="1"/>
      <c r="ARQ31" s="1"/>
      <c r="ARR31" s="1"/>
      <c r="ARS31" s="1"/>
      <c r="ART31" s="1"/>
      <c r="ARU31" s="1"/>
      <c r="ARV31" s="1"/>
      <c r="ARW31" s="1"/>
      <c r="ARX31" s="1"/>
      <c r="ARY31" s="1"/>
      <c r="ARZ31" s="1"/>
      <c r="ASA31" s="1"/>
      <c r="ASB31" s="1"/>
      <c r="ASC31" s="1"/>
      <c r="ASD31" s="1"/>
      <c r="ASE31" s="1"/>
      <c r="ASF31" s="1"/>
      <c r="ASG31" s="1"/>
      <c r="ASH31" s="1"/>
      <c r="ASI31" s="1"/>
      <c r="ASJ31" s="1"/>
      <c r="ASK31" s="1"/>
      <c r="ASL31" s="1"/>
      <c r="ASM31" s="1"/>
      <c r="ASN31" s="1"/>
      <c r="ASO31" s="1"/>
      <c r="ASP31" s="1"/>
      <c r="ASQ31" s="1"/>
      <c r="ASR31" s="1"/>
      <c r="ASS31" s="1"/>
      <c r="AST31" s="1"/>
      <c r="ASU31" s="1"/>
      <c r="ASV31" s="1"/>
      <c r="ASW31" s="1"/>
      <c r="ASX31" s="1"/>
      <c r="ASY31" s="1"/>
      <c r="ASZ31" s="1"/>
      <c r="ATA31" s="1"/>
      <c r="ATB31" s="1"/>
      <c r="ATC31" s="1"/>
      <c r="ATD31" s="1"/>
      <c r="ATE31" s="1"/>
      <c r="ATF31" s="1"/>
      <c r="ATG31" s="1"/>
      <c r="ATH31" s="1"/>
      <c r="ATI31" s="1"/>
      <c r="ATJ31" s="1"/>
      <c r="ATK31" s="1"/>
      <c r="ATL31" s="1"/>
      <c r="ATM31" s="1"/>
      <c r="ATN31" s="1"/>
      <c r="ATO31" s="1"/>
      <c r="ATP31" s="1"/>
      <c r="ATQ31" s="1"/>
      <c r="ATR31" s="1"/>
      <c r="ATS31" s="1"/>
      <c r="ATT31" s="1"/>
      <c r="ATU31" s="1"/>
      <c r="ATV31" s="1"/>
      <c r="ATW31" s="1"/>
      <c r="ATX31" s="1"/>
      <c r="ATY31" s="1"/>
      <c r="ATZ31" s="1"/>
      <c r="AUA31" s="1"/>
      <c r="AUB31" s="1"/>
      <c r="AUC31" s="1"/>
      <c r="AUD31" s="1"/>
      <c r="AUE31" s="1"/>
      <c r="AUF31" s="1"/>
      <c r="AUG31" s="1"/>
      <c r="AUH31" s="1"/>
      <c r="AUI31" s="1"/>
      <c r="AUJ31" s="1"/>
      <c r="AUK31" s="1"/>
      <c r="AUL31" s="1"/>
      <c r="AUM31" s="1"/>
      <c r="AUN31" s="1"/>
      <c r="AUO31" s="1"/>
      <c r="AUP31" s="1"/>
      <c r="AUQ31" s="1"/>
      <c r="AUR31" s="1"/>
      <c r="AUS31" s="1"/>
      <c r="AUT31" s="1"/>
      <c r="AUU31" s="1"/>
      <c r="AUV31" s="1"/>
      <c r="AUW31" s="1"/>
      <c r="AUX31" s="1"/>
      <c r="AUY31" s="1"/>
      <c r="AUZ31" s="1"/>
      <c r="AVA31" s="1"/>
      <c r="AVB31" s="1"/>
      <c r="AVC31" s="1"/>
      <c r="AVD31" s="1"/>
      <c r="AVE31" s="1"/>
      <c r="AVF31" s="1"/>
      <c r="AVG31" s="1"/>
      <c r="AVH31" s="1"/>
      <c r="AVI31" s="1"/>
      <c r="AVJ31" s="1"/>
      <c r="AVK31" s="1"/>
      <c r="AVL31" s="1"/>
      <c r="AVM31" s="1"/>
      <c r="AVN31" s="1"/>
      <c r="AVO31" s="1"/>
      <c r="AVP31" s="1"/>
      <c r="AVQ31" s="1"/>
      <c r="AVR31" s="1"/>
      <c r="AVS31" s="1"/>
      <c r="AVT31" s="1"/>
      <c r="AVU31" s="1"/>
      <c r="AVV31" s="1"/>
      <c r="AVW31" s="1"/>
      <c r="AVX31" s="1"/>
      <c r="AVY31" s="1"/>
      <c r="AVZ31" s="1"/>
      <c r="AWA31" s="1"/>
      <c r="AWB31" s="1"/>
      <c r="AWC31" s="1"/>
      <c r="AWD31" s="1"/>
      <c r="AWE31" s="1"/>
      <c r="AWF31" s="1"/>
      <c r="AWG31" s="1"/>
      <c r="AWH31" s="1"/>
      <c r="AWI31" s="1"/>
      <c r="AWJ31" s="1"/>
      <c r="AWK31" s="1"/>
      <c r="AWL31" s="1"/>
      <c r="AWM31" s="1"/>
      <c r="AWN31" s="1"/>
      <c r="AWO31" s="1"/>
      <c r="AWP31" s="1"/>
      <c r="AWQ31" s="1"/>
      <c r="AWR31" s="1"/>
      <c r="AWS31" s="1"/>
      <c r="AWT31" s="1"/>
      <c r="AWU31" s="1"/>
      <c r="AWV31" s="1"/>
      <c r="AWW31" s="1"/>
      <c r="AWX31" s="1"/>
      <c r="AWY31" s="1"/>
      <c r="AWZ31" s="1"/>
      <c r="AXA31" s="1"/>
      <c r="AXB31" s="1"/>
      <c r="AXC31" s="1"/>
      <c r="AXD31" s="1"/>
      <c r="AXE31" s="1"/>
      <c r="AXF31" s="1"/>
      <c r="AXG31" s="1"/>
      <c r="AXH31" s="1"/>
      <c r="AXI31" s="1"/>
      <c r="AXJ31" s="1"/>
      <c r="AXK31" s="1"/>
      <c r="AXL31" s="1"/>
      <c r="AXM31" s="1"/>
      <c r="AXN31" s="1"/>
      <c r="AXO31" s="1"/>
      <c r="AXP31" s="1"/>
      <c r="AXQ31" s="1"/>
      <c r="AXR31" s="1"/>
      <c r="AXS31" s="1"/>
      <c r="AXT31" s="1"/>
      <c r="AXU31" s="1"/>
      <c r="AXV31" s="1"/>
      <c r="AXW31" s="1"/>
      <c r="AXX31" s="1"/>
      <c r="AXY31" s="1"/>
      <c r="AXZ31" s="1"/>
      <c r="AYA31" s="1"/>
      <c r="AYB31" s="1"/>
      <c r="AYC31" s="1"/>
      <c r="AYD31" s="1"/>
      <c r="AYE31" s="1"/>
      <c r="AYF31" s="1"/>
      <c r="AYG31" s="1"/>
      <c r="AYH31" s="1"/>
      <c r="AYI31" s="1"/>
      <c r="AYJ31" s="1"/>
      <c r="AYK31" s="1"/>
      <c r="AYL31" s="1"/>
      <c r="AYM31" s="1"/>
      <c r="AYN31" s="1"/>
      <c r="AYO31" s="1"/>
      <c r="AYP31" s="1"/>
      <c r="AYQ31" s="1"/>
      <c r="AYR31" s="1"/>
      <c r="AYS31" s="1"/>
      <c r="AYT31" s="1"/>
      <c r="AYU31" s="1"/>
      <c r="AYV31" s="1"/>
      <c r="AYW31" s="1"/>
      <c r="AYX31" s="1"/>
      <c r="AYY31" s="1"/>
      <c r="AYZ31" s="1"/>
      <c r="AZA31" s="1"/>
      <c r="AZB31" s="1"/>
      <c r="AZC31" s="1"/>
      <c r="AZD31" s="1"/>
      <c r="AZE31" s="1"/>
      <c r="AZF31" s="1"/>
      <c r="AZG31" s="1"/>
      <c r="AZH31" s="1"/>
      <c r="AZI31" s="1"/>
      <c r="AZJ31" s="1"/>
      <c r="AZK31" s="1"/>
      <c r="AZL31" s="1"/>
      <c r="AZM31" s="1"/>
      <c r="AZN31" s="1"/>
      <c r="AZO31" s="1"/>
      <c r="AZP31" s="1"/>
      <c r="AZQ31" s="1"/>
      <c r="AZR31" s="1"/>
      <c r="AZS31" s="1"/>
      <c r="AZT31" s="1"/>
      <c r="AZU31" s="1"/>
      <c r="AZV31" s="1"/>
      <c r="AZW31" s="1"/>
      <c r="AZX31" s="1"/>
      <c r="AZY31" s="1"/>
      <c r="AZZ31" s="1"/>
      <c r="BAA31" s="1"/>
      <c r="BAB31" s="1"/>
      <c r="BAC31" s="1"/>
      <c r="BAD31" s="1"/>
      <c r="BAE31" s="1"/>
      <c r="BAF31" s="1"/>
      <c r="BAG31" s="1"/>
      <c r="BAH31" s="1"/>
      <c r="BAI31" s="1"/>
      <c r="BAJ31" s="1"/>
      <c r="BAK31" s="1"/>
      <c r="BAL31" s="1"/>
      <c r="BAM31" s="1"/>
      <c r="BAN31" s="1"/>
      <c r="BAO31" s="1"/>
      <c r="BAP31" s="1"/>
      <c r="BAQ31" s="1"/>
      <c r="BAR31" s="1"/>
      <c r="BAS31" s="1"/>
      <c r="BAT31" s="1"/>
      <c r="BAU31" s="1"/>
      <c r="BAV31" s="1"/>
      <c r="BAW31" s="1"/>
      <c r="BAX31" s="1"/>
      <c r="BAY31" s="1"/>
      <c r="BAZ31" s="1"/>
      <c r="BBA31" s="1"/>
      <c r="BBB31" s="1"/>
      <c r="BBC31" s="1"/>
      <c r="BBD31" s="1"/>
      <c r="BBE31" s="1"/>
      <c r="BBF31" s="1"/>
      <c r="BBG31" s="1"/>
      <c r="BBH31" s="1"/>
      <c r="BBI31" s="1"/>
      <c r="BBJ31" s="1"/>
      <c r="BBK31" s="1"/>
      <c r="BBL31" s="1"/>
      <c r="BBM31" s="1"/>
      <c r="BBN31" s="1"/>
      <c r="BBO31" s="1"/>
      <c r="BBP31" s="1"/>
      <c r="BBQ31" s="1"/>
      <c r="BBR31" s="1"/>
      <c r="BBS31" s="1"/>
      <c r="BBT31" s="1"/>
      <c r="BBU31" s="1"/>
      <c r="BBV31" s="1"/>
      <c r="BBW31" s="1"/>
      <c r="BBX31" s="1"/>
      <c r="BBY31" s="1"/>
      <c r="BBZ31" s="1"/>
      <c r="BCA31" s="1"/>
      <c r="BCB31" s="1"/>
      <c r="BCC31" s="1"/>
      <c r="BCD31" s="1"/>
      <c r="BCE31" s="1"/>
      <c r="BCF31" s="1"/>
      <c r="BCG31" s="1"/>
      <c r="BCH31" s="1"/>
      <c r="BCI31" s="1"/>
      <c r="BCJ31" s="1"/>
      <c r="BCK31" s="1"/>
      <c r="BCL31" s="1"/>
      <c r="BCM31" s="1"/>
      <c r="BCN31" s="1"/>
      <c r="BCO31" s="1"/>
      <c r="BCP31" s="1"/>
      <c r="BCQ31" s="1"/>
      <c r="BCR31" s="1"/>
      <c r="BCS31" s="1"/>
      <c r="BCT31" s="1"/>
      <c r="BCU31" s="1"/>
      <c r="BCV31" s="1"/>
      <c r="BCW31" s="1"/>
      <c r="BCX31" s="1"/>
      <c r="BCY31" s="1"/>
      <c r="BCZ31" s="1"/>
      <c r="BDA31" s="1"/>
      <c r="BDB31" s="1"/>
      <c r="BDC31" s="1"/>
      <c r="BDD31" s="1"/>
      <c r="BDE31" s="1"/>
      <c r="BDF31" s="1"/>
      <c r="BDG31" s="1"/>
      <c r="BDH31" s="1"/>
      <c r="BDI31" s="1"/>
      <c r="BDJ31" s="1"/>
      <c r="BDK31" s="1"/>
      <c r="BDL31" s="1"/>
      <c r="BDM31" s="1"/>
      <c r="BDN31" s="1"/>
      <c r="BDO31" s="1"/>
      <c r="BDP31" s="1"/>
      <c r="BDQ31" s="1"/>
      <c r="BDR31" s="1"/>
      <c r="BDS31" s="1"/>
      <c r="BDT31" s="1"/>
      <c r="BDU31" s="1"/>
      <c r="BDV31" s="1"/>
      <c r="BDW31" s="1"/>
      <c r="BDX31" s="1"/>
      <c r="BDY31" s="1"/>
      <c r="BDZ31" s="1"/>
      <c r="BEA31" s="1"/>
      <c r="BEB31" s="1"/>
      <c r="BEC31" s="1"/>
      <c r="BED31" s="1"/>
      <c r="BEE31" s="1"/>
      <c r="BEF31" s="1"/>
      <c r="BEG31" s="1"/>
      <c r="BEH31" s="1"/>
      <c r="BEI31" s="1"/>
      <c r="BEJ31" s="1"/>
      <c r="BEK31" s="1"/>
      <c r="BEL31" s="1"/>
      <c r="BEM31" s="1"/>
      <c r="BEN31" s="1"/>
      <c r="BEO31" s="1"/>
      <c r="BEP31" s="1"/>
      <c r="BEQ31" s="1"/>
      <c r="BER31" s="1"/>
      <c r="BES31" s="1"/>
      <c r="BET31" s="1"/>
      <c r="BEU31" s="1"/>
      <c r="BEV31" s="1"/>
      <c r="BEW31" s="1"/>
      <c r="BEX31" s="1"/>
      <c r="BEY31" s="1"/>
      <c r="BEZ31" s="1"/>
      <c r="BFA31" s="1"/>
      <c r="BFB31" s="1"/>
      <c r="BFC31" s="1"/>
      <c r="BFD31" s="1"/>
      <c r="BFE31" s="1"/>
      <c r="BFF31" s="1"/>
      <c r="BFG31" s="1"/>
      <c r="BFH31" s="1"/>
      <c r="BFI31" s="1"/>
      <c r="BFJ31" s="1"/>
      <c r="BFK31" s="1"/>
      <c r="BFL31" s="1"/>
      <c r="BFM31" s="1"/>
      <c r="BFN31" s="1"/>
      <c r="BFO31" s="1"/>
      <c r="BFP31" s="1"/>
      <c r="BFQ31" s="1"/>
      <c r="BFR31" s="1"/>
      <c r="BFS31" s="1"/>
      <c r="BFT31" s="1"/>
      <c r="BFU31" s="1"/>
      <c r="BFV31" s="1"/>
      <c r="BFW31" s="1"/>
      <c r="BFX31" s="1"/>
      <c r="BFY31" s="1"/>
      <c r="BFZ31" s="1"/>
      <c r="BGA31" s="1"/>
      <c r="BGB31" s="1"/>
      <c r="BGC31" s="1"/>
      <c r="BGD31" s="1"/>
      <c r="BGE31" s="1"/>
      <c r="BGF31" s="1"/>
      <c r="BGG31" s="1"/>
      <c r="BGH31" s="1"/>
      <c r="BGI31" s="1"/>
      <c r="BGJ31" s="1"/>
      <c r="BGK31" s="1"/>
      <c r="BGL31" s="1"/>
      <c r="BGM31" s="1"/>
      <c r="BGN31" s="1"/>
      <c r="BGO31" s="1"/>
      <c r="BGP31" s="1"/>
      <c r="BGQ31" s="1"/>
      <c r="BGR31" s="1"/>
      <c r="BGS31" s="1"/>
      <c r="BGT31" s="1"/>
      <c r="BGU31" s="1"/>
      <c r="BGV31" s="1"/>
      <c r="BGW31" s="1"/>
      <c r="BGX31" s="1"/>
      <c r="BGY31" s="1"/>
      <c r="BGZ31" s="1"/>
      <c r="BHA31" s="1"/>
      <c r="BHB31" s="1"/>
      <c r="BHC31" s="1"/>
      <c r="BHD31" s="1"/>
      <c r="BHE31" s="1"/>
      <c r="BHF31" s="1"/>
      <c r="BHG31" s="1"/>
      <c r="BHH31" s="1"/>
      <c r="BHI31" s="1"/>
      <c r="BHJ31" s="1"/>
      <c r="BHK31" s="1"/>
      <c r="BHL31" s="1"/>
      <c r="BHM31" s="1"/>
      <c r="BHN31" s="1"/>
      <c r="BHO31" s="1"/>
      <c r="BHP31" s="1"/>
      <c r="BHQ31" s="1"/>
      <c r="BHR31" s="1"/>
      <c r="BHS31" s="1"/>
      <c r="BHT31" s="1"/>
      <c r="BHU31" s="1"/>
      <c r="BHV31" s="1"/>
      <c r="BHW31" s="1"/>
      <c r="BHX31" s="1"/>
      <c r="BHY31" s="1"/>
      <c r="BHZ31" s="1"/>
      <c r="BIA31" s="1"/>
      <c r="BIB31" s="1"/>
      <c r="BIC31" s="1"/>
      <c r="BID31" s="1"/>
      <c r="BIE31" s="1"/>
      <c r="BIF31" s="1"/>
      <c r="BIG31" s="1"/>
      <c r="BIH31" s="1"/>
      <c r="BII31" s="1"/>
      <c r="BIJ31" s="1"/>
      <c r="BIK31" s="1"/>
      <c r="BIL31" s="1"/>
      <c r="BIM31" s="1"/>
      <c r="BIN31" s="1"/>
      <c r="BIO31" s="1"/>
      <c r="BIP31" s="1"/>
      <c r="BIQ31" s="1"/>
      <c r="BIR31" s="1"/>
      <c r="BIS31" s="1"/>
      <c r="BIT31" s="1"/>
      <c r="BIU31" s="1"/>
      <c r="BIV31" s="1"/>
      <c r="BIW31" s="1"/>
      <c r="BIX31" s="1"/>
      <c r="BIY31" s="1"/>
      <c r="BIZ31" s="1"/>
      <c r="BJA31" s="1"/>
      <c r="BJB31" s="1"/>
      <c r="BJC31" s="1"/>
      <c r="BJD31" s="1"/>
      <c r="BJE31" s="1"/>
      <c r="BJF31" s="1"/>
      <c r="BJG31" s="1"/>
      <c r="BJH31" s="1"/>
      <c r="BJI31" s="1"/>
      <c r="BJJ31" s="1"/>
      <c r="BJK31" s="1"/>
      <c r="BJL31" s="1"/>
      <c r="BJM31" s="1"/>
      <c r="BJN31" s="1"/>
      <c r="BJO31" s="1"/>
      <c r="BJP31" s="1"/>
      <c r="BJQ31" s="1"/>
      <c r="BJR31" s="1"/>
      <c r="BJS31" s="1"/>
      <c r="BJT31" s="1"/>
      <c r="BJU31" s="1"/>
      <c r="BJV31" s="1"/>
      <c r="BJW31" s="1"/>
      <c r="BJX31" s="1"/>
      <c r="BJY31" s="1"/>
      <c r="BJZ31" s="1"/>
      <c r="BKA31" s="1"/>
      <c r="BKB31" s="1"/>
      <c r="BKC31" s="1"/>
      <c r="BKD31" s="1"/>
      <c r="BKE31" s="1"/>
      <c r="BKF31" s="1"/>
      <c r="BKG31" s="1"/>
      <c r="BKH31" s="1"/>
      <c r="BKI31" s="1"/>
      <c r="BKJ31" s="1"/>
      <c r="BKK31" s="1"/>
      <c r="BKL31" s="1"/>
      <c r="BKM31" s="1"/>
      <c r="BKN31" s="1"/>
      <c r="BKO31" s="1"/>
      <c r="BKP31" s="1"/>
      <c r="BKQ31" s="1"/>
      <c r="BKR31" s="1"/>
      <c r="BKS31" s="1"/>
      <c r="BKT31" s="1"/>
      <c r="BKU31" s="1"/>
      <c r="BKV31" s="1"/>
      <c r="BKW31" s="1"/>
      <c r="BKX31" s="1"/>
      <c r="BKY31" s="1"/>
      <c r="BKZ31" s="1"/>
      <c r="BLA31" s="1"/>
      <c r="BLB31" s="1"/>
      <c r="BLC31" s="1"/>
      <c r="BLD31" s="1"/>
      <c r="BLE31" s="1"/>
      <c r="BLF31" s="1"/>
      <c r="BLG31" s="1"/>
      <c r="BLH31" s="1"/>
      <c r="BLI31" s="1"/>
      <c r="BLJ31" s="1"/>
      <c r="BLK31" s="1"/>
      <c r="BLL31" s="1"/>
      <c r="BLM31" s="1"/>
      <c r="BLN31" s="1"/>
      <c r="BLO31" s="1"/>
      <c r="BLP31" s="1"/>
      <c r="BLQ31" s="1"/>
      <c r="BLR31" s="1"/>
      <c r="BLS31" s="1"/>
      <c r="BLT31" s="1"/>
      <c r="BLU31" s="1"/>
      <c r="BLV31" s="1"/>
      <c r="BLW31" s="1"/>
      <c r="BLX31" s="1"/>
      <c r="BLY31" s="1"/>
      <c r="BLZ31" s="1"/>
      <c r="BMA31" s="1"/>
      <c r="BMB31" s="1"/>
      <c r="BMC31" s="1"/>
      <c r="BMD31" s="1"/>
      <c r="BME31" s="1"/>
      <c r="BMF31" s="1"/>
      <c r="BMG31" s="1"/>
      <c r="BMH31" s="1"/>
      <c r="BMI31" s="1"/>
      <c r="BMJ31" s="1"/>
      <c r="BMK31" s="1"/>
      <c r="BML31" s="1"/>
      <c r="BMM31" s="1"/>
      <c r="BMN31" s="1"/>
      <c r="BMO31" s="1"/>
      <c r="BMP31" s="1"/>
      <c r="BMQ31" s="1"/>
      <c r="BMR31" s="1"/>
      <c r="BMS31" s="1"/>
      <c r="BMT31" s="1"/>
      <c r="BMU31" s="1"/>
      <c r="BMV31" s="1"/>
      <c r="BMW31" s="1"/>
      <c r="BMX31" s="1"/>
      <c r="BMY31" s="1"/>
      <c r="BMZ31" s="1"/>
      <c r="BNA31" s="1"/>
      <c r="BNB31" s="1"/>
      <c r="BNC31" s="1"/>
      <c r="BND31" s="1"/>
      <c r="BNE31" s="1"/>
      <c r="BNF31" s="1"/>
      <c r="BNG31" s="1"/>
      <c r="BNH31" s="1"/>
      <c r="BNI31" s="1"/>
      <c r="BNJ31" s="1"/>
      <c r="BNK31" s="1"/>
      <c r="BNL31" s="1"/>
      <c r="BNM31" s="1"/>
      <c r="BNN31" s="1"/>
      <c r="BNO31" s="1"/>
      <c r="BNP31" s="1"/>
      <c r="BNQ31" s="1"/>
      <c r="BNR31" s="1"/>
      <c r="BNS31" s="1"/>
      <c r="BNT31" s="1"/>
      <c r="BNU31" s="1"/>
      <c r="BNV31" s="1"/>
      <c r="BNW31" s="1"/>
      <c r="BNX31" s="1"/>
      <c r="BNY31" s="1"/>
      <c r="BNZ31" s="1"/>
      <c r="BOA31" s="1"/>
      <c r="BOB31" s="1"/>
      <c r="BOC31" s="1"/>
      <c r="BOD31" s="1"/>
      <c r="BOE31" s="1"/>
      <c r="BOF31" s="1"/>
      <c r="BOG31" s="1"/>
      <c r="BOH31" s="1"/>
      <c r="BOI31" s="1"/>
      <c r="BOJ31" s="1"/>
      <c r="BOK31" s="1"/>
      <c r="BOL31" s="1"/>
      <c r="BOM31" s="1"/>
      <c r="BON31" s="1"/>
      <c r="BOO31" s="1"/>
      <c r="BOP31" s="1"/>
      <c r="BOQ31" s="1"/>
      <c r="BOR31" s="1"/>
      <c r="BOS31" s="1"/>
      <c r="BOT31" s="1"/>
      <c r="BOU31" s="1"/>
      <c r="BOV31" s="1"/>
      <c r="BOW31" s="1"/>
      <c r="BOX31" s="1"/>
      <c r="BOY31" s="1"/>
      <c r="BOZ31" s="1"/>
      <c r="BPA31" s="1"/>
      <c r="BPB31" s="1"/>
      <c r="BPC31" s="1"/>
      <c r="BPD31" s="1"/>
      <c r="BPE31" s="1"/>
      <c r="BPF31" s="1"/>
      <c r="BPG31" s="1"/>
      <c r="BPH31" s="1"/>
      <c r="BPI31" s="1"/>
      <c r="BPJ31" s="1"/>
      <c r="BPK31" s="1"/>
      <c r="BPL31" s="1"/>
      <c r="BPM31" s="1"/>
      <c r="BPN31" s="1"/>
      <c r="BPO31" s="1"/>
      <c r="BPP31" s="1"/>
      <c r="BPQ31" s="1"/>
      <c r="BPR31" s="1"/>
      <c r="BPS31" s="1"/>
      <c r="BPT31" s="1"/>
      <c r="BPU31" s="1"/>
      <c r="BPV31" s="1"/>
      <c r="BPW31" s="1"/>
      <c r="BPX31" s="1"/>
      <c r="BPY31" s="1"/>
      <c r="BPZ31" s="1"/>
      <c r="BQA31" s="1"/>
      <c r="BQB31" s="1"/>
      <c r="BQC31" s="1"/>
      <c r="BQD31" s="1"/>
      <c r="BQE31" s="1"/>
      <c r="BQF31" s="1"/>
      <c r="BQG31" s="1"/>
      <c r="BQH31" s="1"/>
      <c r="BQI31" s="1"/>
      <c r="BQJ31" s="1"/>
      <c r="BQK31" s="1"/>
      <c r="BQL31" s="1"/>
      <c r="BQM31" s="1"/>
      <c r="BQN31" s="1"/>
      <c r="BQO31" s="1"/>
      <c r="BQP31" s="1"/>
      <c r="BQQ31" s="1"/>
      <c r="BQR31" s="1"/>
      <c r="BQS31" s="1"/>
      <c r="BQT31" s="1"/>
      <c r="BQU31" s="1"/>
      <c r="BQV31" s="1"/>
      <c r="BQW31" s="1"/>
      <c r="BQX31" s="1"/>
      <c r="BQY31" s="1"/>
      <c r="BQZ31" s="1"/>
      <c r="BRA31" s="1"/>
      <c r="BRB31" s="1"/>
      <c r="BRC31" s="1"/>
      <c r="BRD31" s="1"/>
      <c r="BRE31" s="1"/>
      <c r="BRF31" s="1"/>
      <c r="BRG31" s="1"/>
      <c r="BRH31" s="1"/>
      <c r="BRI31" s="1"/>
      <c r="BRJ31" s="1"/>
      <c r="BRK31" s="1"/>
      <c r="BRL31" s="1"/>
      <c r="BRM31" s="1"/>
      <c r="BRN31" s="1"/>
      <c r="BRO31" s="1"/>
      <c r="BRP31" s="1"/>
      <c r="BRQ31" s="1"/>
      <c r="BRR31" s="1"/>
      <c r="BRS31" s="1"/>
      <c r="BRT31" s="1"/>
      <c r="BRU31" s="1"/>
      <c r="BRV31" s="1"/>
      <c r="BRW31" s="1"/>
      <c r="BRX31" s="1"/>
      <c r="BRY31" s="1"/>
      <c r="BRZ31" s="1"/>
      <c r="BSA31" s="1"/>
      <c r="BSB31" s="1"/>
      <c r="BSC31" s="1"/>
    </row>
    <row r="32" spans="1:1849" s="1" customFormat="1" ht="25.5" x14ac:dyDescent="0.2">
      <c r="A32" s="105" t="s">
        <v>199</v>
      </c>
      <c r="B32" s="10" t="s">
        <v>200</v>
      </c>
      <c r="C32" s="72" t="s">
        <v>188</v>
      </c>
      <c r="D32" s="15">
        <v>168.18</v>
      </c>
      <c r="E32" s="15">
        <v>23.39</v>
      </c>
      <c r="F32" s="15">
        <v>3933.73</v>
      </c>
      <c r="G32" s="144">
        <v>82.494755179153088</v>
      </c>
      <c r="H32" s="82">
        <v>0</v>
      </c>
      <c r="I32" s="88">
        <v>82.494755179153088</v>
      </c>
      <c r="J32" s="88">
        <v>85.685244820846918</v>
      </c>
      <c r="K32" s="88">
        <v>1929.55</v>
      </c>
      <c r="L32" s="88">
        <v>0</v>
      </c>
      <c r="M32" s="91">
        <v>1929.55</v>
      </c>
      <c r="N32" s="88">
        <v>2004.18</v>
      </c>
      <c r="O32" s="90">
        <v>0.49051409222290293</v>
      </c>
    </row>
    <row r="33" spans="1:15" s="1" customFormat="1" ht="12.75" x14ac:dyDescent="0.2">
      <c r="A33" s="105" t="s">
        <v>201</v>
      </c>
      <c r="B33" s="10" t="s">
        <v>202</v>
      </c>
      <c r="C33" s="72" t="s">
        <v>188</v>
      </c>
      <c r="D33" s="15">
        <v>103.98</v>
      </c>
      <c r="E33" s="15">
        <v>1.32</v>
      </c>
      <c r="F33" s="15">
        <v>137.25</v>
      </c>
      <c r="G33" s="144">
        <v>51.003714136807815</v>
      </c>
      <c r="H33" s="82">
        <v>0</v>
      </c>
      <c r="I33" s="88">
        <v>51.003714136807815</v>
      </c>
      <c r="J33" s="88">
        <v>52.976285863192189</v>
      </c>
      <c r="K33" s="88">
        <v>67.319999999999993</v>
      </c>
      <c r="L33" s="88">
        <v>0</v>
      </c>
      <c r="M33" s="91">
        <v>67.319999999999993</v>
      </c>
      <c r="N33" s="88">
        <v>69.930000000000007</v>
      </c>
      <c r="O33" s="90">
        <v>0.49049180327868847</v>
      </c>
    </row>
    <row r="34" spans="1:15" s="1" customFormat="1" ht="25.5" x14ac:dyDescent="0.2">
      <c r="A34" s="105" t="s">
        <v>203</v>
      </c>
      <c r="B34" s="10" t="s">
        <v>177</v>
      </c>
      <c r="C34" s="72" t="s">
        <v>178</v>
      </c>
      <c r="D34" s="15">
        <v>3665.21</v>
      </c>
      <c r="E34" s="15">
        <v>0.68</v>
      </c>
      <c r="F34" s="15">
        <v>2492.34</v>
      </c>
      <c r="G34" s="144">
        <v>1797.839229576547</v>
      </c>
      <c r="H34" s="82">
        <v>0</v>
      </c>
      <c r="I34" s="88">
        <v>1797.839229576547</v>
      </c>
      <c r="J34" s="88">
        <v>1867.370770423453</v>
      </c>
      <c r="K34" s="88">
        <v>1222.53</v>
      </c>
      <c r="L34" s="88">
        <v>0</v>
      </c>
      <c r="M34" s="91">
        <v>1222.53</v>
      </c>
      <c r="N34" s="88">
        <v>1269.8100000000002</v>
      </c>
      <c r="O34" s="90">
        <v>0.4905149377693252</v>
      </c>
    </row>
    <row r="35" spans="1:15" ht="12.75" x14ac:dyDescent="0.2">
      <c r="A35" s="105" t="s">
        <v>204</v>
      </c>
      <c r="B35" s="10" t="s">
        <v>205</v>
      </c>
      <c r="C35" s="72" t="s">
        <v>206</v>
      </c>
      <c r="D35" s="15">
        <v>155.97</v>
      </c>
      <c r="E35" s="15">
        <v>33.97</v>
      </c>
      <c r="F35" s="15">
        <v>5298.3</v>
      </c>
      <c r="G35" s="144">
        <v>76.505571205211723</v>
      </c>
      <c r="H35" s="82">
        <v>0</v>
      </c>
      <c r="I35" s="88">
        <v>76.505571205211723</v>
      </c>
      <c r="J35" s="88">
        <v>79.464428794788276</v>
      </c>
      <c r="K35" s="88">
        <v>2598.89</v>
      </c>
      <c r="L35" s="88">
        <v>0</v>
      </c>
      <c r="M35" s="91">
        <v>2598.89</v>
      </c>
      <c r="N35" s="88">
        <v>2699.4100000000003</v>
      </c>
      <c r="O35" s="90">
        <v>0.49051393843308227</v>
      </c>
    </row>
    <row r="36" spans="1:15" ht="25.5" x14ac:dyDescent="0.2">
      <c r="A36" s="105" t="s">
        <v>207</v>
      </c>
      <c r="B36" s="10" t="s">
        <v>208</v>
      </c>
      <c r="C36" s="72" t="s">
        <v>18</v>
      </c>
      <c r="D36" s="15">
        <v>22</v>
      </c>
      <c r="E36" s="15">
        <v>1655.58</v>
      </c>
      <c r="F36" s="15">
        <v>36422.76</v>
      </c>
      <c r="G36" s="144">
        <v>10</v>
      </c>
      <c r="H36" s="82">
        <v>0</v>
      </c>
      <c r="I36" s="88">
        <v>10</v>
      </c>
      <c r="J36" s="88">
        <v>12</v>
      </c>
      <c r="K36" s="88">
        <v>16555.8</v>
      </c>
      <c r="L36" s="88">
        <v>0</v>
      </c>
      <c r="M36" s="91">
        <v>16555.8</v>
      </c>
      <c r="N36" s="88">
        <v>19866.960000000003</v>
      </c>
      <c r="O36" s="90">
        <v>0.45454545454545447</v>
      </c>
    </row>
    <row r="37" spans="1:15" ht="25.5" x14ac:dyDescent="0.2">
      <c r="A37" s="105" t="s">
        <v>209</v>
      </c>
      <c r="B37" s="10" t="s">
        <v>210</v>
      </c>
      <c r="C37" s="72" t="s">
        <v>18</v>
      </c>
      <c r="D37" s="15">
        <v>11</v>
      </c>
      <c r="E37" s="15">
        <v>3225.62</v>
      </c>
      <c r="F37" s="15">
        <v>35481.82</v>
      </c>
      <c r="G37" s="144">
        <v>5</v>
      </c>
      <c r="H37" s="82">
        <v>0</v>
      </c>
      <c r="I37" s="88">
        <v>5</v>
      </c>
      <c r="J37" s="88">
        <v>6</v>
      </c>
      <c r="K37" s="88">
        <v>16128.1</v>
      </c>
      <c r="L37" s="88">
        <v>0</v>
      </c>
      <c r="M37" s="91">
        <v>16128.1</v>
      </c>
      <c r="N37" s="88">
        <v>19353.72</v>
      </c>
      <c r="O37" s="90">
        <v>0.45454545454545459</v>
      </c>
    </row>
    <row r="38" spans="1:15" ht="12.75" x14ac:dyDescent="0.2">
      <c r="A38" s="105" t="s">
        <v>211</v>
      </c>
      <c r="B38" s="10" t="s">
        <v>212</v>
      </c>
      <c r="C38" s="72" t="s">
        <v>17</v>
      </c>
      <c r="D38" s="15">
        <v>12</v>
      </c>
      <c r="E38" s="15">
        <v>200.59</v>
      </c>
      <c r="F38" s="15">
        <v>2407.08</v>
      </c>
      <c r="G38" s="144">
        <v>12</v>
      </c>
      <c r="H38" s="82">
        <v>0</v>
      </c>
      <c r="I38" s="88">
        <v>12</v>
      </c>
      <c r="J38" s="88">
        <v>0</v>
      </c>
      <c r="K38" s="88">
        <v>2407.08</v>
      </c>
      <c r="L38" s="88">
        <v>0</v>
      </c>
      <c r="M38" s="91">
        <v>2407.08</v>
      </c>
      <c r="N38" s="88">
        <v>0</v>
      </c>
      <c r="O38" s="90">
        <v>1</v>
      </c>
    </row>
    <row r="39" spans="1:15" ht="25.5" x14ac:dyDescent="0.2">
      <c r="A39" s="105" t="s">
        <v>213</v>
      </c>
      <c r="B39" s="10" t="s">
        <v>214</v>
      </c>
      <c r="C39" s="72" t="s">
        <v>18</v>
      </c>
      <c r="D39" s="15">
        <v>4</v>
      </c>
      <c r="E39" s="15">
        <v>1863.65</v>
      </c>
      <c r="F39" s="15">
        <v>7454.6</v>
      </c>
      <c r="G39" s="144">
        <v>2</v>
      </c>
      <c r="H39" s="82">
        <v>0</v>
      </c>
      <c r="I39" s="88">
        <v>2</v>
      </c>
      <c r="J39" s="88">
        <v>2</v>
      </c>
      <c r="K39" s="88">
        <v>3727.3</v>
      </c>
      <c r="L39" s="88">
        <v>0</v>
      </c>
      <c r="M39" s="91">
        <v>3727.3</v>
      </c>
      <c r="N39" s="88">
        <v>3727.3</v>
      </c>
      <c r="O39" s="90">
        <v>0.5</v>
      </c>
    </row>
    <row r="40" spans="1:15" ht="11.25" customHeight="1" x14ac:dyDescent="0.2">
      <c r="A40" s="105" t="s">
        <v>215</v>
      </c>
      <c r="B40" s="10" t="s">
        <v>216</v>
      </c>
      <c r="C40" s="72" t="s">
        <v>18</v>
      </c>
      <c r="D40" s="15">
        <v>50</v>
      </c>
      <c r="E40" s="15">
        <v>125.37</v>
      </c>
      <c r="F40" s="15">
        <v>6268.5</v>
      </c>
      <c r="G40" s="144">
        <v>0</v>
      </c>
      <c r="H40" s="82">
        <v>0</v>
      </c>
      <c r="I40" s="88">
        <v>0</v>
      </c>
      <c r="J40" s="88">
        <v>50</v>
      </c>
      <c r="K40" s="88">
        <v>0</v>
      </c>
      <c r="L40" s="88">
        <v>0</v>
      </c>
      <c r="M40" s="91">
        <v>0</v>
      </c>
      <c r="N40" s="88">
        <v>6268.5</v>
      </c>
      <c r="O40" s="90">
        <v>0</v>
      </c>
    </row>
    <row r="41" spans="1:15" ht="25.5" x14ac:dyDescent="0.2">
      <c r="A41" s="105" t="s">
        <v>217</v>
      </c>
      <c r="B41" s="10" t="s">
        <v>218</v>
      </c>
      <c r="C41" s="72" t="s">
        <v>17</v>
      </c>
      <c r="D41" s="15">
        <v>200</v>
      </c>
      <c r="E41" s="15">
        <v>57.8</v>
      </c>
      <c r="F41" s="15">
        <v>11560</v>
      </c>
      <c r="G41" s="144">
        <v>190</v>
      </c>
      <c r="H41" s="82">
        <v>9</v>
      </c>
      <c r="I41" s="88">
        <v>199</v>
      </c>
      <c r="J41" s="88">
        <v>1</v>
      </c>
      <c r="K41" s="88">
        <v>10982</v>
      </c>
      <c r="L41" s="88">
        <v>520.20000000000005</v>
      </c>
      <c r="M41" s="91">
        <v>11502.2</v>
      </c>
      <c r="N41" s="88">
        <v>57.799999999999272</v>
      </c>
      <c r="O41" s="90">
        <v>0.99500000000000011</v>
      </c>
    </row>
    <row r="42" spans="1:15" ht="25.5" x14ac:dyDescent="0.2">
      <c r="A42" s="105" t="s">
        <v>219</v>
      </c>
      <c r="B42" s="10" t="s">
        <v>220</v>
      </c>
      <c r="C42" s="72" t="s">
        <v>17</v>
      </c>
      <c r="D42" s="15">
        <v>100</v>
      </c>
      <c r="E42" s="15">
        <v>24.03</v>
      </c>
      <c r="F42" s="15">
        <v>2403</v>
      </c>
      <c r="G42" s="144">
        <v>70.8</v>
      </c>
      <c r="H42" s="82">
        <v>29</v>
      </c>
      <c r="I42" s="88">
        <v>99.8</v>
      </c>
      <c r="J42" s="88">
        <v>0.20000000000000284</v>
      </c>
      <c r="K42" s="88">
        <v>1701.32</v>
      </c>
      <c r="L42" s="88">
        <v>696.87</v>
      </c>
      <c r="M42" s="91">
        <v>2398.19</v>
      </c>
      <c r="N42" s="88">
        <v>4.8099999999999454</v>
      </c>
      <c r="O42" s="90">
        <v>0.9979983354140658</v>
      </c>
    </row>
    <row r="43" spans="1:15" ht="12.75" x14ac:dyDescent="0.2">
      <c r="A43" s="105" t="s">
        <v>221</v>
      </c>
      <c r="B43" s="10" t="s">
        <v>222</v>
      </c>
      <c r="C43" s="72" t="s">
        <v>18</v>
      </c>
      <c r="D43" s="15">
        <v>50</v>
      </c>
      <c r="E43" s="15">
        <v>76.44</v>
      </c>
      <c r="F43" s="15">
        <v>3822</v>
      </c>
      <c r="G43" s="144">
        <v>49</v>
      </c>
      <c r="H43" s="82">
        <v>1</v>
      </c>
      <c r="I43" s="88">
        <v>50</v>
      </c>
      <c r="J43" s="88">
        <v>0</v>
      </c>
      <c r="K43" s="88">
        <v>3745.56</v>
      </c>
      <c r="L43" s="88">
        <v>76.44</v>
      </c>
      <c r="M43" s="91">
        <v>3822</v>
      </c>
      <c r="N43" s="88">
        <v>0</v>
      </c>
      <c r="O43" s="90">
        <v>1</v>
      </c>
    </row>
    <row r="44" spans="1:15" ht="12.75" x14ac:dyDescent="0.2">
      <c r="A44" s="105" t="s">
        <v>223</v>
      </c>
      <c r="B44" s="10" t="s">
        <v>224</v>
      </c>
      <c r="C44" s="72" t="s">
        <v>17</v>
      </c>
      <c r="D44" s="15">
        <v>307</v>
      </c>
      <c r="E44" s="15">
        <v>2.39</v>
      </c>
      <c r="F44" s="15">
        <v>733.73</v>
      </c>
      <c r="G44" s="144">
        <v>150.59</v>
      </c>
      <c r="H44" s="82">
        <v>0</v>
      </c>
      <c r="I44" s="88">
        <v>150.59</v>
      </c>
      <c r="J44" s="88">
        <v>156.41</v>
      </c>
      <c r="K44" s="88">
        <v>359.91</v>
      </c>
      <c r="L44" s="88">
        <v>0</v>
      </c>
      <c r="M44" s="91">
        <v>359.91</v>
      </c>
      <c r="N44" s="88">
        <v>373.82</v>
      </c>
      <c r="O44" s="90">
        <v>0.49052103634852062</v>
      </c>
    </row>
    <row r="45" spans="1:15" ht="10.5" customHeight="1" x14ac:dyDescent="0.2">
      <c r="A45" s="103" t="s">
        <v>225</v>
      </c>
      <c r="B45" s="81" t="s">
        <v>15</v>
      </c>
      <c r="C45" s="80"/>
      <c r="D45" s="64"/>
      <c r="E45" s="64"/>
      <c r="F45" s="64">
        <v>339868.18</v>
      </c>
      <c r="G45" s="152">
        <v>35735.67228911761</v>
      </c>
      <c r="H45" s="151">
        <v>0</v>
      </c>
      <c r="I45" s="151">
        <v>56788.442234736045</v>
      </c>
      <c r="J45" s="151">
        <v>996.46776526395979</v>
      </c>
      <c r="K45" s="151">
        <v>132917.4</v>
      </c>
      <c r="L45" s="151">
        <v>181392.15</v>
      </c>
      <c r="M45" s="151">
        <v>314309.55000000005</v>
      </c>
      <c r="N45" s="151">
        <v>25558.62999999999</v>
      </c>
      <c r="O45" s="86">
        <v>0.9247984027219025</v>
      </c>
    </row>
    <row r="46" spans="1:15" ht="12.75" x14ac:dyDescent="0.2">
      <c r="A46" s="103" t="s">
        <v>226</v>
      </c>
      <c r="B46" s="81" t="s">
        <v>227</v>
      </c>
      <c r="C46" s="80"/>
      <c r="D46" s="64"/>
      <c r="E46" s="64"/>
      <c r="F46" s="64">
        <v>99911.77</v>
      </c>
      <c r="G46" s="152">
        <v>34029.965706418538</v>
      </c>
      <c r="H46" s="151">
        <v>0</v>
      </c>
      <c r="I46" s="151">
        <v>52086.705706418543</v>
      </c>
      <c r="J46" s="151">
        <v>4.2935814653048965E-3</v>
      </c>
      <c r="K46" s="151">
        <v>64617.850000000006</v>
      </c>
      <c r="L46" s="151">
        <v>35293.99</v>
      </c>
      <c r="M46" s="151">
        <v>99911.840000000011</v>
      </c>
      <c r="N46" s="151">
        <v>-7.0000000005620677E-2</v>
      </c>
      <c r="O46" s="86">
        <v>1.0000007006181555</v>
      </c>
    </row>
    <row r="47" spans="1:15" ht="12.75" x14ac:dyDescent="0.2">
      <c r="A47" s="105" t="s">
        <v>228</v>
      </c>
      <c r="B47" s="10" t="s">
        <v>229</v>
      </c>
      <c r="C47" s="72" t="s">
        <v>12</v>
      </c>
      <c r="D47" s="15">
        <v>2971.79</v>
      </c>
      <c r="E47" s="15">
        <v>1.52</v>
      </c>
      <c r="F47" s="15">
        <v>4517.12</v>
      </c>
      <c r="G47" s="144">
        <v>2971.79</v>
      </c>
      <c r="H47" s="82">
        <v>0</v>
      </c>
      <c r="I47" s="88">
        <v>2971.79</v>
      </c>
      <c r="J47" s="88">
        <v>0</v>
      </c>
      <c r="K47" s="88">
        <v>4517.12</v>
      </c>
      <c r="L47" s="88">
        <v>0</v>
      </c>
      <c r="M47" s="91">
        <v>4517.12</v>
      </c>
      <c r="N47" s="88">
        <v>0</v>
      </c>
      <c r="O47" s="90">
        <v>1</v>
      </c>
    </row>
    <row r="48" spans="1:15" ht="17.25" customHeight="1" x14ac:dyDescent="0.2">
      <c r="A48" s="105" t="s">
        <v>230</v>
      </c>
      <c r="B48" s="10" t="s">
        <v>231</v>
      </c>
      <c r="C48" s="72" t="s">
        <v>188</v>
      </c>
      <c r="D48" s="15">
        <v>810.63</v>
      </c>
      <c r="E48" s="15">
        <v>3.48</v>
      </c>
      <c r="F48" s="15">
        <v>2820.99</v>
      </c>
      <c r="G48" s="144">
        <v>588</v>
      </c>
      <c r="H48" s="82">
        <v>222.63</v>
      </c>
      <c r="I48" s="88">
        <v>810.63</v>
      </c>
      <c r="J48" s="88">
        <v>0</v>
      </c>
      <c r="K48" s="88">
        <v>2046.24</v>
      </c>
      <c r="L48" s="88">
        <v>774.75</v>
      </c>
      <c r="M48" s="91">
        <v>2820.99</v>
      </c>
      <c r="N48" s="88">
        <v>0</v>
      </c>
      <c r="O48" s="90">
        <v>1</v>
      </c>
    </row>
    <row r="49" spans="1:15" ht="12.75" x14ac:dyDescent="0.2">
      <c r="A49" s="105" t="s">
        <v>232</v>
      </c>
      <c r="B49" s="10" t="s">
        <v>202</v>
      </c>
      <c r="C49" s="72" t="s">
        <v>188</v>
      </c>
      <c r="D49" s="15">
        <v>909.17</v>
      </c>
      <c r="E49" s="15">
        <v>1.32</v>
      </c>
      <c r="F49" s="15">
        <v>1200.0999999999999</v>
      </c>
      <c r="G49" s="144">
        <v>659.47714740387096</v>
      </c>
      <c r="H49" s="82">
        <v>249.69</v>
      </c>
      <c r="I49" s="88">
        <v>909.16714740387101</v>
      </c>
      <c r="J49" s="88">
        <v>2.8525961289460611E-3</v>
      </c>
      <c r="K49" s="88">
        <v>870.51</v>
      </c>
      <c r="L49" s="88">
        <v>329.59</v>
      </c>
      <c r="M49" s="91">
        <v>1200.0999999999999</v>
      </c>
      <c r="N49" s="88">
        <v>0</v>
      </c>
      <c r="O49" s="90">
        <v>1</v>
      </c>
    </row>
    <row r="50" spans="1:15" ht="25.5" x14ac:dyDescent="0.2">
      <c r="A50" s="105" t="s">
        <v>233</v>
      </c>
      <c r="B50" s="10" t="s">
        <v>177</v>
      </c>
      <c r="C50" s="72" t="s">
        <v>178</v>
      </c>
      <c r="D50" s="15">
        <v>34775.68</v>
      </c>
      <c r="E50" s="15">
        <v>0.68</v>
      </c>
      <c r="F50" s="15">
        <v>23647.46</v>
      </c>
      <c r="G50" s="144">
        <v>25224.94829947078</v>
      </c>
      <c r="H50" s="82">
        <v>9550.73</v>
      </c>
      <c r="I50" s="88">
        <v>34775.678299470776</v>
      </c>
      <c r="J50" s="88">
        <v>1.7005292247631587E-3</v>
      </c>
      <c r="K50" s="88">
        <v>17152.96</v>
      </c>
      <c r="L50" s="88">
        <v>6494.5</v>
      </c>
      <c r="M50" s="91">
        <v>23647.46</v>
      </c>
      <c r="N50" s="88">
        <v>0</v>
      </c>
      <c r="O50" s="90">
        <v>1</v>
      </c>
    </row>
    <row r="51" spans="1:15" ht="12.75" x14ac:dyDescent="0.2">
      <c r="A51" s="105" t="s">
        <v>234</v>
      </c>
      <c r="B51" s="10" t="s">
        <v>205</v>
      </c>
      <c r="C51" s="72" t="s">
        <v>206</v>
      </c>
      <c r="D51" s="15">
        <v>1363.75</v>
      </c>
      <c r="E51" s="15">
        <v>33.97</v>
      </c>
      <c r="F51" s="15">
        <v>46326.59</v>
      </c>
      <c r="G51" s="144">
        <v>989.21209429702822</v>
      </c>
      <c r="H51" s="82">
        <v>374.54</v>
      </c>
      <c r="I51" s="88">
        <v>1363.7520942970282</v>
      </c>
      <c r="J51" s="88">
        <v>-2.094297028179426E-3</v>
      </c>
      <c r="K51" s="88">
        <v>33603.53</v>
      </c>
      <c r="L51" s="88">
        <v>12723.12</v>
      </c>
      <c r="M51" s="91">
        <v>46326.65</v>
      </c>
      <c r="N51" s="88">
        <v>-6.0000000004947651E-2</v>
      </c>
      <c r="O51" s="90">
        <v>1.0000012951525248</v>
      </c>
    </row>
    <row r="52" spans="1:15" ht="12.75" x14ac:dyDescent="0.2">
      <c r="A52" s="105" t="s">
        <v>235</v>
      </c>
      <c r="B52" s="10" t="s">
        <v>236</v>
      </c>
      <c r="C52" s="72" t="s">
        <v>188</v>
      </c>
      <c r="D52" s="15">
        <v>111.27</v>
      </c>
      <c r="E52" s="15">
        <v>0.63</v>
      </c>
      <c r="F52" s="15">
        <v>70.099999999999994</v>
      </c>
      <c r="G52" s="144">
        <v>37.50601121626358</v>
      </c>
      <c r="H52" s="82">
        <v>73.759999999999991</v>
      </c>
      <c r="I52" s="88">
        <v>111.26601121626356</v>
      </c>
      <c r="J52" s="88">
        <v>3.9887837364318557E-3</v>
      </c>
      <c r="K52" s="88">
        <v>23.63</v>
      </c>
      <c r="L52" s="88">
        <v>46.47</v>
      </c>
      <c r="M52" s="91">
        <v>70.099999999999994</v>
      </c>
      <c r="N52" s="88">
        <v>0</v>
      </c>
      <c r="O52" s="90">
        <v>1</v>
      </c>
    </row>
    <row r="53" spans="1:15" ht="25.5" x14ac:dyDescent="0.2">
      <c r="A53" s="105" t="s">
        <v>237</v>
      </c>
      <c r="B53" s="10" t="s">
        <v>238</v>
      </c>
      <c r="C53" s="72" t="s">
        <v>188</v>
      </c>
      <c r="D53" s="15">
        <v>111.27</v>
      </c>
      <c r="E53" s="15">
        <v>5.59</v>
      </c>
      <c r="F53" s="15">
        <v>622</v>
      </c>
      <c r="G53" s="144">
        <v>37.50601121626358</v>
      </c>
      <c r="H53" s="82">
        <v>73.759999999999991</v>
      </c>
      <c r="I53" s="88">
        <v>111.26601121626356</v>
      </c>
      <c r="J53" s="88">
        <v>3.9887837364318557E-3</v>
      </c>
      <c r="K53" s="88">
        <v>209.66</v>
      </c>
      <c r="L53" s="88">
        <v>412.32</v>
      </c>
      <c r="M53" s="91">
        <v>621.98</v>
      </c>
      <c r="N53" s="88">
        <v>1.999999999998181E-2</v>
      </c>
      <c r="O53" s="90">
        <v>0.99996784565916397</v>
      </c>
    </row>
    <row r="54" spans="1:15" ht="12.75" x14ac:dyDescent="0.2">
      <c r="A54" s="105" t="s">
        <v>239</v>
      </c>
      <c r="B54" s="10" t="s">
        <v>240</v>
      </c>
      <c r="C54" s="72" t="s">
        <v>12</v>
      </c>
      <c r="D54" s="15">
        <v>2971.79</v>
      </c>
      <c r="E54" s="15">
        <v>1.3</v>
      </c>
      <c r="F54" s="15">
        <v>3863.33</v>
      </c>
      <c r="G54" s="144">
        <v>1474.3500000000004</v>
      </c>
      <c r="H54" s="82">
        <v>1497.4399999999998</v>
      </c>
      <c r="I54" s="88">
        <v>2971.79</v>
      </c>
      <c r="J54" s="88">
        <v>0</v>
      </c>
      <c r="K54" s="88">
        <v>1916.66</v>
      </c>
      <c r="L54" s="88">
        <v>1946.67</v>
      </c>
      <c r="M54" s="91">
        <v>3863.33</v>
      </c>
      <c r="N54" s="88">
        <v>0</v>
      </c>
      <c r="O54" s="90">
        <v>1</v>
      </c>
    </row>
    <row r="55" spans="1:15" ht="25.5" x14ac:dyDescent="0.2">
      <c r="A55" s="105" t="s">
        <v>241</v>
      </c>
      <c r="B55" s="10" t="s">
        <v>242</v>
      </c>
      <c r="C55" s="72" t="s">
        <v>188</v>
      </c>
      <c r="D55" s="15">
        <v>546.53</v>
      </c>
      <c r="E55" s="15">
        <v>15.44</v>
      </c>
      <c r="F55" s="15">
        <v>8438.42</v>
      </c>
      <c r="G55" s="144">
        <v>138.79087118455413</v>
      </c>
      <c r="H55" s="82">
        <v>407.74</v>
      </c>
      <c r="I55" s="88">
        <v>546.53087118455414</v>
      </c>
      <c r="J55" s="88">
        <v>-8.7118455417112273E-4</v>
      </c>
      <c r="K55" s="88">
        <v>2142.9299999999998</v>
      </c>
      <c r="L55" s="88">
        <v>6295.51</v>
      </c>
      <c r="M55" s="91">
        <v>8438.44</v>
      </c>
      <c r="N55" s="88">
        <v>-2.0000000000436557E-2</v>
      </c>
      <c r="O55" s="90">
        <v>1.0000023701119405</v>
      </c>
    </row>
    <row r="56" spans="1:15" ht="25.5" x14ac:dyDescent="0.2">
      <c r="A56" s="105" t="s">
        <v>243</v>
      </c>
      <c r="B56" s="10" t="s">
        <v>177</v>
      </c>
      <c r="C56" s="72" t="s">
        <v>178</v>
      </c>
      <c r="D56" s="15">
        <v>6968.3</v>
      </c>
      <c r="E56" s="15">
        <v>0.68</v>
      </c>
      <c r="F56" s="15">
        <v>4738.4399999999996</v>
      </c>
      <c r="G56" s="144">
        <v>1769.5944004452247</v>
      </c>
      <c r="H56" s="82">
        <v>5198.71</v>
      </c>
      <c r="I56" s="88">
        <v>6968.3044004452249</v>
      </c>
      <c r="J56" s="88">
        <v>-4.4004452247463632E-3</v>
      </c>
      <c r="K56" s="88">
        <v>1203.32</v>
      </c>
      <c r="L56" s="88">
        <v>3535.12</v>
      </c>
      <c r="M56" s="91">
        <v>4738.4399999999996</v>
      </c>
      <c r="N56" s="88">
        <v>0</v>
      </c>
      <c r="O56" s="90">
        <v>1</v>
      </c>
    </row>
    <row r="57" spans="1:15" ht="38.25" x14ac:dyDescent="0.2">
      <c r="A57" s="105" t="s">
        <v>244</v>
      </c>
      <c r="B57" s="10" t="s">
        <v>245</v>
      </c>
      <c r="C57" s="72" t="s">
        <v>188</v>
      </c>
      <c r="D57" s="15">
        <v>546.53</v>
      </c>
      <c r="E57" s="15">
        <v>6.71</v>
      </c>
      <c r="F57" s="15">
        <v>3667.22</v>
      </c>
      <c r="G57" s="144">
        <v>138.79087118455413</v>
      </c>
      <c r="H57" s="82">
        <v>407.74</v>
      </c>
      <c r="I57" s="88">
        <v>546.53087118455414</v>
      </c>
      <c r="J57" s="88">
        <v>-8.7118455417112273E-4</v>
      </c>
      <c r="K57" s="88">
        <v>931.29</v>
      </c>
      <c r="L57" s="88">
        <v>2735.94</v>
      </c>
      <c r="M57" s="91">
        <v>3667.23</v>
      </c>
      <c r="N57" s="88">
        <v>-1.0000000000218279E-2</v>
      </c>
      <c r="O57" s="90">
        <v>1.0000027268612193</v>
      </c>
    </row>
    <row r="58" spans="1:15" ht="12.75" x14ac:dyDescent="0.2">
      <c r="A58" s="103" t="s">
        <v>246</v>
      </c>
      <c r="B58" s="81" t="s">
        <v>15</v>
      </c>
      <c r="C58" s="80"/>
      <c r="D58" s="64"/>
      <c r="E58" s="64"/>
      <c r="F58" s="64">
        <v>179691.54</v>
      </c>
      <c r="G58" s="152">
        <v>950.9</v>
      </c>
      <c r="H58" s="151">
        <v>0</v>
      </c>
      <c r="I58" s="151">
        <v>2856.63</v>
      </c>
      <c r="J58" s="151">
        <v>60.5</v>
      </c>
      <c r="K58" s="151">
        <v>50758.229999999996</v>
      </c>
      <c r="L58" s="151">
        <v>126977.95</v>
      </c>
      <c r="M58" s="151">
        <v>177736.18</v>
      </c>
      <c r="N58" s="151">
        <v>1955.3600000000001</v>
      </c>
      <c r="O58" s="86">
        <v>0.98911824118152691</v>
      </c>
    </row>
    <row r="59" spans="1:15" ht="38.25" x14ac:dyDescent="0.2">
      <c r="A59" s="105" t="s">
        <v>247</v>
      </c>
      <c r="B59" s="10" t="s">
        <v>248</v>
      </c>
      <c r="C59" s="72" t="s">
        <v>12</v>
      </c>
      <c r="D59" s="15">
        <v>2102.31</v>
      </c>
      <c r="E59" s="15">
        <v>73.849999999999994</v>
      </c>
      <c r="F59" s="15">
        <v>155255.59</v>
      </c>
      <c r="G59" s="144">
        <v>510</v>
      </c>
      <c r="H59" s="82">
        <v>1592.31</v>
      </c>
      <c r="I59" s="88">
        <v>2102.31</v>
      </c>
      <c r="J59" s="88">
        <v>0</v>
      </c>
      <c r="K59" s="88">
        <v>37663.5</v>
      </c>
      <c r="L59" s="88">
        <v>117592.09</v>
      </c>
      <c r="M59" s="91">
        <v>155255.59</v>
      </c>
      <c r="N59" s="88">
        <v>0</v>
      </c>
      <c r="O59" s="90">
        <v>1</v>
      </c>
    </row>
    <row r="60" spans="1:15" ht="25.5" x14ac:dyDescent="0.2">
      <c r="A60" s="105" t="s">
        <v>249</v>
      </c>
      <c r="B60" s="10" t="s">
        <v>107</v>
      </c>
      <c r="C60" s="72" t="s">
        <v>17</v>
      </c>
      <c r="D60" s="15">
        <v>724.82</v>
      </c>
      <c r="E60" s="15">
        <v>29.7</v>
      </c>
      <c r="F60" s="15">
        <v>21527.15</v>
      </c>
      <c r="G60" s="144">
        <v>440.9</v>
      </c>
      <c r="H60" s="82">
        <v>283.92</v>
      </c>
      <c r="I60" s="88">
        <v>724.81999999999994</v>
      </c>
      <c r="J60" s="88">
        <v>0</v>
      </c>
      <c r="K60" s="88">
        <v>13094.73</v>
      </c>
      <c r="L60" s="88">
        <v>8432.42</v>
      </c>
      <c r="M60" s="91">
        <v>21527.15</v>
      </c>
      <c r="N60" s="88">
        <v>0</v>
      </c>
      <c r="O60" s="90">
        <v>1</v>
      </c>
    </row>
    <row r="61" spans="1:15" ht="15.75" customHeight="1" x14ac:dyDescent="0.2">
      <c r="A61" s="105" t="s">
        <v>250</v>
      </c>
      <c r="B61" s="10" t="s">
        <v>251</v>
      </c>
      <c r="C61" s="72" t="s">
        <v>17</v>
      </c>
      <c r="D61" s="15">
        <v>90</v>
      </c>
      <c r="E61" s="15">
        <v>32.32</v>
      </c>
      <c r="F61" s="15">
        <v>2908.8</v>
      </c>
      <c r="G61" s="144">
        <v>0</v>
      </c>
      <c r="H61" s="82">
        <v>29.5</v>
      </c>
      <c r="I61" s="88">
        <v>29.5</v>
      </c>
      <c r="J61" s="88">
        <v>60.5</v>
      </c>
      <c r="K61" s="88">
        <v>0</v>
      </c>
      <c r="L61" s="88">
        <v>953.44</v>
      </c>
      <c r="M61" s="91">
        <v>953.44</v>
      </c>
      <c r="N61" s="88">
        <v>1955.3600000000001</v>
      </c>
      <c r="O61" s="90">
        <v>0.32777777777777778</v>
      </c>
    </row>
    <row r="62" spans="1:15" ht="12.75" x14ac:dyDescent="0.2">
      <c r="A62" s="103" t="s">
        <v>252</v>
      </c>
      <c r="B62" s="81" t="s">
        <v>253</v>
      </c>
      <c r="C62" s="80"/>
      <c r="D62" s="64"/>
      <c r="E62" s="64"/>
      <c r="F62" s="64">
        <v>55212.639999999999</v>
      </c>
      <c r="G62" s="152">
        <v>754.80658269907326</v>
      </c>
      <c r="H62" s="151"/>
      <c r="I62" s="151">
        <v>1845.1065283175055</v>
      </c>
      <c r="J62" s="151">
        <v>39.943471682494412</v>
      </c>
      <c r="K62" s="151">
        <v>17541.32</v>
      </c>
      <c r="L62" s="151">
        <v>19120.21</v>
      </c>
      <c r="M62" s="151">
        <v>36661.53</v>
      </c>
      <c r="N62" s="151">
        <v>18551.109999999997</v>
      </c>
      <c r="O62" s="86">
        <v>0.66400610439928243</v>
      </c>
    </row>
    <row r="63" spans="1:15" ht="25.5" x14ac:dyDescent="0.2">
      <c r="A63" s="105" t="s">
        <v>254</v>
      </c>
      <c r="B63" s="10" t="s">
        <v>255</v>
      </c>
      <c r="C63" s="72" t="s">
        <v>12</v>
      </c>
      <c r="D63" s="15">
        <v>869.78</v>
      </c>
      <c r="E63" s="15">
        <v>40</v>
      </c>
      <c r="F63" s="15">
        <v>34791.199999999997</v>
      </c>
      <c r="G63" s="144">
        <v>368.18999999999994</v>
      </c>
      <c r="H63" s="82">
        <v>387.59</v>
      </c>
      <c r="I63" s="88">
        <v>755.78</v>
      </c>
      <c r="J63" s="88">
        <v>114</v>
      </c>
      <c r="K63" s="88">
        <v>14727.6</v>
      </c>
      <c r="L63" s="88">
        <v>15503.6</v>
      </c>
      <c r="M63" s="91">
        <v>30231.200000000001</v>
      </c>
      <c r="N63" s="88">
        <v>4559.9999999999964</v>
      </c>
      <c r="O63" s="90">
        <v>0.86893237370369525</v>
      </c>
    </row>
    <row r="64" spans="1:15" ht="25.5" x14ac:dyDescent="0.2">
      <c r="A64" s="105" t="s">
        <v>256</v>
      </c>
      <c r="B64" s="10" t="s">
        <v>257</v>
      </c>
      <c r="C64" s="72" t="s">
        <v>12</v>
      </c>
      <c r="D64" s="15">
        <v>869.78</v>
      </c>
      <c r="E64" s="15">
        <v>2.2200000000000002</v>
      </c>
      <c r="F64" s="15">
        <v>1930.91</v>
      </c>
      <c r="G64" s="144">
        <v>368.18999999999994</v>
      </c>
      <c r="H64" s="82">
        <v>683.32999999999993</v>
      </c>
      <c r="I64" s="88">
        <v>1051.52</v>
      </c>
      <c r="J64" s="88">
        <v>-181.74</v>
      </c>
      <c r="K64" s="88">
        <v>817.38</v>
      </c>
      <c r="L64" s="88">
        <v>1516.99</v>
      </c>
      <c r="M64" s="91">
        <v>2334.37</v>
      </c>
      <c r="N64" s="88">
        <v>-403.45999999999981</v>
      </c>
      <c r="O64" s="90">
        <v>1.2089481125479695</v>
      </c>
    </row>
    <row r="65" spans="1:15" ht="25.5" x14ac:dyDescent="0.2">
      <c r="A65" s="105" t="s">
        <v>258</v>
      </c>
      <c r="B65" s="10" t="s">
        <v>259</v>
      </c>
      <c r="C65" s="72" t="s">
        <v>188</v>
      </c>
      <c r="D65" s="15">
        <v>30</v>
      </c>
      <c r="E65" s="15">
        <v>386.67</v>
      </c>
      <c r="F65" s="15">
        <v>11600.1</v>
      </c>
      <c r="G65" s="144">
        <v>0</v>
      </c>
      <c r="H65" s="82">
        <v>0</v>
      </c>
      <c r="I65" s="88">
        <v>0</v>
      </c>
      <c r="J65" s="88">
        <v>30</v>
      </c>
      <c r="K65" s="88">
        <v>0</v>
      </c>
      <c r="L65" s="88">
        <v>0</v>
      </c>
      <c r="M65" s="91">
        <v>0</v>
      </c>
      <c r="N65" s="88">
        <v>11600.1</v>
      </c>
      <c r="O65" s="90">
        <v>0</v>
      </c>
    </row>
    <row r="66" spans="1:15" ht="25.5" x14ac:dyDescent="0.2">
      <c r="A66" s="105" t="s">
        <v>260</v>
      </c>
      <c r="B66" s="10" t="s">
        <v>261</v>
      </c>
      <c r="C66" s="72" t="s">
        <v>12</v>
      </c>
      <c r="D66" s="15">
        <v>72</v>
      </c>
      <c r="E66" s="15">
        <v>30.26</v>
      </c>
      <c r="F66" s="15">
        <v>2178.7199999999998</v>
      </c>
      <c r="G66" s="144">
        <v>0</v>
      </c>
      <c r="H66" s="82">
        <v>0</v>
      </c>
      <c r="I66" s="88">
        <v>0</v>
      </c>
      <c r="J66" s="88">
        <v>72</v>
      </c>
      <c r="K66" s="88">
        <v>0</v>
      </c>
      <c r="L66" s="88">
        <v>0</v>
      </c>
      <c r="M66" s="91">
        <v>0</v>
      </c>
      <c r="N66" s="88">
        <v>2178.7199999999998</v>
      </c>
      <c r="O66" s="90">
        <v>0</v>
      </c>
    </row>
    <row r="67" spans="1:15" ht="12.75" x14ac:dyDescent="0.2">
      <c r="A67" s="105" t="s">
        <v>262</v>
      </c>
      <c r="B67" s="10" t="s">
        <v>263</v>
      </c>
      <c r="C67" s="72" t="s">
        <v>188</v>
      </c>
      <c r="D67" s="15">
        <v>43.49</v>
      </c>
      <c r="E67" s="15">
        <v>108.34</v>
      </c>
      <c r="F67" s="15">
        <v>4711.71</v>
      </c>
      <c r="G67" s="144">
        <v>18.426582699073329</v>
      </c>
      <c r="H67" s="82">
        <v>19.379945618432249</v>
      </c>
      <c r="I67" s="88">
        <v>37.806528317505581</v>
      </c>
      <c r="J67" s="88">
        <v>5.6834716824944209</v>
      </c>
      <c r="K67" s="88">
        <v>1996.34</v>
      </c>
      <c r="L67" s="88">
        <v>2099.62</v>
      </c>
      <c r="M67" s="91">
        <v>4095.96</v>
      </c>
      <c r="N67" s="88">
        <v>615.75</v>
      </c>
      <c r="O67" s="90">
        <v>0.86931496208382941</v>
      </c>
    </row>
    <row r="68" spans="1:15" ht="12.75" x14ac:dyDescent="0.2">
      <c r="A68" s="103" t="s">
        <v>264</v>
      </c>
      <c r="B68" s="81" t="s">
        <v>265</v>
      </c>
      <c r="C68" s="80"/>
      <c r="D68" s="64"/>
      <c r="E68" s="64"/>
      <c r="F68" s="64">
        <v>1656.89</v>
      </c>
      <c r="G68" s="152">
        <v>0</v>
      </c>
      <c r="H68" s="151">
        <v>0</v>
      </c>
      <c r="I68" s="151">
        <v>0</v>
      </c>
      <c r="J68" s="151">
        <v>782.42000000000007</v>
      </c>
      <c r="K68" s="151">
        <v>0</v>
      </c>
      <c r="L68" s="151">
        <v>0</v>
      </c>
      <c r="M68" s="151">
        <v>0</v>
      </c>
      <c r="N68" s="151">
        <v>1656.8899999999999</v>
      </c>
      <c r="O68" s="86">
        <v>0</v>
      </c>
    </row>
    <row r="69" spans="1:15" ht="12.75" x14ac:dyDescent="0.2">
      <c r="A69" s="105" t="s">
        <v>266</v>
      </c>
      <c r="B69" s="10" t="s">
        <v>267</v>
      </c>
      <c r="C69" s="72" t="s">
        <v>17</v>
      </c>
      <c r="D69" s="15">
        <v>724.82</v>
      </c>
      <c r="E69" s="15">
        <v>1.5</v>
      </c>
      <c r="F69" s="15">
        <v>1087.23</v>
      </c>
      <c r="G69" s="144">
        <v>0</v>
      </c>
      <c r="H69" s="82">
        <v>0</v>
      </c>
      <c r="I69" s="88">
        <v>0</v>
      </c>
      <c r="J69" s="88">
        <v>724.82</v>
      </c>
      <c r="K69" s="88">
        <v>0</v>
      </c>
      <c r="L69" s="88">
        <v>0</v>
      </c>
      <c r="M69" s="91">
        <v>0</v>
      </c>
      <c r="N69" s="88">
        <v>1087.23</v>
      </c>
      <c r="O69" s="90">
        <v>0</v>
      </c>
    </row>
    <row r="70" spans="1:15" ht="38.25" x14ac:dyDescent="0.2">
      <c r="A70" s="105" t="s">
        <v>268</v>
      </c>
      <c r="B70" s="10" t="s">
        <v>269</v>
      </c>
      <c r="C70" s="72" t="s">
        <v>12</v>
      </c>
      <c r="D70" s="15">
        <v>57.6</v>
      </c>
      <c r="E70" s="15">
        <v>9.89</v>
      </c>
      <c r="F70" s="15">
        <v>569.66</v>
      </c>
      <c r="G70" s="144">
        <v>0</v>
      </c>
      <c r="H70" s="82">
        <v>0</v>
      </c>
      <c r="I70" s="88">
        <v>0</v>
      </c>
      <c r="J70" s="88">
        <v>57.6</v>
      </c>
      <c r="K70" s="88">
        <v>0</v>
      </c>
      <c r="L70" s="88">
        <v>0</v>
      </c>
      <c r="M70" s="91">
        <v>0</v>
      </c>
      <c r="N70" s="88">
        <v>569.66</v>
      </c>
      <c r="O70" s="90">
        <v>0</v>
      </c>
    </row>
    <row r="71" spans="1:15" ht="12.75" x14ac:dyDescent="0.2">
      <c r="A71" s="103" t="s">
        <v>270</v>
      </c>
      <c r="B71" s="81" t="s">
        <v>271</v>
      </c>
      <c r="C71" s="80"/>
      <c r="D71" s="64"/>
      <c r="E71" s="64"/>
      <c r="F71" s="64">
        <v>3395.34</v>
      </c>
      <c r="G71" s="152">
        <v>0</v>
      </c>
      <c r="H71" s="151">
        <v>0</v>
      </c>
      <c r="I71" s="151">
        <v>0</v>
      </c>
      <c r="J71" s="151">
        <v>113.60000000000001</v>
      </c>
      <c r="K71" s="151">
        <v>0</v>
      </c>
      <c r="L71" s="151">
        <v>0</v>
      </c>
      <c r="M71" s="151">
        <v>0</v>
      </c>
      <c r="N71" s="151">
        <v>3395.34</v>
      </c>
      <c r="O71" s="86">
        <v>0</v>
      </c>
    </row>
    <row r="72" spans="1:15" ht="38.25" x14ac:dyDescent="0.2">
      <c r="A72" s="105" t="s">
        <v>272</v>
      </c>
      <c r="B72" s="10" t="s">
        <v>273</v>
      </c>
      <c r="C72" s="72" t="s">
        <v>12</v>
      </c>
      <c r="D72" s="15">
        <v>14.4</v>
      </c>
      <c r="E72" s="15">
        <v>86.85</v>
      </c>
      <c r="F72" s="15">
        <v>1250.6400000000001</v>
      </c>
      <c r="G72" s="144">
        <v>0</v>
      </c>
      <c r="H72" s="82">
        <v>0</v>
      </c>
      <c r="I72" s="88">
        <v>0</v>
      </c>
      <c r="J72" s="88">
        <v>14.4</v>
      </c>
      <c r="K72" s="88">
        <v>0</v>
      </c>
      <c r="L72" s="88">
        <v>0</v>
      </c>
      <c r="M72" s="91">
        <v>0</v>
      </c>
      <c r="N72" s="88">
        <v>1250.6400000000001</v>
      </c>
      <c r="O72" s="90">
        <v>0</v>
      </c>
    </row>
    <row r="73" spans="1:15" ht="25.5" x14ac:dyDescent="0.2">
      <c r="A73" s="105" t="s">
        <v>274</v>
      </c>
      <c r="B73" s="10" t="s">
        <v>275</v>
      </c>
      <c r="C73" s="72" t="s">
        <v>12</v>
      </c>
      <c r="D73" s="15">
        <v>99.2</v>
      </c>
      <c r="E73" s="15">
        <v>21.62</v>
      </c>
      <c r="F73" s="15">
        <v>2144.6999999999998</v>
      </c>
      <c r="G73" s="144">
        <v>0</v>
      </c>
      <c r="H73" s="82">
        <v>0</v>
      </c>
      <c r="I73" s="88">
        <v>0</v>
      </c>
      <c r="J73" s="88">
        <v>99.2</v>
      </c>
      <c r="K73" s="88">
        <v>0</v>
      </c>
      <c r="L73" s="88">
        <v>0</v>
      </c>
      <c r="M73" s="91">
        <v>0</v>
      </c>
      <c r="N73" s="88">
        <v>2144.6999999999998</v>
      </c>
      <c r="O73" s="90">
        <v>0</v>
      </c>
    </row>
    <row r="74" spans="1:15" ht="12.75" x14ac:dyDescent="0.2">
      <c r="A74" s="103" t="s">
        <v>276</v>
      </c>
      <c r="B74" s="81" t="s">
        <v>277</v>
      </c>
      <c r="C74" s="80"/>
      <c r="D74" s="64"/>
      <c r="E74" s="64"/>
      <c r="F74" s="64">
        <v>6789.68</v>
      </c>
      <c r="G74" s="152">
        <v>0</v>
      </c>
      <c r="H74" s="151">
        <v>0</v>
      </c>
      <c r="I74" s="151">
        <v>0</v>
      </c>
      <c r="J74" s="151">
        <v>16</v>
      </c>
      <c r="K74" s="151">
        <v>0</v>
      </c>
      <c r="L74" s="151">
        <v>0</v>
      </c>
      <c r="M74" s="151">
        <v>0</v>
      </c>
      <c r="N74" s="151">
        <v>6789.68</v>
      </c>
      <c r="O74" s="86">
        <v>0</v>
      </c>
    </row>
    <row r="75" spans="1:15" ht="38.25" x14ac:dyDescent="0.2">
      <c r="A75" s="105" t="s">
        <v>278</v>
      </c>
      <c r="B75" s="10" t="s">
        <v>149</v>
      </c>
      <c r="C75" s="72" t="s">
        <v>18</v>
      </c>
      <c r="D75" s="15">
        <v>8</v>
      </c>
      <c r="E75" s="15">
        <v>219.44</v>
      </c>
      <c r="F75" s="15">
        <v>1755.52</v>
      </c>
      <c r="G75" s="144">
        <v>0</v>
      </c>
      <c r="H75" s="82">
        <v>0</v>
      </c>
      <c r="I75" s="88">
        <v>0</v>
      </c>
      <c r="J75" s="88">
        <v>8</v>
      </c>
      <c r="K75" s="88">
        <v>0</v>
      </c>
      <c r="L75" s="88">
        <v>0</v>
      </c>
      <c r="M75" s="91">
        <v>0</v>
      </c>
      <c r="N75" s="88">
        <v>1755.52</v>
      </c>
      <c r="O75" s="90">
        <v>0</v>
      </c>
    </row>
    <row r="76" spans="1:15" ht="25.5" x14ac:dyDescent="0.2">
      <c r="A76" s="105" t="s">
        <v>279</v>
      </c>
      <c r="B76" s="10" t="s">
        <v>280</v>
      </c>
      <c r="C76" s="72" t="s">
        <v>18</v>
      </c>
      <c r="D76" s="15">
        <v>8</v>
      </c>
      <c r="E76" s="15">
        <v>629.27</v>
      </c>
      <c r="F76" s="15">
        <v>5034.16</v>
      </c>
      <c r="G76" s="144">
        <v>0</v>
      </c>
      <c r="H76" s="82">
        <v>0</v>
      </c>
      <c r="I76" s="88">
        <v>0</v>
      </c>
      <c r="J76" s="88">
        <v>8</v>
      </c>
      <c r="K76" s="88">
        <v>0</v>
      </c>
      <c r="L76" s="88">
        <v>0</v>
      </c>
      <c r="M76" s="91">
        <v>0</v>
      </c>
      <c r="N76" s="88">
        <v>5034.16</v>
      </c>
      <c r="O76" s="90">
        <v>0</v>
      </c>
    </row>
    <row r="77" spans="1:15" ht="12.75" x14ac:dyDescent="0.2">
      <c r="A77" s="103" t="s">
        <v>281</v>
      </c>
      <c r="B77" s="81" t="s">
        <v>282</v>
      </c>
      <c r="C77" s="80"/>
      <c r="D77" s="64"/>
      <c r="E77" s="64"/>
      <c r="F77" s="64">
        <v>5157.53</v>
      </c>
      <c r="G77" s="152">
        <v>0</v>
      </c>
      <c r="H77" s="151">
        <v>0</v>
      </c>
      <c r="I77" s="151">
        <v>0</v>
      </c>
      <c r="J77" s="151">
        <v>2972.79</v>
      </c>
      <c r="K77" s="151">
        <v>0</v>
      </c>
      <c r="L77" s="151">
        <v>0</v>
      </c>
      <c r="M77" s="151">
        <v>0</v>
      </c>
      <c r="N77" s="85">
        <v>5157.53</v>
      </c>
      <c r="O77" s="86">
        <v>0</v>
      </c>
    </row>
    <row r="78" spans="1:15" ht="12.75" x14ac:dyDescent="0.2">
      <c r="A78" s="105" t="s">
        <v>283</v>
      </c>
      <c r="B78" s="10" t="s">
        <v>284</v>
      </c>
      <c r="C78" s="72" t="s">
        <v>18</v>
      </c>
      <c r="D78" s="15">
        <v>1</v>
      </c>
      <c r="E78" s="15">
        <v>3701.35</v>
      </c>
      <c r="F78" s="15">
        <v>3701.35</v>
      </c>
      <c r="G78" s="144">
        <v>0</v>
      </c>
      <c r="H78" s="82">
        <v>0</v>
      </c>
      <c r="I78" s="88">
        <v>0</v>
      </c>
      <c r="J78" s="88">
        <v>1</v>
      </c>
      <c r="K78" s="88">
        <v>0</v>
      </c>
      <c r="L78" s="88">
        <v>0</v>
      </c>
      <c r="M78" s="91">
        <v>0</v>
      </c>
      <c r="N78" s="88">
        <v>3701.35</v>
      </c>
      <c r="O78" s="90">
        <v>0</v>
      </c>
    </row>
    <row r="79" spans="1:15" ht="12.75" x14ac:dyDescent="0.2">
      <c r="A79" s="105" t="s">
        <v>285</v>
      </c>
      <c r="B79" s="10" t="s">
        <v>286</v>
      </c>
      <c r="C79" s="72" t="s">
        <v>287</v>
      </c>
      <c r="D79" s="15">
        <v>2971.79</v>
      </c>
      <c r="E79" s="15">
        <v>0.49</v>
      </c>
      <c r="F79" s="15">
        <v>1456.18</v>
      </c>
      <c r="G79" s="144">
        <v>0</v>
      </c>
      <c r="H79" s="82">
        <v>0</v>
      </c>
      <c r="I79" s="88">
        <v>0</v>
      </c>
      <c r="J79" s="88">
        <v>2971.79</v>
      </c>
      <c r="K79" s="88">
        <v>0</v>
      </c>
      <c r="L79" s="88">
        <v>0</v>
      </c>
      <c r="M79" s="91">
        <v>0</v>
      </c>
      <c r="N79" s="88">
        <v>1456.18</v>
      </c>
      <c r="O79" s="90">
        <v>0</v>
      </c>
    </row>
    <row r="80" spans="1:15" ht="12.75" x14ac:dyDescent="0.2">
      <c r="A80" s="210" t="s">
        <v>45</v>
      </c>
      <c r="B80" s="211"/>
      <c r="C80" s="212"/>
      <c r="D80" s="212"/>
      <c r="E80" s="212"/>
      <c r="F80" s="49">
        <v>587175.16</v>
      </c>
      <c r="G80" s="213"/>
      <c r="H80" s="214"/>
      <c r="I80" s="214"/>
      <c r="J80" s="215"/>
      <c r="K80" s="49">
        <v>266578.61</v>
      </c>
      <c r="L80" s="49">
        <v>194388.11</v>
      </c>
      <c r="M80" s="49">
        <v>460966.72000000009</v>
      </c>
      <c r="N80" s="49">
        <v>126208.44</v>
      </c>
      <c r="O80" s="216"/>
    </row>
    <row r="81" spans="1:15" ht="18" x14ac:dyDescent="0.25">
      <c r="A81" s="210" t="s">
        <v>46</v>
      </c>
      <c r="B81" s="211"/>
      <c r="C81" s="211"/>
      <c r="D81" s="211"/>
      <c r="E81" s="211"/>
      <c r="F81" s="50">
        <v>1</v>
      </c>
      <c r="G81" s="217"/>
      <c r="H81" s="218"/>
      <c r="I81" s="218"/>
      <c r="J81" s="219"/>
      <c r="K81" s="92">
        <v>0.45400185184945491</v>
      </c>
      <c r="L81" s="93">
        <v>0.33105642616080688</v>
      </c>
      <c r="M81" s="92">
        <v>0.78505827801026196</v>
      </c>
      <c r="N81" s="92" t="s">
        <v>323</v>
      </c>
      <c r="O81" s="216"/>
    </row>
    <row r="82" spans="1:15" ht="12.75" x14ac:dyDescent="0.2">
      <c r="A82" s="189" t="s">
        <v>47</v>
      </c>
      <c r="B82" s="190"/>
      <c r="C82" s="190"/>
      <c r="D82" s="190"/>
      <c r="E82" s="190"/>
      <c r="F82" s="190"/>
      <c r="G82" s="190"/>
      <c r="H82" s="190"/>
      <c r="I82" s="190"/>
      <c r="J82" s="190"/>
      <c r="K82" s="190"/>
      <c r="L82" s="191">
        <v>587175.16</v>
      </c>
      <c r="M82" s="191"/>
      <c r="N82" s="191"/>
      <c r="O82" s="192"/>
    </row>
    <row r="83" spans="1:15" ht="12.75" x14ac:dyDescent="0.2">
      <c r="A83" s="193" t="s">
        <v>48</v>
      </c>
      <c r="B83" s="194"/>
      <c r="C83" s="195"/>
      <c r="D83" s="196" t="s">
        <v>303</v>
      </c>
      <c r="E83" s="196"/>
      <c r="F83" s="196"/>
      <c r="G83" s="196"/>
      <c r="H83" s="196"/>
      <c r="I83" s="196"/>
      <c r="J83" s="196"/>
      <c r="K83" s="197" t="s">
        <v>49</v>
      </c>
      <c r="L83" s="197"/>
      <c r="M83" s="197"/>
      <c r="N83" s="197"/>
      <c r="O83" s="198"/>
    </row>
    <row r="84" spans="1:15" x14ac:dyDescent="0.2">
      <c r="A84" s="193"/>
      <c r="B84" s="194"/>
      <c r="C84" s="195"/>
      <c r="D84" s="199"/>
      <c r="E84" s="199"/>
      <c r="F84" s="199"/>
      <c r="G84" s="199"/>
      <c r="H84" s="199"/>
      <c r="I84" s="199"/>
      <c r="J84" s="199"/>
      <c r="K84" s="197"/>
      <c r="L84" s="197"/>
      <c r="M84" s="197"/>
      <c r="N84" s="197"/>
      <c r="O84" s="198"/>
    </row>
    <row r="85" spans="1:15" ht="67.5" customHeight="1" x14ac:dyDescent="0.2">
      <c r="A85" s="193"/>
      <c r="B85" s="194"/>
      <c r="C85" s="195"/>
      <c r="D85" s="202"/>
      <c r="E85" s="202"/>
      <c r="F85" s="202"/>
      <c r="G85" s="202"/>
      <c r="H85" s="202"/>
      <c r="I85" s="202"/>
      <c r="J85" s="202"/>
      <c r="K85" s="197"/>
      <c r="L85" s="197"/>
      <c r="M85" s="197"/>
      <c r="N85" s="197"/>
      <c r="O85" s="198"/>
    </row>
    <row r="86" spans="1:15" ht="12.75" x14ac:dyDescent="0.2">
      <c r="A86" s="203" t="s">
        <v>50</v>
      </c>
      <c r="B86" s="204"/>
      <c r="C86" s="205"/>
      <c r="D86" s="206" t="s">
        <v>304</v>
      </c>
      <c r="E86" s="207"/>
      <c r="F86" s="207"/>
      <c r="G86" s="207"/>
      <c r="H86" s="207"/>
      <c r="I86" s="207"/>
      <c r="J86" s="207"/>
      <c r="K86" s="197"/>
      <c r="L86" s="197"/>
      <c r="M86" s="197"/>
      <c r="N86" s="197"/>
      <c r="O86" s="198"/>
    </row>
    <row r="87" spans="1:15" ht="13.5" thickBot="1" x14ac:dyDescent="0.25">
      <c r="A87" s="186" t="s">
        <v>51</v>
      </c>
      <c r="B87" s="187"/>
      <c r="C87" s="187"/>
      <c r="D87" s="188"/>
      <c r="E87" s="188"/>
      <c r="F87" s="188"/>
      <c r="G87" s="188"/>
      <c r="H87" s="188"/>
      <c r="I87" s="188"/>
      <c r="J87" s="188"/>
      <c r="K87" s="200"/>
      <c r="L87" s="200"/>
      <c r="M87" s="200"/>
      <c r="N87" s="200"/>
      <c r="O87" s="201"/>
    </row>
  </sheetData>
  <mergeCells count="39">
    <mergeCell ref="A1:A2"/>
    <mergeCell ref="B1:O1"/>
    <mergeCell ref="B2:O2"/>
    <mergeCell ref="A3:A6"/>
    <mergeCell ref="B3:B6"/>
    <mergeCell ref="C3:D3"/>
    <mergeCell ref="E3:F3"/>
    <mergeCell ref="G3:H3"/>
    <mergeCell ref="I3:J3"/>
    <mergeCell ref="K3:L3"/>
    <mergeCell ref="M3:M4"/>
    <mergeCell ref="N3:O4"/>
    <mergeCell ref="C4:D4"/>
    <mergeCell ref="E4:F4"/>
    <mergeCell ref="G4:H4"/>
    <mergeCell ref="I4:J4"/>
    <mergeCell ref="K4:L4"/>
    <mergeCell ref="A80:E80"/>
    <mergeCell ref="G80:J80"/>
    <mergeCell ref="O80:O81"/>
    <mergeCell ref="A81:E81"/>
    <mergeCell ref="G81:J81"/>
    <mergeCell ref="C5:F6"/>
    <mergeCell ref="G5:N5"/>
    <mergeCell ref="O5:O7"/>
    <mergeCell ref="G6:J6"/>
    <mergeCell ref="K6:N6"/>
    <mergeCell ref="A87:C87"/>
    <mergeCell ref="D87:J87"/>
    <mergeCell ref="A82:K82"/>
    <mergeCell ref="L82:O82"/>
    <mergeCell ref="A83:C85"/>
    <mergeCell ref="D83:J83"/>
    <mergeCell ref="K83:O83"/>
    <mergeCell ref="D84:J84"/>
    <mergeCell ref="K84:O87"/>
    <mergeCell ref="D85:J85"/>
    <mergeCell ref="A86:C86"/>
    <mergeCell ref="D86:J86"/>
  </mergeCells>
  <pageMargins left="0.511811024" right="0.511811024" top="0.78740157499999996" bottom="0.78740157499999996" header="0.31496062000000002" footer="0.31496062000000002"/>
  <pageSetup paperSize="9" scale="55" fitToHeight="0" orientation="landscape" horizontalDpi="0" verticalDpi="0" r:id="rId1"/>
  <rowBreaks count="1" manualBreakCount="1">
    <brk id="4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4</vt:i4>
      </vt:variant>
    </vt:vector>
  </HeadingPairs>
  <TitlesOfParts>
    <vt:vector size="12" baseType="lpstr">
      <vt:lpstr>Planilha2</vt:lpstr>
      <vt:lpstr>MC 01</vt:lpstr>
      <vt:lpstr>BM 01</vt:lpstr>
      <vt:lpstr>DO 01</vt:lpstr>
      <vt:lpstr>RF 01</vt:lpstr>
      <vt:lpstr>MC 02</vt:lpstr>
      <vt:lpstr>BM 02</vt:lpstr>
      <vt:lpstr>BM 04</vt:lpstr>
      <vt:lpstr>'MC 02'!Area_de_impressao</vt:lpstr>
      <vt:lpstr>'BM 01'!Titulos_de_impressao</vt:lpstr>
      <vt:lpstr>'MC 01'!Titulos_de_impressao</vt:lpstr>
      <vt:lpstr>'RF 01'!Titulos_de_impressao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SERGIPE EMPREENDIMENTOS LTDA</dc:creator>
  <cp:lastModifiedBy>Winne Suyane Vasconcelos dos Santos</cp:lastModifiedBy>
  <cp:lastPrinted>2023-08-02T17:15:44Z</cp:lastPrinted>
  <dcterms:created xsi:type="dcterms:W3CDTF">2022-01-07T15:34:55Z</dcterms:created>
  <dcterms:modified xsi:type="dcterms:W3CDTF">2024-04-03T11:35:59Z</dcterms:modified>
</cp:coreProperties>
</file>