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MINFRA\DIROB\FISCAIS\LANA\BOLETINS DE MEDIÇÃO - até 19-12-24\PÇA MACÁRIO\"/>
    </mc:Choice>
  </mc:AlternateContent>
  <xr:revisionPtr revIDLastSave="0" documentId="13_ncr:1_{A96E887B-7452-4695-A735-7BF17577813B}" xr6:coauthVersionLast="47" xr6:coauthVersionMax="47" xr10:uidLastSave="{00000000-0000-0000-0000-000000000000}"/>
  <bookViews>
    <workbookView xWindow="-120" yWindow="-120" windowWidth="20730" windowHeight="11040" xr2:uid="{48CA9AD9-B873-420A-9F4A-8483A241B653}"/>
  </bookViews>
  <sheets>
    <sheet name="BM 12 DO CONTRATO" sheetId="1" r:id="rId1"/>
    <sheet name="BM 3 DO ADITIVO 03" sheetId="10" r:id="rId2"/>
  </sheets>
  <definedNames>
    <definedName name="_xlnm.Print_Area" localSheetId="0">'BM 12 DO CONTRATO'!$A$1:$P$295</definedName>
    <definedName name="_xlnm.Print_Area" localSheetId="1">'BM 3 DO ADITIVO 03'!$A$1:$P$62</definedName>
    <definedName name="_xlnm.Print_Titles" localSheetId="0">'BM 12 DO CONTRATO'!$1:$7</definedName>
    <definedName name="_xlnm.Print_Titles" localSheetId="1">'BM 3 DO ADITIVO 03'!$1:$9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" i="10" l="1"/>
  <c r="O54" i="10"/>
  <c r="O53" i="10"/>
  <c r="L53" i="10"/>
  <c r="K53" i="10"/>
  <c r="J53" i="10"/>
  <c r="G53" i="10"/>
  <c r="M53" i="10" s="1"/>
  <c r="O52" i="10"/>
  <c r="L52" i="10"/>
  <c r="K52" i="10"/>
  <c r="J52" i="10"/>
  <c r="G52" i="10"/>
  <c r="M52" i="10" s="1"/>
  <c r="O51" i="10"/>
  <c r="L51" i="10"/>
  <c r="K51" i="10"/>
  <c r="J51" i="10"/>
  <c r="G51" i="10"/>
  <c r="O50" i="10"/>
  <c r="M50" i="10"/>
  <c r="L50" i="10"/>
  <c r="K50" i="10"/>
  <c r="J50" i="10"/>
  <c r="H50" i="10"/>
  <c r="N50" i="10" s="1"/>
  <c r="G50" i="10"/>
  <c r="P50" i="10" s="1"/>
  <c r="O49" i="10"/>
  <c r="L49" i="10"/>
  <c r="K49" i="10"/>
  <c r="J49" i="10"/>
  <c r="G49" i="10"/>
  <c r="M49" i="10" s="1"/>
  <c r="O48" i="10"/>
  <c r="L48" i="10"/>
  <c r="K48" i="10"/>
  <c r="J48" i="10"/>
  <c r="G48" i="10"/>
  <c r="M48" i="10" s="1"/>
  <c r="O47" i="10"/>
  <c r="L47" i="10"/>
  <c r="K47" i="10"/>
  <c r="J47" i="10"/>
  <c r="G47" i="10"/>
  <c r="O46" i="10"/>
  <c r="M46" i="10"/>
  <c r="L46" i="10"/>
  <c r="K46" i="10"/>
  <c r="J46" i="10"/>
  <c r="H46" i="10"/>
  <c r="N46" i="10" s="1"/>
  <c r="G46" i="10"/>
  <c r="P46" i="10" s="1"/>
  <c r="O45" i="10"/>
  <c r="L45" i="10"/>
  <c r="K45" i="10"/>
  <c r="J45" i="10"/>
  <c r="G45" i="10"/>
  <c r="M45" i="10" s="1"/>
  <c r="O44" i="10"/>
  <c r="L44" i="10"/>
  <c r="K44" i="10"/>
  <c r="J44" i="10"/>
  <c r="G44" i="10"/>
  <c r="M44" i="10" s="1"/>
  <c r="O43" i="10"/>
  <c r="L43" i="10"/>
  <c r="K43" i="10"/>
  <c r="J43" i="10"/>
  <c r="G43" i="10"/>
  <c r="O42" i="10"/>
  <c r="M42" i="10"/>
  <c r="L42" i="10"/>
  <c r="K42" i="10"/>
  <c r="J42" i="10"/>
  <c r="H42" i="10"/>
  <c r="N42" i="10" s="1"/>
  <c r="G42" i="10"/>
  <c r="P42" i="10" s="1"/>
  <c r="O41" i="10"/>
  <c r="L41" i="10"/>
  <c r="K41" i="10"/>
  <c r="J41" i="10"/>
  <c r="G41" i="10"/>
  <c r="M41" i="10" s="1"/>
  <c r="O40" i="10"/>
  <c r="L40" i="10"/>
  <c r="K40" i="10"/>
  <c r="J40" i="10"/>
  <c r="G40" i="10"/>
  <c r="M40" i="10" s="1"/>
  <c r="O39" i="10"/>
  <c r="L39" i="10"/>
  <c r="K39" i="10"/>
  <c r="J39" i="10"/>
  <c r="G39" i="10"/>
  <c r="O38" i="10"/>
  <c r="M38" i="10"/>
  <c r="L38" i="10"/>
  <c r="K38" i="10"/>
  <c r="J38" i="10"/>
  <c r="H38" i="10"/>
  <c r="N38" i="10" s="1"/>
  <c r="G38" i="10"/>
  <c r="P38" i="10" s="1"/>
  <c r="O37" i="10"/>
  <c r="L37" i="10"/>
  <c r="K37" i="10"/>
  <c r="J37" i="10"/>
  <c r="G37" i="10"/>
  <c r="M37" i="10" s="1"/>
  <c r="O36" i="10"/>
  <c r="L36" i="10"/>
  <c r="K36" i="10"/>
  <c r="J36" i="10"/>
  <c r="G36" i="10"/>
  <c r="M36" i="10" s="1"/>
  <c r="O35" i="10"/>
  <c r="L35" i="10"/>
  <c r="K35" i="10"/>
  <c r="J35" i="10"/>
  <c r="G35" i="10"/>
  <c r="O34" i="10"/>
  <c r="M34" i="10"/>
  <c r="L34" i="10"/>
  <c r="K34" i="10"/>
  <c r="J34" i="10"/>
  <c r="H34" i="10"/>
  <c r="N34" i="10" s="1"/>
  <c r="G34" i="10"/>
  <c r="P34" i="10" s="1"/>
  <c r="O33" i="10"/>
  <c r="L33" i="10"/>
  <c r="K33" i="10"/>
  <c r="J33" i="10"/>
  <c r="G33" i="10"/>
  <c r="M33" i="10" s="1"/>
  <c r="O32" i="10"/>
  <c r="L32" i="10"/>
  <c r="K32" i="10"/>
  <c r="K31" i="10" s="1"/>
  <c r="J32" i="10"/>
  <c r="G32" i="10"/>
  <c r="M32" i="10" s="1"/>
  <c r="J31" i="10"/>
  <c r="O30" i="10"/>
  <c r="M30" i="10"/>
  <c r="M29" i="10" s="1"/>
  <c r="L30" i="10"/>
  <c r="K30" i="10"/>
  <c r="J30" i="10"/>
  <c r="J29" i="10" s="1"/>
  <c r="H30" i="10"/>
  <c r="N30" i="10" s="1"/>
  <c r="N29" i="10" s="1"/>
  <c r="G30" i="10"/>
  <c r="P30" i="10" s="1"/>
  <c r="L29" i="10"/>
  <c r="K29" i="10"/>
  <c r="G29" i="10"/>
  <c r="H29" i="10" s="1"/>
  <c r="O28" i="10"/>
  <c r="M28" i="10"/>
  <c r="M27" i="10" s="1"/>
  <c r="M26" i="10" s="1"/>
  <c r="K28" i="10"/>
  <c r="J28" i="10"/>
  <c r="L28" i="10" s="1"/>
  <c r="H28" i="10"/>
  <c r="N28" i="10" s="1"/>
  <c r="N27" i="10" s="1"/>
  <c r="N26" i="10" s="1"/>
  <c r="G28" i="10"/>
  <c r="P28" i="10" s="1"/>
  <c r="L27" i="10"/>
  <c r="L26" i="10" s="1"/>
  <c r="K27" i="10"/>
  <c r="G27" i="10"/>
  <c r="H27" i="10" s="1"/>
  <c r="K26" i="10"/>
  <c r="H26" i="10"/>
  <c r="O25" i="10"/>
  <c r="L25" i="10"/>
  <c r="K25" i="10"/>
  <c r="K23" i="10" s="1"/>
  <c r="J25" i="10"/>
  <c r="G25" i="10"/>
  <c r="M25" i="10" s="1"/>
  <c r="O24" i="10"/>
  <c r="L24" i="10"/>
  <c r="L23" i="10" s="1"/>
  <c r="K24" i="10"/>
  <c r="J24" i="10"/>
  <c r="G24" i="10"/>
  <c r="J23" i="10"/>
  <c r="G23" i="10"/>
  <c r="H23" i="10" s="1"/>
  <c r="P22" i="10"/>
  <c r="O22" i="10"/>
  <c r="L22" i="10"/>
  <c r="L21" i="10" s="1"/>
  <c r="K22" i="10"/>
  <c r="J22" i="10"/>
  <c r="G22" i="10"/>
  <c r="K21" i="10"/>
  <c r="J21" i="10"/>
  <c r="G21" i="10"/>
  <c r="H21" i="10" s="1"/>
  <c r="P20" i="10"/>
  <c r="O20" i="10"/>
  <c r="L20" i="10"/>
  <c r="K20" i="10"/>
  <c r="J20" i="10"/>
  <c r="G20" i="10"/>
  <c r="L19" i="10"/>
  <c r="K19" i="10"/>
  <c r="J19" i="10"/>
  <c r="G19" i="10"/>
  <c r="H19" i="10" s="1"/>
  <c r="O18" i="10"/>
  <c r="L18" i="10"/>
  <c r="L16" i="10" s="1"/>
  <c r="L15" i="10" s="1"/>
  <c r="K18" i="10"/>
  <c r="J18" i="10"/>
  <c r="G18" i="10"/>
  <c r="O17" i="10"/>
  <c r="M17" i="10"/>
  <c r="L17" i="10"/>
  <c r="K17" i="10"/>
  <c r="J17" i="10"/>
  <c r="J16" i="10" s="1"/>
  <c r="J15" i="10" s="1"/>
  <c r="H17" i="10"/>
  <c r="N17" i="10" s="1"/>
  <c r="G17" i="10"/>
  <c r="P17" i="10" s="1"/>
  <c r="K16" i="10"/>
  <c r="H16" i="10"/>
  <c r="G16" i="10"/>
  <c r="K15" i="10"/>
  <c r="H15" i="10"/>
  <c r="P14" i="10"/>
  <c r="O14" i="10"/>
  <c r="L14" i="10"/>
  <c r="L13" i="10" s="1"/>
  <c r="K14" i="10"/>
  <c r="J14" i="10"/>
  <c r="G14" i="10"/>
  <c r="K13" i="10"/>
  <c r="J13" i="10"/>
  <c r="H13" i="10"/>
  <c r="O12" i="10"/>
  <c r="N12" i="10"/>
  <c r="N11" i="10" s="1"/>
  <c r="M12" i="10"/>
  <c r="L12" i="10"/>
  <c r="K12" i="10"/>
  <c r="K11" i="10" s="1"/>
  <c r="K54" i="10" s="1"/>
  <c r="J12" i="10"/>
  <c r="J11" i="10" s="1"/>
  <c r="H12" i="10"/>
  <c r="G12" i="10"/>
  <c r="P12" i="10" s="1"/>
  <c r="M11" i="10"/>
  <c r="L11" i="10"/>
  <c r="H11" i="10"/>
  <c r="L10" i="10"/>
  <c r="K10" i="10"/>
  <c r="J10" i="10" l="1"/>
  <c r="N10" i="10"/>
  <c r="M10" i="10"/>
  <c r="M18" i="10"/>
  <c r="M16" i="10" s="1"/>
  <c r="M15" i="10" s="1"/>
  <c r="H18" i="10"/>
  <c r="N18" i="10" s="1"/>
  <c r="N16" i="10" s="1"/>
  <c r="N15" i="10" s="1"/>
  <c r="M24" i="10"/>
  <c r="M23" i="10" s="1"/>
  <c r="H24" i="10"/>
  <c r="N24" i="10" s="1"/>
  <c r="N23" i="10" s="1"/>
  <c r="M35" i="10"/>
  <c r="M31" i="10" s="1"/>
  <c r="H35" i="10"/>
  <c r="N35" i="10" s="1"/>
  <c r="M39" i="10"/>
  <c r="H39" i="10"/>
  <c r="N39" i="10" s="1"/>
  <c r="M43" i="10"/>
  <c r="H43" i="10"/>
  <c r="N43" i="10" s="1"/>
  <c r="M47" i="10"/>
  <c r="H47" i="10"/>
  <c r="N47" i="10" s="1"/>
  <c r="M51" i="10"/>
  <c r="H51" i="10"/>
  <c r="N51" i="10" s="1"/>
  <c r="P18" i="10"/>
  <c r="P24" i="10"/>
  <c r="L31" i="10"/>
  <c r="L54" i="10" s="1"/>
  <c r="P35" i="10"/>
  <c r="P39" i="10"/>
  <c r="P43" i="10"/>
  <c r="P47" i="10"/>
  <c r="P51" i="10"/>
  <c r="M14" i="10"/>
  <c r="M13" i="10" s="1"/>
  <c r="H14" i="10"/>
  <c r="N14" i="10" s="1"/>
  <c r="N13" i="10" s="1"/>
  <c r="H20" i="10"/>
  <c r="N20" i="10" s="1"/>
  <c r="N19" i="10" s="1"/>
  <c r="M20" i="10"/>
  <c r="M19" i="10" s="1"/>
  <c r="M22" i="10"/>
  <c r="M21" i="10" s="1"/>
  <c r="H22" i="10"/>
  <c r="N22" i="10" s="1"/>
  <c r="N21" i="10" s="1"/>
  <c r="P25" i="10"/>
  <c r="P32" i="10"/>
  <c r="P36" i="10"/>
  <c r="P40" i="10"/>
  <c r="P44" i="10"/>
  <c r="P48" i="10"/>
  <c r="P52" i="10"/>
  <c r="H25" i="10"/>
  <c r="N25" i="10" s="1"/>
  <c r="J27" i="10"/>
  <c r="J26" i="10" s="1"/>
  <c r="J54" i="10" s="1"/>
  <c r="H32" i="10"/>
  <c r="N32" i="10" s="1"/>
  <c r="P33" i="10"/>
  <c r="H36" i="10"/>
  <c r="N36" i="10" s="1"/>
  <c r="P37" i="10"/>
  <c r="H40" i="10"/>
  <c r="N40" i="10" s="1"/>
  <c r="P41" i="10"/>
  <c r="H44" i="10"/>
  <c r="N44" i="10" s="1"/>
  <c r="P45" i="10"/>
  <c r="H48" i="10"/>
  <c r="N48" i="10" s="1"/>
  <c r="P49" i="10"/>
  <c r="H52" i="10"/>
  <c r="N52" i="10" s="1"/>
  <c r="P53" i="10"/>
  <c r="H33" i="10"/>
  <c r="N33" i="10" s="1"/>
  <c r="H37" i="10"/>
  <c r="N37" i="10" s="1"/>
  <c r="H41" i="10"/>
  <c r="N41" i="10" s="1"/>
  <c r="H45" i="10"/>
  <c r="N45" i="10" s="1"/>
  <c r="H49" i="10"/>
  <c r="N49" i="10" s="1"/>
  <c r="H53" i="10"/>
  <c r="N53" i="10" s="1"/>
  <c r="M54" i="10" l="1"/>
  <c r="N31" i="10"/>
  <c r="N54" i="10" s="1"/>
  <c r="K268" i="1" l="1"/>
  <c r="M256" i="1"/>
  <c r="L256" i="1"/>
  <c r="L265" i="1"/>
  <c r="L239" i="1" l="1"/>
  <c r="L285" i="1"/>
  <c r="L266" i="1"/>
  <c r="L267" i="1"/>
  <c r="L269" i="1"/>
  <c r="L270" i="1"/>
  <c r="L271" i="1"/>
  <c r="L272" i="1"/>
  <c r="L244" i="1"/>
  <c r="L245" i="1"/>
  <c r="L246" i="1"/>
  <c r="L247" i="1"/>
  <c r="L248" i="1"/>
  <c r="L249" i="1"/>
  <c r="L250" i="1"/>
  <c r="L251" i="1"/>
  <c r="L253" i="1"/>
  <c r="L254" i="1"/>
  <c r="L255" i="1"/>
  <c r="L257" i="1"/>
  <c r="L258" i="1"/>
  <c r="L259" i="1"/>
  <c r="L260" i="1"/>
  <c r="L261" i="1"/>
  <c r="L262" i="1"/>
  <c r="L263" i="1"/>
  <c r="L264" i="1"/>
  <c r="L2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43" i="1"/>
  <c r="E71" i="1"/>
  <c r="L61" i="1"/>
  <c r="G274" i="1"/>
  <c r="G286" i="1"/>
  <c r="M286" i="1" s="1"/>
  <c r="G285" i="1"/>
  <c r="G284" i="1"/>
  <c r="G282" i="1"/>
  <c r="G280" i="1"/>
  <c r="G279" i="1"/>
  <c r="G278" i="1"/>
  <c r="G277" i="1"/>
  <c r="G276" i="1"/>
  <c r="G275" i="1"/>
  <c r="L154" i="1"/>
  <c r="L153" i="1"/>
  <c r="L152" i="1"/>
  <c r="K154" i="1"/>
  <c r="L268" i="1" l="1"/>
  <c r="L242" i="1"/>
  <c r="L252" i="1"/>
  <c r="L224" i="1" l="1"/>
  <c r="L200" i="1" l="1"/>
  <c r="L201" i="1"/>
  <c r="L202" i="1"/>
  <c r="L203" i="1"/>
  <c r="L204" i="1"/>
  <c r="L205" i="1"/>
  <c r="L206" i="1"/>
  <c r="L199" i="1"/>
  <c r="L148" i="1" l="1"/>
  <c r="L190" i="1"/>
  <c r="L191" i="1"/>
  <c r="L192" i="1"/>
  <c r="L193" i="1"/>
  <c r="L194" i="1"/>
  <c r="L195" i="1"/>
  <c r="L196" i="1"/>
  <c r="L197" i="1"/>
  <c r="L189" i="1"/>
  <c r="L103" i="1" l="1"/>
  <c r="L40" i="1"/>
  <c r="L180" i="1"/>
  <c r="L181" i="1"/>
  <c r="L182" i="1"/>
  <c r="L183" i="1"/>
  <c r="L184" i="1"/>
  <c r="L185" i="1"/>
  <c r="L186" i="1"/>
  <c r="L187" i="1"/>
  <c r="L179" i="1"/>
  <c r="L110" i="1" l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09" i="1"/>
  <c r="K109" i="1"/>
  <c r="L108" i="1" l="1"/>
  <c r="L176" i="1" l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62" i="1"/>
  <c r="L157" i="1"/>
  <c r="L158" i="1"/>
  <c r="L159" i="1"/>
  <c r="L160" i="1"/>
  <c r="L156" i="1"/>
  <c r="L146" i="1"/>
  <c r="L147" i="1"/>
  <c r="L149" i="1"/>
  <c r="L150" i="1"/>
  <c r="L145" i="1"/>
  <c r="L139" i="1"/>
  <c r="L140" i="1"/>
  <c r="L141" i="1"/>
  <c r="L142" i="1"/>
  <c r="L143" i="1"/>
  <c r="L138" i="1"/>
  <c r="L104" i="1"/>
  <c r="L105" i="1"/>
  <c r="L106" i="1"/>
  <c r="L107" i="1"/>
  <c r="L100" i="1"/>
  <c r="L101" i="1"/>
  <c r="L99" i="1"/>
  <c r="L94" i="1"/>
  <c r="L95" i="1"/>
  <c r="L96" i="1"/>
  <c r="L97" i="1"/>
  <c r="L93" i="1"/>
  <c r="L87" i="1"/>
  <c r="L88" i="1"/>
  <c r="L89" i="1"/>
  <c r="L90" i="1"/>
  <c r="L86" i="1"/>
  <c r="L77" i="1"/>
  <c r="L78" i="1"/>
  <c r="L79" i="1"/>
  <c r="L80" i="1"/>
  <c r="L81" i="1"/>
  <c r="L82" i="1"/>
  <c r="L83" i="1"/>
  <c r="L84" i="1"/>
  <c r="L76" i="1"/>
  <c r="L64" i="1"/>
  <c r="L65" i="1"/>
  <c r="L66" i="1"/>
  <c r="L67" i="1"/>
  <c r="L68" i="1"/>
  <c r="L69" i="1"/>
  <c r="L70" i="1"/>
  <c r="L71" i="1"/>
  <c r="L72" i="1"/>
  <c r="L73" i="1"/>
  <c r="L63" i="1"/>
  <c r="L41" i="1"/>
  <c r="L35" i="1"/>
  <c r="L36" i="1"/>
  <c r="L37" i="1"/>
  <c r="L38" i="1"/>
  <c r="L39" i="1"/>
  <c r="L34" i="1"/>
  <c r="L32" i="1"/>
  <c r="L31" i="1"/>
  <c r="L29" i="1"/>
  <c r="L27" i="1"/>
  <c r="L25" i="1"/>
  <c r="L24" i="1" s="1"/>
  <c r="L22" i="1"/>
  <c r="L20" i="1"/>
  <c r="L19" i="1"/>
  <c r="L18" i="1"/>
  <c r="L17" i="1"/>
  <c r="L16" i="1"/>
  <c r="L15" i="1"/>
  <c r="L14" i="1"/>
  <c r="L10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08" i="1"/>
  <c r="J25" i="1" l="1"/>
  <c r="K10" i="1"/>
  <c r="L11" i="1"/>
  <c r="L12" i="1"/>
  <c r="O11" i="1"/>
  <c r="O12" i="1"/>
  <c r="O14" i="1"/>
  <c r="O15" i="1"/>
  <c r="O16" i="1"/>
  <c r="O17" i="1"/>
  <c r="O18" i="1"/>
  <c r="O19" i="1"/>
  <c r="O20" i="1"/>
  <c r="O22" i="1"/>
  <c r="O25" i="1"/>
  <c r="O27" i="1"/>
  <c r="O29" i="1"/>
  <c r="O31" i="1"/>
  <c r="O32" i="1"/>
  <c r="O34" i="1"/>
  <c r="O35" i="1"/>
  <c r="O36" i="1"/>
  <c r="O37" i="1"/>
  <c r="O38" i="1"/>
  <c r="O39" i="1"/>
  <c r="O40" i="1"/>
  <c r="O41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1" i="1"/>
  <c r="O63" i="1"/>
  <c r="O64" i="1"/>
  <c r="O65" i="1"/>
  <c r="O66" i="1"/>
  <c r="O67" i="1"/>
  <c r="O68" i="1"/>
  <c r="O69" i="1"/>
  <c r="O70" i="1"/>
  <c r="O71" i="1"/>
  <c r="O72" i="1"/>
  <c r="O73" i="1"/>
  <c r="O76" i="1"/>
  <c r="O77" i="1"/>
  <c r="O78" i="1"/>
  <c r="O79" i="1"/>
  <c r="O80" i="1"/>
  <c r="O81" i="1"/>
  <c r="O82" i="1"/>
  <c r="O83" i="1"/>
  <c r="O84" i="1"/>
  <c r="O86" i="1"/>
  <c r="O87" i="1"/>
  <c r="O88" i="1"/>
  <c r="O89" i="1"/>
  <c r="O90" i="1"/>
  <c r="O93" i="1"/>
  <c r="O94" i="1"/>
  <c r="O95" i="1"/>
  <c r="O96" i="1"/>
  <c r="O97" i="1"/>
  <c r="O99" i="1"/>
  <c r="O100" i="1"/>
  <c r="O101" i="1"/>
  <c r="O103" i="1"/>
  <c r="O104" i="1"/>
  <c r="O105" i="1"/>
  <c r="O106" i="1"/>
  <c r="O107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8" i="1"/>
  <c r="O139" i="1"/>
  <c r="O140" i="1"/>
  <c r="O141" i="1"/>
  <c r="O142" i="1"/>
  <c r="O143" i="1"/>
  <c r="O145" i="1"/>
  <c r="O146" i="1"/>
  <c r="O147" i="1"/>
  <c r="O148" i="1"/>
  <c r="O149" i="1"/>
  <c r="O150" i="1"/>
  <c r="O152" i="1"/>
  <c r="O153" i="1"/>
  <c r="O154" i="1"/>
  <c r="O156" i="1"/>
  <c r="O157" i="1"/>
  <c r="O158" i="1"/>
  <c r="O159" i="1"/>
  <c r="O160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6" i="1"/>
  <c r="O179" i="1"/>
  <c r="O180" i="1"/>
  <c r="O181" i="1"/>
  <c r="O182" i="1"/>
  <c r="O183" i="1"/>
  <c r="O184" i="1"/>
  <c r="O185" i="1"/>
  <c r="O186" i="1"/>
  <c r="O187" i="1"/>
  <c r="O189" i="1"/>
  <c r="O190" i="1"/>
  <c r="O191" i="1"/>
  <c r="O192" i="1"/>
  <c r="O193" i="1"/>
  <c r="O194" i="1"/>
  <c r="O195" i="1"/>
  <c r="O196" i="1"/>
  <c r="O197" i="1"/>
  <c r="O199" i="1"/>
  <c r="O200" i="1"/>
  <c r="O201" i="1"/>
  <c r="O202" i="1"/>
  <c r="O203" i="1"/>
  <c r="O204" i="1"/>
  <c r="O205" i="1"/>
  <c r="O206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9" i="1"/>
  <c r="O240" i="1"/>
  <c r="O243" i="1"/>
  <c r="O244" i="1"/>
  <c r="O245" i="1"/>
  <c r="O246" i="1"/>
  <c r="O247" i="1"/>
  <c r="O248" i="1"/>
  <c r="O249" i="1"/>
  <c r="O250" i="1"/>
  <c r="O251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6" i="1"/>
  <c r="O267" i="1"/>
  <c r="O269" i="1"/>
  <c r="O270" i="1"/>
  <c r="O271" i="1"/>
  <c r="O272" i="1"/>
  <c r="O10" i="1"/>
  <c r="K11" i="1"/>
  <c r="K12" i="1"/>
  <c r="K14" i="1"/>
  <c r="K15" i="1"/>
  <c r="K16" i="1"/>
  <c r="K17" i="1"/>
  <c r="K18" i="1"/>
  <c r="K19" i="1"/>
  <c r="K20" i="1"/>
  <c r="K22" i="1"/>
  <c r="K21" i="1" s="1"/>
  <c r="K25" i="1"/>
  <c r="K24" i="1" s="1"/>
  <c r="K27" i="1"/>
  <c r="K26" i="1" s="1"/>
  <c r="K29" i="1"/>
  <c r="K28" i="1" s="1"/>
  <c r="K31" i="1"/>
  <c r="K32" i="1"/>
  <c r="K34" i="1"/>
  <c r="K35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1" i="1"/>
  <c r="K63" i="1"/>
  <c r="K64" i="1"/>
  <c r="K65" i="1"/>
  <c r="K66" i="1"/>
  <c r="K67" i="1"/>
  <c r="K68" i="1"/>
  <c r="K69" i="1"/>
  <c r="K70" i="1"/>
  <c r="K71" i="1"/>
  <c r="K72" i="1"/>
  <c r="K73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3" i="1"/>
  <c r="K94" i="1"/>
  <c r="K95" i="1"/>
  <c r="K96" i="1"/>
  <c r="K97" i="1"/>
  <c r="K99" i="1"/>
  <c r="K100" i="1"/>
  <c r="K101" i="1"/>
  <c r="K103" i="1"/>
  <c r="K104" i="1"/>
  <c r="K105" i="1"/>
  <c r="K106" i="1"/>
  <c r="K107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8" i="1"/>
  <c r="K139" i="1"/>
  <c r="K140" i="1"/>
  <c r="K141" i="1"/>
  <c r="K142" i="1"/>
  <c r="K143" i="1"/>
  <c r="K145" i="1"/>
  <c r="K146" i="1"/>
  <c r="K147" i="1"/>
  <c r="K148" i="1"/>
  <c r="K149" i="1"/>
  <c r="K150" i="1"/>
  <c r="K152" i="1"/>
  <c r="K153" i="1"/>
  <c r="K156" i="1"/>
  <c r="K157" i="1"/>
  <c r="K158" i="1"/>
  <c r="K159" i="1"/>
  <c r="K160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6" i="1"/>
  <c r="K175" i="1" s="1"/>
  <c r="K179" i="1"/>
  <c r="K180" i="1"/>
  <c r="K181" i="1"/>
  <c r="K182" i="1"/>
  <c r="K183" i="1"/>
  <c r="K184" i="1"/>
  <c r="K185" i="1"/>
  <c r="K186" i="1"/>
  <c r="K187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03" i="1"/>
  <c r="K204" i="1"/>
  <c r="K205" i="1"/>
  <c r="K206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38" i="1" s="1"/>
  <c r="K240" i="1"/>
  <c r="K243" i="1"/>
  <c r="K244" i="1"/>
  <c r="K245" i="1"/>
  <c r="K246" i="1"/>
  <c r="K247" i="1"/>
  <c r="K248" i="1"/>
  <c r="K249" i="1"/>
  <c r="K250" i="1"/>
  <c r="K251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6" i="1"/>
  <c r="K267" i="1"/>
  <c r="K269" i="1"/>
  <c r="K270" i="1"/>
  <c r="K271" i="1"/>
  <c r="K272" i="1"/>
  <c r="J11" i="1"/>
  <c r="J12" i="1"/>
  <c r="J14" i="1"/>
  <c r="J15" i="1"/>
  <c r="J16" i="1"/>
  <c r="J17" i="1"/>
  <c r="J18" i="1"/>
  <c r="J19" i="1"/>
  <c r="J20" i="1"/>
  <c r="J22" i="1"/>
  <c r="L21" i="1" s="1"/>
  <c r="J27" i="1"/>
  <c r="L26" i="1" s="1"/>
  <c r="J29" i="1"/>
  <c r="J28" i="1" s="1"/>
  <c r="J31" i="1"/>
  <c r="J32" i="1"/>
  <c r="J34" i="1"/>
  <c r="J35" i="1"/>
  <c r="L33" i="1" s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1" i="1"/>
  <c r="J63" i="1"/>
  <c r="J64" i="1"/>
  <c r="J65" i="1"/>
  <c r="J66" i="1"/>
  <c r="J67" i="1"/>
  <c r="J68" i="1"/>
  <c r="J69" i="1"/>
  <c r="J70" i="1"/>
  <c r="J71" i="1"/>
  <c r="J72" i="1"/>
  <c r="J73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0" i="1"/>
  <c r="J93" i="1"/>
  <c r="J94" i="1"/>
  <c r="J95" i="1"/>
  <c r="J96" i="1"/>
  <c r="J97" i="1"/>
  <c r="J99" i="1"/>
  <c r="J100" i="1"/>
  <c r="J101" i="1"/>
  <c r="J103" i="1"/>
  <c r="J104" i="1"/>
  <c r="J105" i="1"/>
  <c r="J106" i="1"/>
  <c r="J107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8" i="1"/>
  <c r="J139" i="1"/>
  <c r="J140" i="1"/>
  <c r="J141" i="1"/>
  <c r="J142" i="1"/>
  <c r="J143" i="1"/>
  <c r="J145" i="1"/>
  <c r="J146" i="1"/>
  <c r="J147" i="1"/>
  <c r="J148" i="1"/>
  <c r="J149" i="1"/>
  <c r="J150" i="1"/>
  <c r="J152" i="1"/>
  <c r="J153" i="1"/>
  <c r="J154" i="1"/>
  <c r="J156" i="1"/>
  <c r="J157" i="1"/>
  <c r="J158" i="1"/>
  <c r="J159" i="1"/>
  <c r="J160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6" i="1"/>
  <c r="L175" i="1" s="1"/>
  <c r="J179" i="1"/>
  <c r="J180" i="1"/>
  <c r="J181" i="1"/>
  <c r="J182" i="1"/>
  <c r="J183" i="1"/>
  <c r="J184" i="1"/>
  <c r="J185" i="1"/>
  <c r="J186" i="1"/>
  <c r="J187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03" i="1"/>
  <c r="J204" i="1"/>
  <c r="J205" i="1"/>
  <c r="J206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L240" i="1" s="1"/>
  <c r="J243" i="1"/>
  <c r="J244" i="1"/>
  <c r="J245" i="1"/>
  <c r="J246" i="1"/>
  <c r="J247" i="1"/>
  <c r="J248" i="1"/>
  <c r="J249" i="1"/>
  <c r="J250" i="1"/>
  <c r="J251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6" i="1"/>
  <c r="J267" i="1"/>
  <c r="J269" i="1"/>
  <c r="J270" i="1"/>
  <c r="J271" i="1"/>
  <c r="J272" i="1"/>
  <c r="J10" i="1"/>
  <c r="H13" i="1"/>
  <c r="H21" i="1"/>
  <c r="H24" i="1"/>
  <c r="H26" i="1"/>
  <c r="H42" i="1"/>
  <c r="H58" i="1"/>
  <c r="N58" i="1" s="1"/>
  <c r="H74" i="1"/>
  <c r="H85" i="1"/>
  <c r="G11" i="1"/>
  <c r="G12" i="1"/>
  <c r="M12" i="1" s="1"/>
  <c r="G14" i="1"/>
  <c r="M14" i="1" s="1"/>
  <c r="G15" i="1"/>
  <c r="M15" i="1" s="1"/>
  <c r="G16" i="1"/>
  <c r="M16" i="1" s="1"/>
  <c r="G17" i="1"/>
  <c r="M17" i="1" s="1"/>
  <c r="G18" i="1"/>
  <c r="H18" i="1" s="1"/>
  <c r="N18" i="1" s="1"/>
  <c r="G19" i="1"/>
  <c r="P19" i="1" s="1"/>
  <c r="G20" i="1"/>
  <c r="M20" i="1" s="1"/>
  <c r="G22" i="1"/>
  <c r="M22" i="1" s="1"/>
  <c r="G25" i="1"/>
  <c r="M25" i="1" s="1"/>
  <c r="G27" i="1"/>
  <c r="G29" i="1"/>
  <c r="H29" i="1" s="1"/>
  <c r="N29" i="1" s="1"/>
  <c r="N28" i="1" s="1"/>
  <c r="G31" i="1"/>
  <c r="P31" i="1" s="1"/>
  <c r="G32" i="1"/>
  <c r="H32" i="1" s="1"/>
  <c r="N32" i="1" s="1"/>
  <c r="G34" i="1"/>
  <c r="H34" i="1" s="1"/>
  <c r="N34" i="1" s="1"/>
  <c r="G35" i="1"/>
  <c r="P35" i="1" s="1"/>
  <c r="G36" i="1"/>
  <c r="M36" i="1" s="1"/>
  <c r="G37" i="1"/>
  <c r="P37" i="1" s="1"/>
  <c r="G38" i="1"/>
  <c r="M38" i="1" s="1"/>
  <c r="G39" i="1"/>
  <c r="M39" i="1" s="1"/>
  <c r="G40" i="1"/>
  <c r="M40" i="1" s="1"/>
  <c r="G41" i="1"/>
  <c r="M41" i="1" s="1"/>
  <c r="G43" i="1"/>
  <c r="G44" i="1"/>
  <c r="M44" i="1" s="1"/>
  <c r="G45" i="1"/>
  <c r="G46" i="1"/>
  <c r="M46" i="1" s="1"/>
  <c r="G47" i="1"/>
  <c r="M47" i="1" s="1"/>
  <c r="G48" i="1"/>
  <c r="G49" i="1"/>
  <c r="M49" i="1" s="1"/>
  <c r="G50" i="1"/>
  <c r="G51" i="1"/>
  <c r="G52" i="1"/>
  <c r="M52" i="1" s="1"/>
  <c r="G53" i="1"/>
  <c r="G54" i="1"/>
  <c r="M54" i="1" s="1"/>
  <c r="G55" i="1"/>
  <c r="M55" i="1" s="1"/>
  <c r="G56" i="1"/>
  <c r="G57" i="1"/>
  <c r="M57" i="1" s="1"/>
  <c r="G58" i="1"/>
  <c r="M58" i="1" s="1"/>
  <c r="G59" i="1"/>
  <c r="G61" i="1"/>
  <c r="G62" i="1"/>
  <c r="G63" i="1"/>
  <c r="G64" i="1"/>
  <c r="G65" i="1"/>
  <c r="M65" i="1" s="1"/>
  <c r="G66" i="1"/>
  <c r="G67" i="1"/>
  <c r="G68" i="1"/>
  <c r="M68" i="1" s="1"/>
  <c r="G69" i="1"/>
  <c r="G70" i="1"/>
  <c r="M70" i="1" s="1"/>
  <c r="G71" i="1"/>
  <c r="M71" i="1" s="1"/>
  <c r="G72" i="1"/>
  <c r="M72" i="1" s="1"/>
  <c r="G73" i="1"/>
  <c r="M73" i="1" s="1"/>
  <c r="G75" i="1"/>
  <c r="H75" i="1" s="1"/>
  <c r="G76" i="1"/>
  <c r="M76" i="1" s="1"/>
  <c r="G77" i="1"/>
  <c r="G78" i="1"/>
  <c r="M78" i="1" s="1"/>
  <c r="G79" i="1"/>
  <c r="M79" i="1" s="1"/>
  <c r="G80" i="1"/>
  <c r="G81" i="1"/>
  <c r="M81" i="1" s="1"/>
  <c r="G82" i="1"/>
  <c r="G83" i="1"/>
  <c r="G84" i="1"/>
  <c r="M84" i="1" s="1"/>
  <c r="G86" i="1"/>
  <c r="G87" i="1"/>
  <c r="G88" i="1"/>
  <c r="H88" i="1" s="1"/>
  <c r="N88" i="1" s="1"/>
  <c r="G89" i="1"/>
  <c r="G90" i="1"/>
  <c r="G92" i="1"/>
  <c r="G93" i="1"/>
  <c r="M93" i="1" s="1"/>
  <c r="G94" i="1"/>
  <c r="M94" i="1" s="1"/>
  <c r="G95" i="1"/>
  <c r="M95" i="1" s="1"/>
  <c r="G96" i="1"/>
  <c r="G97" i="1"/>
  <c r="M97" i="1" s="1"/>
  <c r="G98" i="1"/>
  <c r="G99" i="1"/>
  <c r="M99" i="1" s="1"/>
  <c r="G100" i="1"/>
  <c r="M100" i="1" s="1"/>
  <c r="G101" i="1"/>
  <c r="G102" i="1"/>
  <c r="G103" i="1"/>
  <c r="M103" i="1" s="1"/>
  <c r="G104" i="1"/>
  <c r="G105" i="1"/>
  <c r="M105" i="1" s="1"/>
  <c r="G106" i="1"/>
  <c r="G107" i="1"/>
  <c r="M107" i="1" s="1"/>
  <c r="G108" i="1"/>
  <c r="G109" i="1"/>
  <c r="G110" i="1"/>
  <c r="M110" i="1" s="1"/>
  <c r="G111" i="1"/>
  <c r="M111" i="1" s="1"/>
  <c r="G112" i="1"/>
  <c r="G113" i="1"/>
  <c r="M113" i="1" s="1"/>
  <c r="G114" i="1"/>
  <c r="G115" i="1"/>
  <c r="M115" i="1" s="1"/>
  <c r="G116" i="1"/>
  <c r="M116" i="1" s="1"/>
  <c r="G117" i="1"/>
  <c r="G118" i="1"/>
  <c r="M118" i="1" s="1"/>
  <c r="G119" i="1"/>
  <c r="M119" i="1" s="1"/>
  <c r="G120" i="1"/>
  <c r="G121" i="1"/>
  <c r="M121" i="1" s="1"/>
  <c r="G122" i="1"/>
  <c r="M122" i="1" s="1"/>
  <c r="G123" i="1"/>
  <c r="M123" i="1" s="1"/>
  <c r="G124" i="1"/>
  <c r="M124" i="1" s="1"/>
  <c r="G125" i="1"/>
  <c r="G126" i="1"/>
  <c r="M126" i="1" s="1"/>
  <c r="G127" i="1"/>
  <c r="M127" i="1" s="1"/>
  <c r="G128" i="1"/>
  <c r="G129" i="1"/>
  <c r="M129" i="1" s="1"/>
  <c r="G130" i="1"/>
  <c r="M130" i="1" s="1"/>
  <c r="G131" i="1"/>
  <c r="M131" i="1" s="1"/>
  <c r="G132" i="1"/>
  <c r="M132" i="1" s="1"/>
  <c r="G133" i="1"/>
  <c r="G134" i="1"/>
  <c r="M134" i="1" s="1"/>
  <c r="G135" i="1"/>
  <c r="M135" i="1" s="1"/>
  <c r="G136" i="1"/>
  <c r="G137" i="1"/>
  <c r="G138" i="1"/>
  <c r="M138" i="1" s="1"/>
  <c r="G139" i="1"/>
  <c r="M139" i="1" s="1"/>
  <c r="G140" i="1"/>
  <c r="M140" i="1" s="1"/>
  <c r="G141" i="1"/>
  <c r="G142" i="1"/>
  <c r="M142" i="1" s="1"/>
  <c r="G143" i="1"/>
  <c r="M143" i="1" s="1"/>
  <c r="G144" i="1"/>
  <c r="H144" i="1" s="1"/>
  <c r="G145" i="1"/>
  <c r="M145" i="1" s="1"/>
  <c r="G146" i="1"/>
  <c r="G147" i="1"/>
  <c r="M147" i="1" s="1"/>
  <c r="G148" i="1"/>
  <c r="M148" i="1" s="1"/>
  <c r="G149" i="1"/>
  <c r="M149" i="1" s="1"/>
  <c r="G150" i="1"/>
  <c r="M150" i="1" s="1"/>
  <c r="G151" i="1"/>
  <c r="G152" i="1"/>
  <c r="M152" i="1" s="1"/>
  <c r="G153" i="1"/>
  <c r="M153" i="1" s="1"/>
  <c r="G154" i="1"/>
  <c r="G155" i="1"/>
  <c r="G156" i="1"/>
  <c r="M156" i="1" s="1"/>
  <c r="G157" i="1"/>
  <c r="G158" i="1"/>
  <c r="M158" i="1" s="1"/>
  <c r="G159" i="1"/>
  <c r="M159" i="1" s="1"/>
  <c r="G160" i="1"/>
  <c r="G161" i="1"/>
  <c r="G162" i="1"/>
  <c r="G163" i="1"/>
  <c r="M163" i="1" s="1"/>
  <c r="G164" i="1"/>
  <c r="M164" i="1" s="1"/>
  <c r="G165" i="1"/>
  <c r="G166" i="1"/>
  <c r="M166" i="1" s="1"/>
  <c r="G167" i="1"/>
  <c r="M167" i="1" s="1"/>
  <c r="G168" i="1"/>
  <c r="G169" i="1"/>
  <c r="M169" i="1" s="1"/>
  <c r="G170" i="1"/>
  <c r="G171" i="1"/>
  <c r="M171" i="1" s="1"/>
  <c r="G172" i="1"/>
  <c r="G173" i="1"/>
  <c r="G174" i="1"/>
  <c r="M174" i="1" s="1"/>
  <c r="G175" i="1"/>
  <c r="G176" i="1"/>
  <c r="G178" i="1"/>
  <c r="H178" i="1" s="1"/>
  <c r="G179" i="1"/>
  <c r="M179" i="1" s="1"/>
  <c r="G180" i="1"/>
  <c r="G181" i="1"/>
  <c r="M181" i="1" s="1"/>
  <c r="G182" i="1"/>
  <c r="M182" i="1" s="1"/>
  <c r="G183" i="1"/>
  <c r="M183" i="1" s="1"/>
  <c r="G184" i="1"/>
  <c r="H184" i="1" s="1"/>
  <c r="N184" i="1" s="1"/>
  <c r="G185" i="1"/>
  <c r="M185" i="1" s="1"/>
  <c r="G186" i="1"/>
  <c r="G187" i="1"/>
  <c r="M187" i="1" s="1"/>
  <c r="G188" i="1"/>
  <c r="G189" i="1"/>
  <c r="G190" i="1"/>
  <c r="M190" i="1" s="1"/>
  <c r="G191" i="1"/>
  <c r="M191" i="1" s="1"/>
  <c r="G192" i="1"/>
  <c r="H192" i="1" s="1"/>
  <c r="N192" i="1" s="1"/>
  <c r="G193" i="1"/>
  <c r="M193" i="1" s="1"/>
  <c r="G194" i="1"/>
  <c r="G195" i="1"/>
  <c r="M195" i="1" s="1"/>
  <c r="G196" i="1"/>
  <c r="G197" i="1"/>
  <c r="M197" i="1" s="1"/>
  <c r="G198" i="1"/>
  <c r="G199" i="1"/>
  <c r="G200" i="1"/>
  <c r="P200" i="1" s="1"/>
  <c r="G201" i="1"/>
  <c r="G202" i="1"/>
  <c r="M202" i="1" s="1"/>
  <c r="G203" i="1"/>
  <c r="G204" i="1"/>
  <c r="P204" i="1" s="1"/>
  <c r="G205" i="1"/>
  <c r="H205" i="1" s="1"/>
  <c r="N205" i="1" s="1"/>
  <c r="G206" i="1"/>
  <c r="M206" i="1" s="1"/>
  <c r="G207" i="1"/>
  <c r="G208" i="1"/>
  <c r="G209" i="1"/>
  <c r="M209" i="1" s="1"/>
  <c r="G210" i="1"/>
  <c r="G211" i="1"/>
  <c r="M211" i="1" s="1"/>
  <c r="G212" i="1"/>
  <c r="G213" i="1"/>
  <c r="M213" i="1" s="1"/>
  <c r="G214" i="1"/>
  <c r="M214" i="1" s="1"/>
  <c r="G215" i="1"/>
  <c r="M215" i="1" s="1"/>
  <c r="G216" i="1"/>
  <c r="G217" i="1"/>
  <c r="M217" i="1" s="1"/>
  <c r="G218" i="1"/>
  <c r="G219" i="1"/>
  <c r="M219" i="1" s="1"/>
  <c r="G220" i="1"/>
  <c r="G221" i="1"/>
  <c r="G222" i="1"/>
  <c r="M222" i="1" s="1"/>
  <c r="G223" i="1"/>
  <c r="M223" i="1" s="1"/>
  <c r="G224" i="1"/>
  <c r="M224" i="1" s="1"/>
  <c r="G225" i="1"/>
  <c r="M225" i="1" s="1"/>
  <c r="G226" i="1"/>
  <c r="M226" i="1" s="1"/>
  <c r="G227" i="1"/>
  <c r="M227" i="1" s="1"/>
  <c r="G228" i="1"/>
  <c r="G229" i="1"/>
  <c r="M229" i="1" s="1"/>
  <c r="G230" i="1"/>
  <c r="M230" i="1" s="1"/>
  <c r="G231" i="1"/>
  <c r="M231" i="1" s="1"/>
  <c r="G232" i="1"/>
  <c r="G233" i="1"/>
  <c r="M233" i="1" s="1"/>
  <c r="G234" i="1"/>
  <c r="G235" i="1"/>
  <c r="M235" i="1" s="1"/>
  <c r="G236" i="1"/>
  <c r="G237" i="1"/>
  <c r="G239" i="1"/>
  <c r="M239" i="1" s="1"/>
  <c r="G240" i="1"/>
  <c r="G242" i="1"/>
  <c r="H242" i="1" s="1"/>
  <c r="G243" i="1"/>
  <c r="M243" i="1" s="1"/>
  <c r="G244" i="1"/>
  <c r="G245" i="1"/>
  <c r="M245" i="1" s="1"/>
  <c r="G246" i="1"/>
  <c r="M246" i="1" s="1"/>
  <c r="G247" i="1"/>
  <c r="M247" i="1" s="1"/>
  <c r="G248" i="1"/>
  <c r="G249" i="1"/>
  <c r="M249" i="1" s="1"/>
  <c r="G250" i="1"/>
  <c r="M250" i="1" s="1"/>
  <c r="G251" i="1"/>
  <c r="M251" i="1" s="1"/>
  <c r="G252" i="1"/>
  <c r="G253" i="1"/>
  <c r="G254" i="1"/>
  <c r="M254" i="1" s="1"/>
  <c r="G255" i="1"/>
  <c r="M255" i="1" s="1"/>
  <c r="G256" i="1"/>
  <c r="G257" i="1"/>
  <c r="M257" i="1" s="1"/>
  <c r="G258" i="1"/>
  <c r="G259" i="1"/>
  <c r="M259" i="1" s="1"/>
  <c r="G260" i="1"/>
  <c r="G261" i="1"/>
  <c r="M261" i="1" s="1"/>
  <c r="G262" i="1"/>
  <c r="M262" i="1" s="1"/>
  <c r="G263" i="1"/>
  <c r="M263" i="1" s="1"/>
  <c r="G264" i="1"/>
  <c r="G265" i="1"/>
  <c r="G266" i="1"/>
  <c r="G267" i="1"/>
  <c r="M267" i="1" s="1"/>
  <c r="G268" i="1"/>
  <c r="G269" i="1"/>
  <c r="G270" i="1"/>
  <c r="M270" i="1" s="1"/>
  <c r="G271" i="1"/>
  <c r="M271" i="1" s="1"/>
  <c r="G272" i="1"/>
  <c r="G10" i="1"/>
  <c r="M10" i="1" s="1"/>
  <c r="H278" i="1"/>
  <c r="N278" i="1" s="1"/>
  <c r="H283" i="1"/>
  <c r="H285" i="1"/>
  <c r="N285" i="1" s="1"/>
  <c r="P275" i="1"/>
  <c r="H276" i="1"/>
  <c r="N276" i="1" s="1"/>
  <c r="H277" i="1"/>
  <c r="N277" i="1" s="1"/>
  <c r="P278" i="1"/>
  <c r="P279" i="1"/>
  <c r="P280" i="1"/>
  <c r="H281" i="1"/>
  <c r="P282" i="1"/>
  <c r="M284" i="1"/>
  <c r="H274" i="1"/>
  <c r="N274" i="1" s="1"/>
  <c r="P285" i="1"/>
  <c r="O275" i="1"/>
  <c r="O276" i="1"/>
  <c r="O277" i="1"/>
  <c r="O278" i="1"/>
  <c r="O279" i="1"/>
  <c r="O280" i="1"/>
  <c r="O282" i="1"/>
  <c r="O284" i="1"/>
  <c r="O285" i="1"/>
  <c r="O286" i="1"/>
  <c r="P274" i="1"/>
  <c r="O274" i="1"/>
  <c r="M280" i="1"/>
  <c r="M285" i="1"/>
  <c r="M274" i="1"/>
  <c r="L275" i="1"/>
  <c r="L276" i="1"/>
  <c r="L277" i="1"/>
  <c r="L278" i="1"/>
  <c r="L279" i="1"/>
  <c r="L280" i="1"/>
  <c r="L282" i="1"/>
  <c r="L281" i="1" s="1"/>
  <c r="L284" i="1"/>
  <c r="L286" i="1"/>
  <c r="L274" i="1"/>
  <c r="K275" i="1"/>
  <c r="K276" i="1"/>
  <c r="K277" i="1"/>
  <c r="K278" i="1"/>
  <c r="K279" i="1"/>
  <c r="K280" i="1"/>
  <c r="K282" i="1"/>
  <c r="K281" i="1" s="1"/>
  <c r="K284" i="1"/>
  <c r="K285" i="1"/>
  <c r="K286" i="1"/>
  <c r="K274" i="1"/>
  <c r="J275" i="1"/>
  <c r="J276" i="1"/>
  <c r="J277" i="1"/>
  <c r="J278" i="1"/>
  <c r="J279" i="1"/>
  <c r="J280" i="1"/>
  <c r="J282" i="1"/>
  <c r="J281" i="1" s="1"/>
  <c r="J284" i="1"/>
  <c r="J285" i="1"/>
  <c r="J286" i="1"/>
  <c r="J274" i="1"/>
  <c r="H56" i="1" l="1"/>
  <c r="N56" i="1" s="1"/>
  <c r="M56" i="1"/>
  <c r="P59" i="1"/>
  <c r="M59" i="1"/>
  <c r="P43" i="1"/>
  <c r="M43" i="1"/>
  <c r="P53" i="1"/>
  <c r="M53" i="1"/>
  <c r="P51" i="1"/>
  <c r="M51" i="1"/>
  <c r="H50" i="1"/>
  <c r="N50" i="1" s="1"/>
  <c r="M50" i="1"/>
  <c r="H48" i="1"/>
  <c r="N48" i="1" s="1"/>
  <c r="M48" i="1"/>
  <c r="P45" i="1"/>
  <c r="M45" i="1"/>
  <c r="P264" i="1"/>
  <c r="M264" i="1"/>
  <c r="L42" i="1"/>
  <c r="H258" i="1"/>
  <c r="N258" i="1" s="1"/>
  <c r="M258" i="1"/>
  <c r="H272" i="1"/>
  <c r="N272" i="1" s="1"/>
  <c r="M272" i="1"/>
  <c r="H157" i="1"/>
  <c r="N157" i="1" s="1"/>
  <c r="M157" i="1"/>
  <c r="H237" i="1"/>
  <c r="N237" i="1" s="1"/>
  <c r="M237" i="1"/>
  <c r="H221" i="1"/>
  <c r="N221" i="1" s="1"/>
  <c r="M221" i="1"/>
  <c r="P172" i="1"/>
  <c r="M172" i="1"/>
  <c r="H200" i="1"/>
  <c r="N200" i="1" s="1"/>
  <c r="K242" i="1"/>
  <c r="H266" i="1"/>
  <c r="N266" i="1" s="1"/>
  <c r="M266" i="1"/>
  <c r="P208" i="1"/>
  <c r="M208" i="1"/>
  <c r="P236" i="1"/>
  <c r="M236" i="1"/>
  <c r="P220" i="1"/>
  <c r="M220" i="1"/>
  <c r="P212" i="1"/>
  <c r="M212" i="1"/>
  <c r="P196" i="1"/>
  <c r="M196" i="1"/>
  <c r="K252" i="1"/>
  <c r="H170" i="1"/>
  <c r="N170" i="1" s="1"/>
  <c r="M170" i="1"/>
  <c r="H154" i="1"/>
  <c r="N154" i="1" s="1"/>
  <c r="M154" i="1"/>
  <c r="H250" i="1"/>
  <c r="N250" i="1" s="1"/>
  <c r="P248" i="1"/>
  <c r="M248" i="1"/>
  <c r="H173" i="1"/>
  <c r="N173" i="1" s="1"/>
  <c r="M173" i="1"/>
  <c r="H208" i="1"/>
  <c r="N208" i="1" s="1"/>
  <c r="H269" i="1"/>
  <c r="N269" i="1" s="1"/>
  <c r="M269" i="1"/>
  <c r="H253" i="1"/>
  <c r="N253" i="1" s="1"/>
  <c r="M253" i="1"/>
  <c r="P260" i="1"/>
  <c r="M260" i="1"/>
  <c r="P244" i="1"/>
  <c r="M244" i="1"/>
  <c r="H234" i="1"/>
  <c r="N234" i="1" s="1"/>
  <c r="M234" i="1"/>
  <c r="H218" i="1"/>
  <c r="N218" i="1" s="1"/>
  <c r="M218" i="1"/>
  <c r="H210" i="1"/>
  <c r="N210" i="1" s="1"/>
  <c r="M210" i="1"/>
  <c r="H194" i="1"/>
  <c r="N194" i="1" s="1"/>
  <c r="M194" i="1"/>
  <c r="P216" i="1"/>
  <c r="M216" i="1"/>
  <c r="P192" i="1"/>
  <c r="M192" i="1"/>
  <c r="P256" i="1"/>
  <c r="P176" i="1"/>
  <c r="M176" i="1"/>
  <c r="M175" i="1" s="1"/>
  <c r="P168" i="1"/>
  <c r="M168" i="1"/>
  <c r="H160" i="1"/>
  <c r="N160" i="1" s="1"/>
  <c r="M160" i="1"/>
  <c r="P69" i="1"/>
  <c r="M69" i="1"/>
  <c r="H72" i="1"/>
  <c r="N72" i="1" s="1"/>
  <c r="P240" i="1"/>
  <c r="M240" i="1"/>
  <c r="H240" i="1"/>
  <c r="N240" i="1" s="1"/>
  <c r="H51" i="1"/>
  <c r="N51" i="1" s="1"/>
  <c r="K42" i="1"/>
  <c r="P228" i="1"/>
  <c r="M228" i="1"/>
  <c r="P232" i="1"/>
  <c r="M232" i="1"/>
  <c r="P277" i="1"/>
  <c r="M275" i="1"/>
  <c r="H80" i="1"/>
  <c r="N80" i="1" s="1"/>
  <c r="M80" i="1"/>
  <c r="K75" i="1"/>
  <c r="K74" i="1" s="1"/>
  <c r="P77" i="1"/>
  <c r="M77" i="1"/>
  <c r="H82" i="1"/>
  <c r="N82" i="1" s="1"/>
  <c r="M82" i="1"/>
  <c r="H226" i="1"/>
  <c r="N226" i="1" s="1"/>
  <c r="P224" i="1"/>
  <c r="P165" i="1"/>
  <c r="M165" i="1"/>
  <c r="H162" i="1"/>
  <c r="N162" i="1" s="1"/>
  <c r="M162" i="1"/>
  <c r="P83" i="1"/>
  <c r="M83" i="1"/>
  <c r="H152" i="1"/>
  <c r="N152" i="1" s="1"/>
  <c r="H35" i="1"/>
  <c r="N35" i="1" s="1"/>
  <c r="P184" i="1"/>
  <c r="M184" i="1"/>
  <c r="H189" i="1"/>
  <c r="N189" i="1" s="1"/>
  <c r="M189" i="1"/>
  <c r="P180" i="1"/>
  <c r="M180" i="1"/>
  <c r="P125" i="1"/>
  <c r="M125" i="1"/>
  <c r="K23" i="1"/>
  <c r="P27" i="1"/>
  <c r="M27" i="1"/>
  <c r="M26" i="1" s="1"/>
  <c r="P29" i="1"/>
  <c r="M29" i="1"/>
  <c r="M28" i="1" s="1"/>
  <c r="H186" i="1"/>
  <c r="N186" i="1" s="1"/>
  <c r="M186" i="1"/>
  <c r="P141" i="1"/>
  <c r="M141" i="1"/>
  <c r="P67" i="1"/>
  <c r="M67" i="1"/>
  <c r="H66" i="1"/>
  <c r="N66" i="1" s="1"/>
  <c r="M66" i="1"/>
  <c r="H64" i="1"/>
  <c r="N64" i="1" s="1"/>
  <c r="M64" i="1"/>
  <c r="P11" i="1"/>
  <c r="M11" i="1"/>
  <c r="M9" i="1" s="1"/>
  <c r="H112" i="1"/>
  <c r="N112" i="1" s="1"/>
  <c r="M112" i="1"/>
  <c r="H120" i="1"/>
  <c r="N120" i="1" s="1"/>
  <c r="M120" i="1"/>
  <c r="P117" i="1"/>
  <c r="M117" i="1"/>
  <c r="H114" i="1"/>
  <c r="N114" i="1" s="1"/>
  <c r="M114" i="1"/>
  <c r="P109" i="1"/>
  <c r="M109" i="1"/>
  <c r="K33" i="1"/>
  <c r="H106" i="1"/>
  <c r="N106" i="1" s="1"/>
  <c r="M106" i="1"/>
  <c r="H104" i="1"/>
  <c r="N104" i="1" s="1"/>
  <c r="M104" i="1"/>
  <c r="H133" i="1"/>
  <c r="N133" i="1" s="1"/>
  <c r="M133" i="1"/>
  <c r="H136" i="1"/>
  <c r="N136" i="1" s="1"/>
  <c r="M136" i="1"/>
  <c r="H128" i="1"/>
  <c r="N128" i="1" s="1"/>
  <c r="M128" i="1"/>
  <c r="H40" i="1"/>
  <c r="N40" i="1" s="1"/>
  <c r="L9" i="1"/>
  <c r="M34" i="1"/>
  <c r="H146" i="1"/>
  <c r="N146" i="1" s="1"/>
  <c r="M146" i="1"/>
  <c r="P61" i="1"/>
  <c r="M61" i="1"/>
  <c r="J242" i="1"/>
  <c r="H168" i="1"/>
  <c r="N168" i="1" s="1"/>
  <c r="H280" i="1"/>
  <c r="N280" i="1" s="1"/>
  <c r="H248" i="1"/>
  <c r="N248" i="1" s="1"/>
  <c r="H202" i="1"/>
  <c r="N202" i="1" s="1"/>
  <c r="H37" i="1"/>
  <c r="N37" i="1" s="1"/>
  <c r="K265" i="1"/>
  <c r="M35" i="1"/>
  <c r="H53" i="1"/>
  <c r="N53" i="1" s="1"/>
  <c r="M278" i="1"/>
  <c r="P286" i="1"/>
  <c r="H275" i="1"/>
  <c r="N275" i="1" s="1"/>
  <c r="H232" i="1"/>
  <c r="N232" i="1" s="1"/>
  <c r="H67" i="1"/>
  <c r="N67" i="1" s="1"/>
  <c r="H27" i="1"/>
  <c r="N27" i="1" s="1"/>
  <c r="N26" i="1" s="1"/>
  <c r="M277" i="1"/>
  <c r="H224" i="1"/>
  <c r="N224" i="1" s="1"/>
  <c r="H45" i="1"/>
  <c r="N45" i="1" s="1"/>
  <c r="J252" i="1"/>
  <c r="J42" i="1"/>
  <c r="P284" i="1"/>
  <c r="H286" i="1"/>
  <c r="N286" i="1" s="1"/>
  <c r="H264" i="1"/>
  <c r="N264" i="1" s="1"/>
  <c r="H176" i="1"/>
  <c r="N176" i="1" s="1"/>
  <c r="N175" i="1" s="1"/>
  <c r="H61" i="1"/>
  <c r="N61" i="1" s="1"/>
  <c r="H43" i="1"/>
  <c r="N43" i="1" s="1"/>
  <c r="J30" i="1"/>
  <c r="K198" i="1"/>
  <c r="K98" i="1"/>
  <c r="J33" i="1"/>
  <c r="J75" i="1"/>
  <c r="J74" i="1" s="1"/>
  <c r="H69" i="1"/>
  <c r="N69" i="1" s="1"/>
  <c r="H256" i="1"/>
  <c r="N256" i="1" s="1"/>
  <c r="H216" i="1"/>
  <c r="N216" i="1" s="1"/>
  <c r="H59" i="1"/>
  <c r="N59" i="1" s="1"/>
  <c r="L75" i="1"/>
  <c r="L74" i="1" s="1"/>
  <c r="K30" i="1"/>
  <c r="M37" i="1"/>
  <c r="H117" i="1"/>
  <c r="N117" i="1" s="1"/>
  <c r="H77" i="1"/>
  <c r="N77" i="1" s="1"/>
  <c r="H109" i="1"/>
  <c r="N109" i="1" s="1"/>
  <c r="P101" i="1"/>
  <c r="M101" i="1"/>
  <c r="H101" i="1"/>
  <c r="N101" i="1" s="1"/>
  <c r="H96" i="1"/>
  <c r="N96" i="1" s="1"/>
  <c r="M96" i="1"/>
  <c r="P93" i="1"/>
  <c r="H93" i="1"/>
  <c r="N93" i="1" s="1"/>
  <c r="H16" i="1"/>
  <c r="N16" i="1" s="1"/>
  <c r="M18" i="1"/>
  <c r="M31" i="1"/>
  <c r="M32" i="1"/>
  <c r="M19" i="1"/>
  <c r="K283" i="1"/>
  <c r="J283" i="1"/>
  <c r="L273" i="1"/>
  <c r="K273" i="1"/>
  <c r="M283" i="1"/>
  <c r="J273" i="1"/>
  <c r="L283" i="1"/>
  <c r="K161" i="1"/>
  <c r="J21" i="1"/>
  <c r="J207" i="1"/>
  <c r="L198" i="1"/>
  <c r="J161" i="1"/>
  <c r="L151" i="1"/>
  <c r="J13" i="1"/>
  <c r="K207" i="1"/>
  <c r="K151" i="1"/>
  <c r="K144" i="1"/>
  <c r="K62" i="1"/>
  <c r="K60" i="1" s="1"/>
  <c r="K9" i="1"/>
  <c r="K137" i="1"/>
  <c r="K155" i="1"/>
  <c r="L238" i="1"/>
  <c r="K108" i="1"/>
  <c r="L144" i="1"/>
  <c r="J137" i="1"/>
  <c r="K178" i="1"/>
  <c r="K102" i="1"/>
  <c r="K92" i="1"/>
  <c r="K85" i="1"/>
  <c r="J265" i="1"/>
  <c r="K188" i="1"/>
  <c r="K13" i="1"/>
  <c r="J9" i="1"/>
  <c r="L155" i="1"/>
  <c r="L92" i="1"/>
  <c r="L98" i="1"/>
  <c r="L188" i="1"/>
  <c r="L62" i="1"/>
  <c r="L60" i="1" s="1"/>
  <c r="L178" i="1"/>
  <c r="L85" i="1"/>
  <c r="L102" i="1"/>
  <c r="J108" i="1"/>
  <c r="J102" i="1"/>
  <c r="J178" i="1"/>
  <c r="J268" i="1"/>
  <c r="L137" i="1"/>
  <c r="J26" i="1"/>
  <c r="J85" i="1"/>
  <c r="J155" i="1"/>
  <c r="L28" i="1"/>
  <c r="L23" i="1" s="1"/>
  <c r="J198" i="1"/>
  <c r="L161" i="1"/>
  <c r="J62" i="1"/>
  <c r="J60" i="1" s="1"/>
  <c r="J98" i="1"/>
  <c r="J175" i="1"/>
  <c r="J24" i="1"/>
  <c r="J151" i="1"/>
  <c r="J238" i="1"/>
  <c r="L13" i="1"/>
  <c r="J188" i="1"/>
  <c r="L207" i="1"/>
  <c r="J92" i="1"/>
  <c r="J144" i="1"/>
  <c r="H11" i="1"/>
  <c r="N11" i="1" s="1"/>
  <c r="L30" i="1"/>
  <c r="H19" i="1"/>
  <c r="N19" i="1" s="1"/>
  <c r="P247" i="1"/>
  <c r="H247" i="1"/>
  <c r="N247" i="1" s="1"/>
  <c r="P199" i="1"/>
  <c r="M199" i="1"/>
  <c r="H199" i="1"/>
  <c r="N199" i="1" s="1"/>
  <c r="P159" i="1"/>
  <c r="H159" i="1"/>
  <c r="N159" i="1" s="1"/>
  <c r="P119" i="1"/>
  <c r="H119" i="1"/>
  <c r="N119" i="1" s="1"/>
  <c r="M63" i="1"/>
  <c r="P63" i="1"/>
  <c r="H63" i="1"/>
  <c r="N63" i="1" s="1"/>
  <c r="H279" i="1"/>
  <c r="N279" i="1" s="1"/>
  <c r="P270" i="1"/>
  <c r="H270" i="1"/>
  <c r="N270" i="1" s="1"/>
  <c r="P262" i="1"/>
  <c r="H262" i="1"/>
  <c r="N262" i="1" s="1"/>
  <c r="P254" i="1"/>
  <c r="H254" i="1"/>
  <c r="N254" i="1" s="1"/>
  <c r="H238" i="1"/>
  <c r="P230" i="1"/>
  <c r="H230" i="1"/>
  <c r="N230" i="1" s="1"/>
  <c r="P222" i="1"/>
  <c r="H222" i="1"/>
  <c r="N222" i="1" s="1"/>
  <c r="P214" i="1"/>
  <c r="H214" i="1"/>
  <c r="N214" i="1" s="1"/>
  <c r="P206" i="1"/>
  <c r="H206" i="1"/>
  <c r="N206" i="1" s="1"/>
  <c r="H198" i="1"/>
  <c r="P190" i="1"/>
  <c r="H190" i="1"/>
  <c r="N190" i="1" s="1"/>
  <c r="P182" i="1"/>
  <c r="H182" i="1"/>
  <c r="N182" i="1" s="1"/>
  <c r="P174" i="1"/>
  <c r="H174" i="1"/>
  <c r="N174" i="1" s="1"/>
  <c r="P166" i="1"/>
  <c r="H166" i="1"/>
  <c r="N166" i="1" s="1"/>
  <c r="P158" i="1"/>
  <c r="H158" i="1"/>
  <c r="N158" i="1" s="1"/>
  <c r="P150" i="1"/>
  <c r="H150" i="1"/>
  <c r="N150" i="1" s="1"/>
  <c r="P142" i="1"/>
  <c r="H142" i="1"/>
  <c r="N142" i="1" s="1"/>
  <c r="P134" i="1"/>
  <c r="H134" i="1"/>
  <c r="N134" i="1" s="1"/>
  <c r="P126" i="1"/>
  <c r="H126" i="1"/>
  <c r="N126" i="1" s="1"/>
  <c r="P118" i="1"/>
  <c r="H118" i="1"/>
  <c r="N118" i="1" s="1"/>
  <c r="P110" i="1"/>
  <c r="H110" i="1"/>
  <c r="N110" i="1" s="1"/>
  <c r="H102" i="1"/>
  <c r="P94" i="1"/>
  <c r="H94" i="1"/>
  <c r="N94" i="1" s="1"/>
  <c r="P78" i="1"/>
  <c r="H78" i="1"/>
  <c r="N78" i="1" s="1"/>
  <c r="H62" i="1"/>
  <c r="P38" i="1"/>
  <c r="H38" i="1"/>
  <c r="N38" i="1" s="1"/>
  <c r="P22" i="1"/>
  <c r="M21" i="1"/>
  <c r="H22" i="1"/>
  <c r="N22" i="1" s="1"/>
  <c r="N21" i="1" s="1"/>
  <c r="P276" i="1"/>
  <c r="P164" i="1"/>
  <c r="P156" i="1"/>
  <c r="P148" i="1"/>
  <c r="P140" i="1"/>
  <c r="H140" i="1"/>
  <c r="N140" i="1" s="1"/>
  <c r="P132" i="1"/>
  <c r="H132" i="1"/>
  <c r="N132" i="1" s="1"/>
  <c r="P124" i="1"/>
  <c r="H124" i="1"/>
  <c r="N124" i="1" s="1"/>
  <c r="P116" i="1"/>
  <c r="H116" i="1"/>
  <c r="N116" i="1" s="1"/>
  <c r="H108" i="1"/>
  <c r="P100" i="1"/>
  <c r="H100" i="1"/>
  <c r="N100" i="1" s="1"/>
  <c r="H92" i="1"/>
  <c r="P84" i="1"/>
  <c r="H84" i="1"/>
  <c r="N84" i="1" s="1"/>
  <c r="P76" i="1"/>
  <c r="H76" i="1"/>
  <c r="N76" i="1" s="1"/>
  <c r="P68" i="1"/>
  <c r="H68" i="1"/>
  <c r="N68" i="1" s="1"/>
  <c r="H60" i="1"/>
  <c r="P52" i="1"/>
  <c r="H52" i="1"/>
  <c r="N52" i="1" s="1"/>
  <c r="P44" i="1"/>
  <c r="H44" i="1"/>
  <c r="N44" i="1" s="1"/>
  <c r="P36" i="1"/>
  <c r="H36" i="1"/>
  <c r="N36" i="1" s="1"/>
  <c r="H28" i="1"/>
  <c r="P20" i="1"/>
  <c r="H20" i="1"/>
  <c r="N20" i="1" s="1"/>
  <c r="P12" i="1"/>
  <c r="H12" i="1"/>
  <c r="N12" i="1" s="1"/>
  <c r="H260" i="1"/>
  <c r="N260" i="1" s="1"/>
  <c r="H244" i="1"/>
  <c r="N244" i="1" s="1"/>
  <c r="H228" i="1"/>
  <c r="N228" i="1" s="1"/>
  <c r="H212" i="1"/>
  <c r="N212" i="1" s="1"/>
  <c r="H196" i="1"/>
  <c r="N196" i="1" s="1"/>
  <c r="H180" i="1"/>
  <c r="N180" i="1" s="1"/>
  <c r="H164" i="1"/>
  <c r="N164" i="1" s="1"/>
  <c r="H148" i="1"/>
  <c r="N148" i="1" s="1"/>
  <c r="P266" i="1"/>
  <c r="M276" i="1"/>
  <c r="H284" i="1"/>
  <c r="N284" i="1" s="1"/>
  <c r="P267" i="1"/>
  <c r="H267" i="1"/>
  <c r="N267" i="1" s="1"/>
  <c r="N265" i="1" s="1"/>
  <c r="P259" i="1"/>
  <c r="H259" i="1"/>
  <c r="N259" i="1" s="1"/>
  <c r="P251" i="1"/>
  <c r="H251" i="1"/>
  <c r="N251" i="1" s="1"/>
  <c r="P243" i="1"/>
  <c r="H243" i="1"/>
  <c r="N243" i="1" s="1"/>
  <c r="P235" i="1"/>
  <c r="H235" i="1"/>
  <c r="N235" i="1" s="1"/>
  <c r="P227" i="1"/>
  <c r="H227" i="1"/>
  <c r="N227" i="1" s="1"/>
  <c r="P219" i="1"/>
  <c r="H219" i="1"/>
  <c r="N219" i="1" s="1"/>
  <c r="P211" i="1"/>
  <c r="H211" i="1"/>
  <c r="N211" i="1" s="1"/>
  <c r="P203" i="1"/>
  <c r="H203" i="1"/>
  <c r="N203" i="1" s="1"/>
  <c r="M203" i="1"/>
  <c r="P195" i="1"/>
  <c r="H195" i="1"/>
  <c r="N195" i="1" s="1"/>
  <c r="P187" i="1"/>
  <c r="H187" i="1"/>
  <c r="N187" i="1" s="1"/>
  <c r="P179" i="1"/>
  <c r="H179" i="1"/>
  <c r="N179" i="1" s="1"/>
  <c r="P171" i="1"/>
  <c r="H171" i="1"/>
  <c r="N171" i="1" s="1"/>
  <c r="P163" i="1"/>
  <c r="H163" i="1"/>
  <c r="N163" i="1" s="1"/>
  <c r="H155" i="1"/>
  <c r="P147" i="1"/>
  <c r="H147" i="1"/>
  <c r="N147" i="1" s="1"/>
  <c r="P139" i="1"/>
  <c r="H139" i="1"/>
  <c r="N139" i="1" s="1"/>
  <c r="P131" i="1"/>
  <c r="H131" i="1"/>
  <c r="N131" i="1" s="1"/>
  <c r="P123" i="1"/>
  <c r="H123" i="1"/>
  <c r="N123" i="1" s="1"/>
  <c r="P115" i="1"/>
  <c r="H115" i="1"/>
  <c r="N115" i="1" s="1"/>
  <c r="P107" i="1"/>
  <c r="H107" i="1"/>
  <c r="N107" i="1" s="1"/>
  <c r="P99" i="1"/>
  <c r="H99" i="1"/>
  <c r="N99" i="1" s="1"/>
  <c r="H91" i="1"/>
  <c r="H125" i="1"/>
  <c r="N125" i="1" s="1"/>
  <c r="P250" i="1"/>
  <c r="P263" i="1"/>
  <c r="H263" i="1"/>
  <c r="N263" i="1" s="1"/>
  <c r="P223" i="1"/>
  <c r="H223" i="1"/>
  <c r="N223" i="1" s="1"/>
  <c r="H175" i="1"/>
  <c r="P135" i="1"/>
  <c r="H135" i="1"/>
  <c r="N135" i="1" s="1"/>
  <c r="P103" i="1"/>
  <c r="H103" i="1"/>
  <c r="N103" i="1" s="1"/>
  <c r="P71" i="1"/>
  <c r="H71" i="1"/>
  <c r="N71" i="1" s="1"/>
  <c r="H31" i="1"/>
  <c r="N31" i="1" s="1"/>
  <c r="N30" i="1" s="1"/>
  <c r="P202" i="1"/>
  <c r="P271" i="1"/>
  <c r="H271" i="1"/>
  <c r="N271" i="1" s="1"/>
  <c r="P239" i="1"/>
  <c r="H239" i="1"/>
  <c r="N239" i="1" s="1"/>
  <c r="P215" i="1"/>
  <c r="H215" i="1"/>
  <c r="N215" i="1" s="1"/>
  <c r="P183" i="1"/>
  <c r="H183" i="1"/>
  <c r="N183" i="1" s="1"/>
  <c r="H151" i="1"/>
  <c r="P127" i="1"/>
  <c r="H127" i="1"/>
  <c r="N127" i="1" s="1"/>
  <c r="P95" i="1"/>
  <c r="H95" i="1"/>
  <c r="N95" i="1" s="1"/>
  <c r="P79" i="1"/>
  <c r="H79" i="1"/>
  <c r="N79" i="1" s="1"/>
  <c r="P39" i="1"/>
  <c r="H39" i="1"/>
  <c r="N39" i="1" s="1"/>
  <c r="P258" i="1"/>
  <c r="P234" i="1"/>
  <c r="P218" i="1"/>
  <c r="P194" i="1"/>
  <c r="P130" i="1"/>
  <c r="P114" i="1"/>
  <c r="M90" i="1"/>
  <c r="P90" i="1"/>
  <c r="P82" i="1"/>
  <c r="P66" i="1"/>
  <c r="H282" i="1"/>
  <c r="N282" i="1" s="1"/>
  <c r="N281" i="1" s="1"/>
  <c r="H265" i="1"/>
  <c r="P257" i="1"/>
  <c r="H257" i="1"/>
  <c r="N257" i="1" s="1"/>
  <c r="H241" i="1"/>
  <c r="P225" i="1"/>
  <c r="H225" i="1"/>
  <c r="N225" i="1" s="1"/>
  <c r="P209" i="1"/>
  <c r="H209" i="1"/>
  <c r="N209" i="1" s="1"/>
  <c r="P193" i="1"/>
  <c r="H193" i="1"/>
  <c r="N193" i="1" s="1"/>
  <c r="H177" i="1"/>
  <c r="P169" i="1"/>
  <c r="H169" i="1"/>
  <c r="N169" i="1" s="1"/>
  <c r="P153" i="1"/>
  <c r="H153" i="1"/>
  <c r="N153" i="1" s="1"/>
  <c r="N151" i="1" s="1"/>
  <c r="P145" i="1"/>
  <c r="H145" i="1"/>
  <c r="N145" i="1" s="1"/>
  <c r="H137" i="1"/>
  <c r="P129" i="1"/>
  <c r="H129" i="1"/>
  <c r="N129" i="1" s="1"/>
  <c r="P121" i="1"/>
  <c r="H121" i="1"/>
  <c r="N121" i="1" s="1"/>
  <c r="P113" i="1"/>
  <c r="H113" i="1"/>
  <c r="N113" i="1" s="1"/>
  <c r="P105" i="1"/>
  <c r="H105" i="1"/>
  <c r="N105" i="1" s="1"/>
  <c r="M89" i="1"/>
  <c r="P89" i="1"/>
  <c r="H89" i="1"/>
  <c r="N89" i="1" s="1"/>
  <c r="P73" i="1"/>
  <c r="H73" i="1"/>
  <c r="N73" i="1" s="1"/>
  <c r="P57" i="1"/>
  <c r="H57" i="1"/>
  <c r="N57" i="1" s="1"/>
  <c r="P49" i="1"/>
  <c r="H49" i="1"/>
  <c r="N49" i="1" s="1"/>
  <c r="H33" i="1"/>
  <c r="P17" i="1"/>
  <c r="H17" i="1"/>
  <c r="N17" i="1" s="1"/>
  <c r="H98" i="1"/>
  <c r="P186" i="1"/>
  <c r="P55" i="1"/>
  <c r="H55" i="1"/>
  <c r="N55" i="1" s="1"/>
  <c r="P15" i="1"/>
  <c r="H15" i="1"/>
  <c r="N15" i="1" s="1"/>
  <c r="P10" i="1"/>
  <c r="P226" i="1"/>
  <c r="P210" i="1"/>
  <c r="P170" i="1"/>
  <c r="P162" i="1"/>
  <c r="P154" i="1"/>
  <c r="P146" i="1"/>
  <c r="P106" i="1"/>
  <c r="P50" i="1"/>
  <c r="P34" i="1"/>
  <c r="P18" i="1"/>
  <c r="H122" i="1"/>
  <c r="N122" i="1" s="1"/>
  <c r="H10" i="1"/>
  <c r="N10" i="1" s="1"/>
  <c r="P249" i="1"/>
  <c r="H249" i="1"/>
  <c r="N249" i="1" s="1"/>
  <c r="P233" i="1"/>
  <c r="H233" i="1"/>
  <c r="N233" i="1" s="1"/>
  <c r="P217" i="1"/>
  <c r="H217" i="1"/>
  <c r="N217" i="1" s="1"/>
  <c r="P201" i="1"/>
  <c r="M201" i="1"/>
  <c r="H201" i="1"/>
  <c r="N201" i="1" s="1"/>
  <c r="P185" i="1"/>
  <c r="H185" i="1"/>
  <c r="N185" i="1" s="1"/>
  <c r="H161" i="1"/>
  <c r="P97" i="1"/>
  <c r="H97" i="1"/>
  <c r="N97" i="1" s="1"/>
  <c r="P81" i="1"/>
  <c r="H81" i="1"/>
  <c r="N81" i="1" s="1"/>
  <c r="P65" i="1"/>
  <c r="H65" i="1"/>
  <c r="N65" i="1" s="1"/>
  <c r="P41" i="1"/>
  <c r="H41" i="1"/>
  <c r="N41" i="1" s="1"/>
  <c r="M24" i="1"/>
  <c r="P25" i="1"/>
  <c r="H25" i="1"/>
  <c r="N25" i="1" s="1"/>
  <c r="N24" i="1" s="1"/>
  <c r="H141" i="1"/>
  <c r="N141" i="1" s="1"/>
  <c r="M282" i="1"/>
  <c r="M281" i="1" s="1"/>
  <c r="P272" i="1"/>
  <c r="H268" i="1"/>
  <c r="H236" i="1"/>
  <c r="N236" i="1" s="1"/>
  <c r="H220" i="1"/>
  <c r="N220" i="1" s="1"/>
  <c r="H204" i="1"/>
  <c r="N204" i="1" s="1"/>
  <c r="H188" i="1"/>
  <c r="H172" i="1"/>
  <c r="N172" i="1" s="1"/>
  <c r="H156" i="1"/>
  <c r="N156" i="1" s="1"/>
  <c r="H138" i="1"/>
  <c r="N138" i="1" s="1"/>
  <c r="M204" i="1"/>
  <c r="P138" i="1"/>
  <c r="P122" i="1"/>
  <c r="P255" i="1"/>
  <c r="H255" i="1"/>
  <c r="N255" i="1" s="1"/>
  <c r="P231" i="1"/>
  <c r="H231" i="1"/>
  <c r="N231" i="1" s="1"/>
  <c r="H207" i="1"/>
  <c r="P191" i="1"/>
  <c r="H191" i="1"/>
  <c r="N191" i="1" s="1"/>
  <c r="P167" i="1"/>
  <c r="H167" i="1"/>
  <c r="N167" i="1" s="1"/>
  <c r="P143" i="1"/>
  <c r="H143" i="1"/>
  <c r="N143" i="1" s="1"/>
  <c r="P111" i="1"/>
  <c r="H111" i="1"/>
  <c r="N111" i="1" s="1"/>
  <c r="M87" i="1"/>
  <c r="P87" i="1"/>
  <c r="H87" i="1"/>
  <c r="N87" i="1" s="1"/>
  <c r="P47" i="1"/>
  <c r="H47" i="1"/>
  <c r="N47" i="1" s="1"/>
  <c r="H23" i="1"/>
  <c r="M279" i="1"/>
  <c r="P246" i="1"/>
  <c r="H246" i="1"/>
  <c r="N246" i="1" s="1"/>
  <c r="P86" i="1"/>
  <c r="M86" i="1"/>
  <c r="H86" i="1"/>
  <c r="N86" i="1" s="1"/>
  <c r="P70" i="1"/>
  <c r="H70" i="1"/>
  <c r="N70" i="1" s="1"/>
  <c r="P54" i="1"/>
  <c r="H54" i="1"/>
  <c r="N54" i="1" s="1"/>
  <c r="P46" i="1"/>
  <c r="H46" i="1"/>
  <c r="N46" i="1" s="1"/>
  <c r="H30" i="1"/>
  <c r="P14" i="1"/>
  <c r="H14" i="1"/>
  <c r="N14" i="1" s="1"/>
  <c r="H90" i="1"/>
  <c r="N90" i="1" s="1"/>
  <c r="P269" i="1"/>
  <c r="P261" i="1"/>
  <c r="P253" i="1"/>
  <c r="P245" i="1"/>
  <c r="P237" i="1"/>
  <c r="P229" i="1"/>
  <c r="P221" i="1"/>
  <c r="P213" i="1"/>
  <c r="P205" i="1"/>
  <c r="M205" i="1"/>
  <c r="P197" i="1"/>
  <c r="P189" i="1"/>
  <c r="P181" i="1"/>
  <c r="P173" i="1"/>
  <c r="P157" i="1"/>
  <c r="P149" i="1"/>
  <c r="P133" i="1"/>
  <c r="H261" i="1"/>
  <c r="N261" i="1" s="1"/>
  <c r="H245" i="1"/>
  <c r="N245" i="1" s="1"/>
  <c r="H229" i="1"/>
  <c r="N229" i="1" s="1"/>
  <c r="H213" i="1"/>
  <c r="N213" i="1" s="1"/>
  <c r="H197" i="1"/>
  <c r="N197" i="1" s="1"/>
  <c r="H181" i="1"/>
  <c r="N181" i="1" s="1"/>
  <c r="H165" i="1"/>
  <c r="N165" i="1" s="1"/>
  <c r="H149" i="1"/>
  <c r="N149" i="1" s="1"/>
  <c r="H130" i="1"/>
  <c r="N130" i="1" s="1"/>
  <c r="P58" i="1"/>
  <c r="P160" i="1"/>
  <c r="P152" i="1"/>
  <c r="P136" i="1"/>
  <c r="P128" i="1"/>
  <c r="P120" i="1"/>
  <c r="P112" i="1"/>
  <c r="P104" i="1"/>
  <c r="P96" i="1"/>
  <c r="M88" i="1"/>
  <c r="P88" i="1"/>
  <c r="P80" i="1"/>
  <c r="P72" i="1"/>
  <c r="P64" i="1"/>
  <c r="P56" i="1"/>
  <c r="P48" i="1"/>
  <c r="P40" i="1"/>
  <c r="P32" i="1"/>
  <c r="P16" i="1"/>
  <c r="M200" i="1"/>
  <c r="H83" i="1"/>
  <c r="N83" i="1" s="1"/>
  <c r="M268" i="1" l="1"/>
  <c r="N238" i="1"/>
  <c r="J8" i="1"/>
  <c r="N252" i="1"/>
  <c r="K241" i="1"/>
  <c r="J23" i="1"/>
  <c r="J241" i="1"/>
  <c r="N283" i="1"/>
  <c r="N273" i="1"/>
  <c r="L91" i="1"/>
  <c r="M188" i="1"/>
  <c r="N23" i="1"/>
  <c r="N33" i="1"/>
  <c r="M33" i="1"/>
  <c r="N42" i="1"/>
  <c r="L241" i="1"/>
  <c r="M42" i="1"/>
  <c r="M151" i="1"/>
  <c r="M242" i="1"/>
  <c r="K177" i="1"/>
  <c r="N242" i="1"/>
  <c r="M252" i="1"/>
  <c r="N75" i="1"/>
  <c r="N74" i="1" s="1"/>
  <c r="M75" i="1"/>
  <c r="M74" i="1" s="1"/>
  <c r="K91" i="1"/>
  <c r="N92" i="1"/>
  <c r="K8" i="1"/>
  <c r="M23" i="1"/>
  <c r="M273" i="1"/>
  <c r="N207" i="1"/>
  <c r="L177" i="1"/>
  <c r="J91" i="1"/>
  <c r="M98" i="1"/>
  <c r="N178" i="1"/>
  <c r="N188" i="1"/>
  <c r="N268" i="1"/>
  <c r="M144" i="1"/>
  <c r="L8" i="1"/>
  <c r="N161" i="1"/>
  <c r="J177" i="1"/>
  <c r="M265" i="1"/>
  <c r="N102" i="1"/>
  <c r="N85" i="1"/>
  <c r="M155" i="1"/>
  <c r="N198" i="1"/>
  <c r="M92" i="1"/>
  <c r="N62" i="1"/>
  <c r="N60" i="1" s="1"/>
  <c r="M85" i="1"/>
  <c r="M238" i="1"/>
  <c r="M102" i="1"/>
  <c r="N108" i="1"/>
  <c r="M62" i="1"/>
  <c r="M60" i="1" s="1"/>
  <c r="M198" i="1"/>
  <c r="M207" i="1"/>
  <c r="N98" i="1"/>
  <c r="M137" i="1"/>
  <c r="M108" i="1"/>
  <c r="N137" i="1"/>
  <c r="N144" i="1"/>
  <c r="N155" i="1"/>
  <c r="M161" i="1"/>
  <c r="M178" i="1"/>
  <c r="N9" i="1"/>
  <c r="M30" i="1"/>
  <c r="N13" i="1"/>
  <c r="M13" i="1"/>
  <c r="M241" i="1" l="1"/>
  <c r="N241" i="1"/>
  <c r="K287" i="1"/>
  <c r="N177" i="1"/>
  <c r="L287" i="1"/>
  <c r="J287" i="1"/>
  <c r="N91" i="1"/>
  <c r="M8" i="1"/>
  <c r="M91" i="1"/>
  <c r="M177" i="1"/>
  <c r="N8" i="1"/>
  <c r="M287" i="1" l="1"/>
  <c r="M296" i="1" s="1"/>
  <c r="O287" i="1"/>
  <c r="N287" i="1"/>
  <c r="P287" i="1" l="1"/>
</calcChain>
</file>

<file path=xl/sharedStrings.xml><?xml version="1.0" encoding="utf-8"?>
<sst xmlns="http://schemas.openxmlformats.org/spreadsheetml/2006/main" count="971" uniqueCount="590">
  <si>
    <t>UNIVERSO SERVIÇOS TERCEIRIZADOS LTDA</t>
  </si>
  <si>
    <t>PREFEITURA MUNICIPAL DE SÃO CRISTÓVÃO</t>
  </si>
  <si>
    <t>Rua: Vinte e quatro nº 27 - CONJ. JOÃO ALVES FILHO - NOSSA SENHORA DO SOCORRO/SE - CNPJ : 03.485.217/0001-27</t>
  </si>
  <si>
    <t>ITEM</t>
  </si>
  <si>
    <t>DESCRIÇÃO DO ITEM</t>
  </si>
  <si>
    <t>UNID</t>
  </si>
  <si>
    <t>QUANTIDADES</t>
  </si>
  <si>
    <t>PREÇO UNIT</t>
  </si>
  <si>
    <t>VALORES (R$)</t>
  </si>
  <si>
    <t>% EXECUTADOS</t>
  </si>
  <si>
    <t>CONTR.</t>
  </si>
  <si>
    <t>ANTE.</t>
  </si>
  <si>
    <t>DO MÊS</t>
  </si>
  <si>
    <t>ACUM.</t>
  </si>
  <si>
    <t>SALDO</t>
  </si>
  <si>
    <t>INICIO - 04/10/2023</t>
  </si>
  <si>
    <t>CONTRATO Nº: 55/2023</t>
  </si>
  <si>
    <t xml:space="preserve">CONSTRUÇÃO DA PRAÇA ERNESTO MACÁRIO DE SANTANA (ANTIGA PRAÇA COSTA E SILVA) </t>
  </si>
  <si>
    <t>01 </t>
  </si>
  <si>
    <t>SERVIÇOS GERAIS</t>
  </si>
  <si>
    <t>01.001 </t>
  </si>
  <si>
    <t>ADMINISTRAÇÃO LOCAL</t>
  </si>
  <si>
    <t>01.001.001 </t>
  </si>
  <si>
    <t>Equipe Dirigente</t>
  </si>
  <si>
    <t>un</t>
  </si>
  <si>
    <t>01.001.002 </t>
  </si>
  <si>
    <t>Manutenção do Canteiro</t>
  </si>
  <si>
    <t>01.001.003 </t>
  </si>
  <si>
    <t>Equipamentos de Apoio à Produção</t>
  </si>
  <si>
    <t>01.002 </t>
  </si>
  <si>
    <t>IMPLANTAÇÃO DO CANTEIRO</t>
  </si>
  <si>
    <t>01.002.001 </t>
  </si>
  <si>
    <t>Placa de obra em chapa aço galvanizado, instalada - Rev 02_01/2022</t>
  </si>
  <si>
    <t>m2</t>
  </si>
  <si>
    <t>01.002.002 </t>
  </si>
  <si>
    <t>Barracão para Obras de Médio Porte Reaproveitamento 2 vezes</t>
  </si>
  <si>
    <t>01.002.003 </t>
  </si>
  <si>
    <t>Instalação provisória de energia elétrica, aerea, trifasica, em poste galvanizado, exclusive fornecimento do medidor</t>
  </si>
  <si>
    <t>01.002.004 </t>
  </si>
  <si>
    <t>Ligação Predial de Água em Mureta de Concreto, Provisória ou Definitiva, com Fornecimento de Material, inclusive Mureta e Hidrômetro, Rede DN 50mm - Rev 03_10/2022</t>
  </si>
  <si>
    <t>UN</t>
  </si>
  <si>
    <t>01.002.005 </t>
  </si>
  <si>
    <t>Tapume de chapa de madeira compensada, e= 6mm, com pintura a cal e reaproveitamento de 2x</t>
  </si>
  <si>
    <t>01.002.006 </t>
  </si>
  <si>
    <t>Serviços de Arqueologia</t>
  </si>
  <si>
    <t>01.002.007 </t>
  </si>
  <si>
    <t>Endosso de contrapartida do PGPA (10% do valor referente PGPA)</t>
  </si>
  <si>
    <t>02 </t>
  </si>
  <si>
    <t>MOBILIZAÇÃO E DESMOBILIZAÇÃO</t>
  </si>
  <si>
    <t>02.001 </t>
  </si>
  <si>
    <t>Transportes comercial com caminhão carroceria em  rodovia  pavimentada</t>
  </si>
  <si>
    <t>tkm</t>
  </si>
  <si>
    <t>03 </t>
  </si>
  <si>
    <t>FRETE</t>
  </si>
  <si>
    <t>03.001 </t>
  </si>
  <si>
    <t>AGREGADOS (DMT 18,6KM)</t>
  </si>
  <si>
    <t>03.001.001 </t>
  </si>
  <si>
    <t>Transporte comercial com caminhão basculante de 10m³, em rodovia pavimentada (densidade=1,5t/m³) (SICRO 5914389)</t>
  </si>
  <si>
    <t>03.002 </t>
  </si>
  <si>
    <t>PEDRA BRITADA (DMT 66,30KM)</t>
  </si>
  <si>
    <t>03.002.001 </t>
  </si>
  <si>
    <t>03.003 </t>
  </si>
  <si>
    <t>PEDRA DE MAIO/SEIXO (DMT 33,50KM)</t>
  </si>
  <si>
    <t>03.003.001 </t>
  </si>
  <si>
    <t>04 </t>
  </si>
  <si>
    <t>SERVIÇOS PRELIMINARES</t>
  </si>
  <si>
    <t>04.001 </t>
  </si>
  <si>
    <t>Locação de praças com piquetes de madeira</t>
  </si>
  <si>
    <t>M2</t>
  </si>
  <si>
    <t>04.002 </t>
  </si>
  <si>
    <t>Limpeza manual de terreno com vegetação rasteira, incluindo roçagem e queima</t>
  </si>
  <si>
    <t>05 </t>
  </si>
  <si>
    <t>DEMOLIÇÕES</t>
  </si>
  <si>
    <t>05.001 </t>
  </si>
  <si>
    <t>Demolição manual de piso cimentado sobre lastro de concreto - Rev 01</t>
  </si>
  <si>
    <t>05.002 </t>
  </si>
  <si>
    <t>Demolição de meio-fio granítico ou pre-moldado</t>
  </si>
  <si>
    <t>m</t>
  </si>
  <si>
    <t>05.003 </t>
  </si>
  <si>
    <t>Remoção de poste de concreto armado seção circular ou duplo T - Rev. 01</t>
  </si>
  <si>
    <t>05.004 </t>
  </si>
  <si>
    <t>Destocamento de árvores de diâmetro de 0,15 a 0,30m</t>
  </si>
  <si>
    <t>05.005 </t>
  </si>
  <si>
    <t>Demolição de alvenaria de pedra</t>
  </si>
  <si>
    <t>m3</t>
  </si>
  <si>
    <t>05.006 </t>
  </si>
  <si>
    <t>Carga mecânica de material de 1ª categoria</t>
  </si>
  <si>
    <t>05.007 </t>
  </si>
  <si>
    <t>05.008 </t>
  </si>
  <si>
    <t>Descarte de resíduos da construção civil em área licenciada</t>
  </si>
  <si>
    <t>t</t>
  </si>
  <si>
    <t>06 </t>
  </si>
  <si>
    <t>PAISAGISMO</t>
  </si>
  <si>
    <t>06.001 </t>
  </si>
  <si>
    <t>Grama esmeralda em placas, fornecimento e plantio</t>
  </si>
  <si>
    <t>06.002 </t>
  </si>
  <si>
    <t>Planta - Lantana amarela (lantana camara), fornecimento e plantio</t>
  </si>
  <si>
    <t>06.003 </t>
  </si>
  <si>
    <t>Planta - Alpinia vermelha (alpinia purpurata), fornecimento e plantio</t>
  </si>
  <si>
    <t>06.004 </t>
  </si>
  <si>
    <t>Planta - Iresine (iresine herbstii), fornecimento e plantio</t>
  </si>
  <si>
    <t>06.005 </t>
  </si>
  <si>
    <t>Planta - Dracena Vermelha h=1,00m, Fornecimento e plantio</t>
  </si>
  <si>
    <t>06.006 </t>
  </si>
  <si>
    <t>Planta - Evólvulo (elvolvulus glomeratus), fornecimento e plantio</t>
  </si>
  <si>
    <t>06.007 </t>
  </si>
  <si>
    <t>Planta - Bela emília (plumbago capensis), fornecimento e plantio</t>
  </si>
  <si>
    <t>06.008 </t>
  </si>
  <si>
    <t>Árvore porte pequeno (mulungú) - plantada</t>
  </si>
  <si>
    <t>06.009 </t>
  </si>
  <si>
    <t>Planta - Ipê amarelo (tabebuia chrysotricha) h=1,00m, fornecimento e plantio</t>
  </si>
  <si>
    <t>06.010 </t>
  </si>
  <si>
    <t>Planta - Chuva de ouro (cassia ferruginea), fornecimento e plantio</t>
  </si>
  <si>
    <t>06.011 </t>
  </si>
  <si>
    <t>Planta - Jerivá (syagrus romanzoffinaa) h=2,70m, fornecimento e plantio</t>
  </si>
  <si>
    <t>06.012 </t>
  </si>
  <si>
    <t>Fornecimento de tubo de concreto armado ca1 d=0,80 m</t>
  </si>
  <si>
    <t>06.013 </t>
  </si>
  <si>
    <t>Tela de nylon para proteção de fachada</t>
  </si>
  <si>
    <t>m²</t>
  </si>
  <si>
    <t>06.014 </t>
  </si>
  <si>
    <t>Lastro de brita 1</t>
  </si>
  <si>
    <t>06.015 </t>
  </si>
  <si>
    <t>Limitador de grama com borda fina, l=12,5cm</t>
  </si>
  <si>
    <t>06.016 </t>
  </si>
  <si>
    <t>Tutor de madeira (peça de 5 x 5 cm) com h=2,30m</t>
  </si>
  <si>
    <t>06.017 </t>
  </si>
  <si>
    <t>Execucao de dreno com manta geotextil 200 g/m2</t>
  </si>
  <si>
    <t>07 </t>
  </si>
  <si>
    <t>PAVIMENTAÇÃO DA PRAÇA</t>
  </si>
  <si>
    <t>07.001 </t>
  </si>
  <si>
    <t>Pavimentação em concreto usinado, bomb., lançado e adensado, não armado, fck=25mpa, estampado, colorido, tipo tech - stone ou similar, e = 8cm, regulariz. compac. subleito, lona plástica, incl. juntas serrada 5x10 a 40mm - Rev 02</t>
  </si>
  <si>
    <t>07.002 </t>
  </si>
  <si>
    <t>Estrutura dos desníveus da praça</t>
  </si>
  <si>
    <t>07.002.001 </t>
  </si>
  <si>
    <t>Escavação manual de vala ou cava em material de 1ª categoria, profundidade até 1,50m</t>
  </si>
  <si>
    <t>07.002.002 </t>
  </si>
  <si>
    <t>Alvenaria pedra calcárea argamassada c/ cimento e areia traço t-4 (1:5) - 1 saco cimento 50kg / 5 padiolas areia dim. 0,35z0,45x0,23m - Confecção mecânica e transporte</t>
  </si>
  <si>
    <t>07.002.003 </t>
  </si>
  <si>
    <t>Piso cimentado desempolado traço 1:5, e = 5 cm</t>
  </si>
  <si>
    <t>07.002.004 </t>
  </si>
  <si>
    <t>Material para sub-base com cbr&gt;20, inclusive aquisição, escavação e carga na jazida (medido pelo corte), exclusive limpeza da área e transporte</t>
  </si>
  <si>
    <t>07.002.005 </t>
  </si>
  <si>
    <t>Execução de aterro em areia, adensado mecanicamente com rolo liso a 95% do proctor normal,sem fornecimento de material</t>
  </si>
  <si>
    <t>07.002.006 </t>
  </si>
  <si>
    <t>07.003 </t>
  </si>
  <si>
    <t>Rampa padrão para acesso de deficientes a passeio público, em concreto simples Fck=25MPa, desempolada, com pintura indicativa em novacor, 02 demãos</t>
  </si>
  <si>
    <t>07.004 </t>
  </si>
  <si>
    <t>Pintura de piso para execução de faixa de pedestres, com 02 demãos de tinta à base de resina acrílica - R1</t>
  </si>
  <si>
    <t>07.005 </t>
  </si>
  <si>
    <t>Meio-fio pré moldado de concreto simples (0,12 x 0,30 x 1,00m), rejuntado com argamassa de cimento e areia no traço 1:3</t>
  </si>
  <si>
    <t>07.006 </t>
  </si>
  <si>
    <t>Pintura de meio-fio com tinta branca a base de cal (caiação). af_05/2021</t>
  </si>
  <si>
    <t>07.007 </t>
  </si>
  <si>
    <t>Piso tátil direcional e de alerta, em concreto colorido, p/deficientes visuais, dimensões 30x30cm, aplicado com argamassa industrializada ac-ii, rejuntado, exclusive regularização de base</t>
  </si>
  <si>
    <t>08 </t>
  </si>
  <si>
    <t>EQUIPAMENTOS URBANOS</t>
  </si>
  <si>
    <t>08.001 </t>
  </si>
  <si>
    <t>LIXEIRA  (9UND)</t>
  </si>
  <si>
    <t>08.001.001 </t>
  </si>
  <si>
    <t>Chapa de alumínio corrugada e=0,7mm</t>
  </si>
  <si>
    <t>08.001.002 </t>
  </si>
  <si>
    <t>Tubo de aço galvanizado com costura, classe média, dn 65 (2 1/2"), conexão rosqueada, instalado em prumadas - fornecimento e instalação. af_10/2020</t>
  </si>
  <si>
    <t>08.001.003 </t>
  </si>
  <si>
    <t>08.001.004 </t>
  </si>
  <si>
    <t>Concreto simples fabricado na obra, fck=15 mpa, lançado e adensado</t>
  </si>
  <si>
    <t>08.001.005 </t>
  </si>
  <si>
    <t>Pintura esmalte brilhante (2 demaos) sobre superficie metalica, inclusive protecao com zarcao (1 demao)</t>
  </si>
  <si>
    <t>08.001.006 </t>
  </si>
  <si>
    <t>Tela moeda em aço inox, furo d=10mm, esp=2mm</t>
  </si>
  <si>
    <t>08.001.007 </t>
  </si>
  <si>
    <t>Pintura p/ piso c/ aplicação de 2 demãos tinta novacor, cores cerâmica, concreto, verde ou azul - aplicação c/ rôlo - R1</t>
  </si>
  <si>
    <t>08.002 </t>
  </si>
  <si>
    <t>Mesa de concreto polido fck=21 Mpa, com tabuleiro em pastilha cerâmica, base de tubo de concreto ø=0,30m e bancos em tubo de concreto ø=0,40m</t>
  </si>
  <si>
    <t>08.003 </t>
  </si>
  <si>
    <t>Verniz sintetico em madeira, duas demaos</t>
  </si>
  <si>
    <t>09 </t>
  </si>
  <si>
    <t>Brinquedos</t>
  </si>
  <si>
    <t>09.001 </t>
  </si>
  <si>
    <t>Brinquedo - Balanço em estrutura de concreto, 02 lugares, com assento de  madeira, corrente revestida c/mangueira plástica transp., fixado em tubo ferro galv.4"</t>
  </si>
  <si>
    <t>09.002 </t>
  </si>
  <si>
    <t>Assentamento de Brinquedo - Gira-gira (carrossel ø=1,70m), em tubo de ferro galvanizado de 1 1/2" e assento em chapa galvanizada e=1/4", sergipark ou similar</t>
  </si>
  <si>
    <t>09.003 </t>
  </si>
  <si>
    <t>Assentamento de Brinquedo -  Labirinto (trepa-trepa) em tubo ferro galv d=1 1/2" na horizontal e d=1 1/2" na vertical. Dim:1,54x1,54x2,04m, ref: Sergipark ou similar</t>
  </si>
  <si>
    <t>Un</t>
  </si>
  <si>
    <t>09.004 </t>
  </si>
  <si>
    <t>Brinquedo - Gangorra em estrutura de concreto, tubo de ferro galvanizado de 3" e 4" e assento de madeira, com 03 pranchas</t>
  </si>
  <si>
    <t>09.005 </t>
  </si>
  <si>
    <t>Brinquedo - Escorregadeira, com pilar de madeira, escda em tubo de ferro galv. de 2" e rampa em chapa de aço galvanizado</t>
  </si>
  <si>
    <t>10 </t>
  </si>
  <si>
    <t>QUIOSQUES - 3 UNIDADES</t>
  </si>
  <si>
    <t>10.001 </t>
  </si>
  <si>
    <t>FUNDAÇÃO</t>
  </si>
  <si>
    <t>10.001.001 </t>
  </si>
  <si>
    <t>10.001.002 </t>
  </si>
  <si>
    <t>10.001.003 </t>
  </si>
  <si>
    <t>Concreto simples usinado fck=25mpa, bombeado, lançado e adensado em superestrutura</t>
  </si>
  <si>
    <t>10.001.004 </t>
  </si>
  <si>
    <t>Aterro de caixão de ediificação, com fornec. de areia, adensada com água</t>
  </si>
  <si>
    <t>10.001.005 </t>
  </si>
  <si>
    <t>Camada impermeabilizadora, espessura = 7,0cm, c/ concreto fck = 15mpa</t>
  </si>
  <si>
    <t>10.002 </t>
  </si>
  <si>
    <t>ESTRUTURA/ELEVAÇÃO</t>
  </si>
  <si>
    <t>10.002.001 </t>
  </si>
  <si>
    <t>Concreto Armado fck=30,0MPa, usinado, bombeado, adensado e lançado, para uso Geral, com formas planas em compensado resinado 12mm (05 usos)</t>
  </si>
  <si>
    <t>10.002.002 </t>
  </si>
  <si>
    <t>Alvenaria bloco cerâmico vedação, 9x19x24cm, e=9cm, com argamassa t5 - 1:2:8 (cimento/cal/areia), junta=1cm - Rev.09</t>
  </si>
  <si>
    <t>10.002.003 </t>
  </si>
  <si>
    <t>Cintas e vergas em blocos de concreto tipo "u" (calha) 9x16x30cm, preenchidos com concreto armado fck=15 mpa</t>
  </si>
  <si>
    <t>10.003 </t>
  </si>
  <si>
    <t>COBERTURA</t>
  </si>
  <si>
    <t>10.003.001 </t>
  </si>
  <si>
    <t>Madeiramento em massaranduba/madeira de lei, acabamento serrado, c/ ripão 3,5 x 5,5cm e  ripa 5 x 1,5cm, exclusive peças principais</t>
  </si>
  <si>
    <t>10.003.002 </t>
  </si>
  <si>
    <t>Madeiramento em massaranduba/madeira de lei, peça serrada 5cm x 14cm com abertura de encaixes</t>
  </si>
  <si>
    <t>10.003.003 </t>
  </si>
  <si>
    <t>Emassamento de cumeeira com telha cerâmica - Rev. 02_03/2022</t>
  </si>
  <si>
    <t>10.003.004 </t>
  </si>
  <si>
    <t>Emassamento de beiral de telha ceramica</t>
  </si>
  <si>
    <t>10.003.005 </t>
  </si>
  <si>
    <t>Telhamento com telha cerâmica tipo colonial, 1ª qualid, cor clara, Itabaianinha ou similar - Rev 02</t>
  </si>
  <si>
    <t>10.004 </t>
  </si>
  <si>
    <t>INSTALAÇÃO HIDRO SANITÁRIA</t>
  </si>
  <si>
    <t>10.004.001 </t>
  </si>
  <si>
    <t>Caixa d´água em polietileno, 500 litros (inclusos tubos, conexões e torneira de bóia) - fornecimento e instalação. af_06/2021</t>
  </si>
  <si>
    <t>10.004.002 </t>
  </si>
  <si>
    <t>Registro gaveta bruto, d = 20 mm (3/4") - ref.1502-B, Pn16, Deca ou similar</t>
  </si>
  <si>
    <t>10.004.003 </t>
  </si>
  <si>
    <t>Adaptador de pvc rígido soldável curto c/ bolsa e rosca p/ registro diâm = 25mm x 3/4"</t>
  </si>
  <si>
    <t>10.004.004 </t>
  </si>
  <si>
    <t>Ligação Predial de Água no Passeio em 1 1/2", com fornecimento do material, inclusive hidrômetro de 20m3/h e caixa de proteção c/tampa de concreto  Rev. 01 - 10/2022</t>
  </si>
  <si>
    <t>10.004.005 </t>
  </si>
  <si>
    <t>Tubo pvc rígido soldável marrom p/ água, d = 20 mm (1/2")</t>
  </si>
  <si>
    <t>10.004.006 </t>
  </si>
  <si>
    <t>Tubo pvc rígido soldável marrom p/ água, d = 25 mm (3/4")</t>
  </si>
  <si>
    <t>10.004.007 </t>
  </si>
  <si>
    <t>Tê de redução 90º de pvc rígido soldável, marrom  diâm = 25 x 20mm</t>
  </si>
  <si>
    <t>10.004.008 </t>
  </si>
  <si>
    <t>Bucha de redução curta de pvc rígido soldável, marrom, diâm = 25 x 20mm</t>
  </si>
  <si>
    <t>10.004.009 </t>
  </si>
  <si>
    <t>Joelho 90º de pvc rígido soldável, marrom  diâm = 20mm</t>
  </si>
  <si>
    <t>10.004.010 </t>
  </si>
  <si>
    <t>Tê 90º de pvc rígido soldável, marrom  diâm = 20mm</t>
  </si>
  <si>
    <t>10.004.011 </t>
  </si>
  <si>
    <t>Joelho 90º pvc rígido soldável c/bucha de latão,  d= 20mm x 1/2"</t>
  </si>
  <si>
    <t>10.004.012 </t>
  </si>
  <si>
    <t>Fossa séptica pré-moldada, tipo oms, capacidade 10 pessoas (v=600 litros)</t>
  </si>
  <si>
    <t>10.004.013 </t>
  </si>
  <si>
    <t>Filtro anaeróbio em concreto armado dimensões internas 1,00 x 1,00 x 2,00 m</t>
  </si>
  <si>
    <t>10.004.014 </t>
  </si>
  <si>
    <t>Caixa de passagem em alvenaria de tijolos maciços esp. = 0,12m,  dim. int. =  0.60 x 0.60 x 0.60m</t>
  </si>
  <si>
    <t>10.004.015 </t>
  </si>
  <si>
    <t>Caixa de gordura - "cg" - (50 x 50 x 65cm)</t>
  </si>
  <si>
    <t>10.004.016 </t>
  </si>
  <si>
    <t>Tubo pvc rígido soldável ponta e bolsa p/ esgoto predial, d = 100 mm</t>
  </si>
  <si>
    <t>10.004.017 </t>
  </si>
  <si>
    <t>Tubo pvc rígido soldável ponta e bolsa p/ esgoto predial, d =  40 mm</t>
  </si>
  <si>
    <t>10.004.018 </t>
  </si>
  <si>
    <t>Tubo pvc rígido soldável ponta e bolsa p/ esgoto predial, d =  50 mm</t>
  </si>
  <si>
    <t>10.004.019 </t>
  </si>
  <si>
    <t>Curva longa 90 graus, pvc, serie normal, esgoto predial, dn 100 mm, junta elástica, fornecido e instalado em ramal de descarga ou ramal de esgoto sanitário. af_08/2022</t>
  </si>
  <si>
    <t>10.004.020 </t>
  </si>
  <si>
    <t>Junção simples em pvc rígido soldável, para esgoto primário, diâm = 100 x 50mm</t>
  </si>
  <si>
    <t>10.004.021 </t>
  </si>
  <si>
    <t>Caixa sifonada quadrada, com sete entradas e uma saída, d = 150 x 150 x 50mm, ref. nº25, acabamento branco, marca Akros ou similar</t>
  </si>
  <si>
    <t>10.004.022 </t>
  </si>
  <si>
    <t>Joelho 90° em pvc rígido soldável, para esgoto predial, diâm = 50mm</t>
  </si>
  <si>
    <t>10.004.023 </t>
  </si>
  <si>
    <t>Joelho 45° em pvc rígido soldável, para esgoto predial, diâm = 50mm</t>
  </si>
  <si>
    <t>10.004.024 </t>
  </si>
  <si>
    <t>Joelho de 90° em pvc rígido soldável, para esgoto secundário, diâm = 40mm</t>
  </si>
  <si>
    <t>10.004.025 </t>
  </si>
  <si>
    <t>Joelho de 90°com bolsa para anel, em pvc rígido c/ anéis, para esgoto secundário, diâm = 40mm</t>
  </si>
  <si>
    <t>10.004.026 </t>
  </si>
  <si>
    <t>Joelho de 45° em pvc rígido soldável, para esgoto secundário, diâm = 40mm</t>
  </si>
  <si>
    <t>10.004.027 </t>
  </si>
  <si>
    <t>Tê sanitário em pvc rígido soldável, para esgoto primário, diâm = 50 x 50mm</t>
  </si>
  <si>
    <t>10.004.028 </t>
  </si>
  <si>
    <t>Terminal de ventilação em pvc rígido soldável, para esgoto primário, diâm = 50mm</t>
  </si>
  <si>
    <t>10.005 </t>
  </si>
  <si>
    <t>ESQUADRIA</t>
  </si>
  <si>
    <t>10.005.001 </t>
  </si>
  <si>
    <t>Portão em ferro, com barra quadrada de 5/8" na vertical, duas barras de quadrada de 1" na horizontal e quadro com barra de ferro de 1"</t>
  </si>
  <si>
    <t>10.005.002 </t>
  </si>
  <si>
    <t>Vidro liso incolor 4mm - Rev 01_10/2021</t>
  </si>
  <si>
    <t>10.005.003 </t>
  </si>
  <si>
    <t>Porta em madeira compensada (canela), lisa, semi-ôca, 0.90 x 2.10 m, para sanitário de deficiente físico (inclusive batente, ferragens, fechadura, suporte e chapa de alumínio e=1mm) - Rev 03</t>
  </si>
  <si>
    <t>10.005.004 </t>
  </si>
  <si>
    <t>Cobogó de vidro (veneziana) 20 x 10 x 10cm, assentado com argamassa cimento e areia (traço 1:3)</t>
  </si>
  <si>
    <t>10.005.005 </t>
  </si>
  <si>
    <t>Janela de alumínio de correr com 2 folhas para vidros, com vidros, batente, acabamento com acetato ou brilhante e ferragens. exclusive alizar e contramarco. fornecimento e instalação. af_12/2019</t>
  </si>
  <si>
    <t>10.005.006 </t>
  </si>
  <si>
    <t>Grade ferro tipo tijolinho, perfil 1/2 " x 1/8"</t>
  </si>
  <si>
    <t>10.006 </t>
  </si>
  <si>
    <t>REVESTIMENTO</t>
  </si>
  <si>
    <t>10.006.001 </t>
  </si>
  <si>
    <t>Chapisco em parede, rústico,  com argamassa traço t1 - 1:3 (cimento / areia) - Rev 02_04/2022</t>
  </si>
  <si>
    <t>10.006.002 </t>
  </si>
  <si>
    <t>Reboco ou emboço interno, de parede, com argamassa traço t6 - 1:2:10 (cimento / cal / areia), espessura 1,5 cm</t>
  </si>
  <si>
    <t>10.006.003 </t>
  </si>
  <si>
    <t>Peitoril granito cinza polido, c/ largura = 22 cm, esp = 2 cm</t>
  </si>
  <si>
    <t>10.006.004 </t>
  </si>
  <si>
    <t>Revestimento cerâmico para piso ou parede, 37 x 59 cm, Arielle, linha riviera, cor branca ou similar, PEI-3, aplicado com argamassa industrializada ac-ii, rejuntado, exclusive regularização de base ou emboço</t>
  </si>
  <si>
    <t>10.006.005 </t>
  </si>
  <si>
    <t>Alçapão para forro de pvc, dim=60x60cm, aplicado</t>
  </si>
  <si>
    <t>10.006.006 </t>
  </si>
  <si>
    <t>Forro de pvc, liso, para ambientes comerciais, inclusive estrutura de fixação. af_05/2017_ps</t>
  </si>
  <si>
    <t>10.007 </t>
  </si>
  <si>
    <t>PAVIMENTAÇÃO</t>
  </si>
  <si>
    <t>10.007.001 </t>
  </si>
  <si>
    <t>Regularização de base para revest. de pisos com arg. traço t4, esp. média = 2,5cm</t>
  </si>
  <si>
    <t>10.007.002 </t>
  </si>
  <si>
    <t>Revestimento cerâmico para piso ou parede, 53 x 53 cm, Arielle, linha riviera, cor branca ou bege, ou similar, PEI-4, aplicado com argamassa industrializada ac-ii, rejuntado, exclusive regularização de base ou emboço</t>
  </si>
  <si>
    <t>10.007.003 </t>
  </si>
  <si>
    <t>Soleira em granito cinza andorinha, l = 15 cm, e = 2 cm</t>
  </si>
  <si>
    <t>10.008 </t>
  </si>
  <si>
    <t>PINTURA</t>
  </si>
  <si>
    <t>10.008.001 </t>
  </si>
  <si>
    <t>Pintura para interiores, sobre paredes ou tetos, com lixamento, aplicação de 01 demão de líquido selador, 02 demãos de massa corrida e 02 demãos de tinta pva latex convencional para interiores. Rev 03_04/2022</t>
  </si>
  <si>
    <t>10.008.002 </t>
  </si>
  <si>
    <t>Pintura para exteriores, sobre paredes, com lixamento, aplicação de 01 demão de líquido selador acrílico, 02 demãos de massa acrílica e 02 demãos de tinta pva latex convencional para exteriores - Rev 03</t>
  </si>
  <si>
    <t>10.008.003 </t>
  </si>
  <si>
    <t>Pintura para exteriores, tipo textura, com 01 demão de Permalit nobre 222-malha 12, inclusive 01 demão de selador Permaselor, Ibratin ou similar - R1</t>
  </si>
  <si>
    <t>10.008.004 </t>
  </si>
  <si>
    <t>Pintura de acabamento com lixamento, aplicação de 01 demão de tinta à base de zarcão e 02 demãos de tinta esmalte</t>
  </si>
  <si>
    <t>10.008.005 </t>
  </si>
  <si>
    <t>Pintura sobre superfícies de madeira com aplicação de 01 demão de fundo sintético nivelador, 01 demão de massa a óleo e 02 demãos de tinta esmalte</t>
  </si>
  <si>
    <t>10.009 </t>
  </si>
  <si>
    <t>APARELHOS E METAIS</t>
  </si>
  <si>
    <t>10.009.001 </t>
  </si>
  <si>
    <t>Vaso sanitario c/caixa de descarga acoplada, linha saveiro, CELITE ou similar,  c/ engate pvc, assento universal AMANCO ou similar</t>
  </si>
  <si>
    <t>10.009.002 </t>
  </si>
  <si>
    <t>Barra de apoio reta, em aluminio, comprimento 70 cm,  fixada na parede - fornecimento e instalação. af_01/2020</t>
  </si>
  <si>
    <t>10.009.003 </t>
  </si>
  <si>
    <t>Barra de apoio reta, em aluminio, comprimento 80 cm,  fixada na parede - fornecimento e instalação. af_01/2020</t>
  </si>
  <si>
    <t>10.009.004 </t>
  </si>
  <si>
    <t>Lavatório louça, sem coluna, padrão popular, c/ válvula, sifão, engate e torneira herc ref.1994, todos em plástico, inclusive conj. de fixação ou similares - Rev 03</t>
  </si>
  <si>
    <t>10.009.005 </t>
  </si>
  <si>
    <t>Pia de cozinha com bancada em mármore sintético, dim 1.00x0.50, com 01 cuba, sifão plástico, válvula em pvc, torneira cromada, assentada.</t>
  </si>
  <si>
    <t>10.009.006 </t>
  </si>
  <si>
    <t>Barra de apoio, para lavatório,fixa, constituida de barra lateral em "U", em aço inox,  d=1 1/4", Jackwal ou similar</t>
  </si>
  <si>
    <t>10.009.007 </t>
  </si>
  <si>
    <t>Barra de apoio, reta, fixa, em aço inox, l=40cm, d=1 1/4", Jackwal ou similar</t>
  </si>
  <si>
    <t>10.009.008 </t>
  </si>
  <si>
    <t>Alarme Banheiro Pne Deficiente Físico Conforme Nbr 9050 com acionador</t>
  </si>
  <si>
    <t>10.009.009 </t>
  </si>
  <si>
    <t>Dispenser, em plástico, para papel higiênico em rolo</t>
  </si>
  <si>
    <t>10.009.010 </t>
  </si>
  <si>
    <t>Dispenser para toalha interfolhada</t>
  </si>
  <si>
    <t>10.009.011 </t>
  </si>
  <si>
    <t>Saboneteira plastica tipo dispenser para sabonete liquido com reservatorio 800 a 1500 ml, incluso fixação. af_01/2020</t>
  </si>
  <si>
    <t>10.009.012 </t>
  </si>
  <si>
    <t>Espelho plano 4mm</t>
  </si>
  <si>
    <t>10.009.013 </t>
  </si>
  <si>
    <t>Placa de sinalização em acrílico, dimensões 0.12 x 0.12 m, e=2mm</t>
  </si>
  <si>
    <t>10.010 </t>
  </si>
  <si>
    <t>PREVENÇÃO CONTRA INCÊNDIO</t>
  </si>
  <si>
    <t>10.010.001 </t>
  </si>
  <si>
    <t>Extintor de pó químico ABC, capacidade 6 kg, alcance médio do jato 5m , tempo de descarga 12s, NBR9443, 9444, 10721</t>
  </si>
  <si>
    <t>11 </t>
  </si>
  <si>
    <t>INSTALAÇÃO ELÉTRICA</t>
  </si>
  <si>
    <t>11.001 </t>
  </si>
  <si>
    <t>ILUMINAÇÃO</t>
  </si>
  <si>
    <t>11.001.001 </t>
  </si>
  <si>
    <t>Poste decorativo 2 pétalas, em aço galvanizado com difusor em vidro transparente temperado, com 3m/4m, inclusive lâmpada de led 50w</t>
  </si>
  <si>
    <t>11.001.002 </t>
  </si>
  <si>
    <t>Luminária de embutir Lar T8 Led com refletor com aletas, 2x18w da Aladin FE 209/232 Al ou similar com lâmpadas e reator bivolt</t>
  </si>
  <si>
    <t>11.001.003 </t>
  </si>
  <si>
    <t>Luminária fechada, em alumínio, c/ 4 pétala, p/ iluminação de avenidas e praças c/ difusor de acrílico (tecnolux ref cw-565 Q/5 ou similar), exclusive reatores e lâmpadas</t>
  </si>
  <si>
    <t>11.001.004 </t>
  </si>
  <si>
    <t>Poste circular de concreto 16/200 - Fornecimento e assentamento</t>
  </si>
  <si>
    <t>11.001.005 </t>
  </si>
  <si>
    <t>Refletor TR Led, corpo em aluminio, vidro temperado, potencia 20W, bivolt, temp.cor 3000K, IP-65, da Taschibra ou similar</t>
  </si>
  <si>
    <t>11.001.006 </t>
  </si>
  <si>
    <t>Tela de proteção para refletor com dobradiça e porta cadeado 50 x 50 cm</t>
  </si>
  <si>
    <t>11.001.007 </t>
  </si>
  <si>
    <t>Interruptor 01 seção, com caixa pvc 4"x2"</t>
  </si>
  <si>
    <t>11.001.008 </t>
  </si>
  <si>
    <t>Tomada 2p + t, ABNT, de embutir, 20 A, com placa em pvc</t>
  </si>
  <si>
    <t>11.001.009 </t>
  </si>
  <si>
    <t>Tomada 2p + t, ABNT, de embutir, 10 A, com placa em pvc</t>
  </si>
  <si>
    <t>11.002 </t>
  </si>
  <si>
    <t>CABOS</t>
  </si>
  <si>
    <t>11.002.001 </t>
  </si>
  <si>
    <t>Cabo de cobre flexível isolado, seção  1,5mm², 450/ 750v / 70°c</t>
  </si>
  <si>
    <t>11.002.002 </t>
  </si>
  <si>
    <t>Cabo de cobre flexível isolado, 2,5 mm², anti-chama 0,6/1,0 kv, para circuitos terminais - fornecimento e instalação. af_12/2015</t>
  </si>
  <si>
    <t>11.002.003 </t>
  </si>
  <si>
    <t>Cabo de cobre isolado HEPR (XLPE), flexível,   4,0mm², 1kv / 90º C</t>
  </si>
  <si>
    <t>11.002.004 </t>
  </si>
  <si>
    <t>Cabo de cobre isolado pvc rígido unipolar seção   6mm², 450/ 750v / 70°c</t>
  </si>
  <si>
    <t>11.002.005 </t>
  </si>
  <si>
    <t>Cabo de cobre isolado pvc rígido unipolar seção  10mm², 0,6/ 1kv/ 70°</t>
  </si>
  <si>
    <t>11.002.006 </t>
  </si>
  <si>
    <t>Cabo de cobre nu 10mm2 - fornecimento e instalacao</t>
  </si>
  <si>
    <t>11.002.007 </t>
  </si>
  <si>
    <t>Terminal de compressão para cabo de   4 mm2 - fornecimento e instalação</t>
  </si>
  <si>
    <t>11.002.008 </t>
  </si>
  <si>
    <t>Terminal de compressão para cabo de   6 mm2 - fornecimento e instalação</t>
  </si>
  <si>
    <t>11.002.009 </t>
  </si>
  <si>
    <t>Terminal de compressão para cabo de  10 mm2 - fornecimento e instalação</t>
  </si>
  <si>
    <t>11.003 </t>
  </si>
  <si>
    <t>QUADROS E DISJUNTORES</t>
  </si>
  <si>
    <t>11.003.001 </t>
  </si>
  <si>
    <t>Disjuntor termomagnetico tripolar  25 A, padrão NEMA (Americano - linha preta)</t>
  </si>
  <si>
    <t>11.003.002 </t>
  </si>
  <si>
    <t>Disjuntor termomagnetico tripolar  40 A, padrão NEMA ( linha preta ), corrente interrupção 5KA, ref.: Eletromar ou similar</t>
  </si>
  <si>
    <t>11.003.003 </t>
  </si>
  <si>
    <t>Disjuntor termomagnetico monopolar 10 A, padrão DIN (linha branca) curva de disparo B, corrente de interrupção 5KA, ref.: Siemens 5 SX1 ou similar.</t>
  </si>
  <si>
    <t>11.003.004 </t>
  </si>
  <si>
    <t>Disjuntor termomagnetico monopolar 16 A, padrão DIN (linha branca) curva de disparo B, corrente de interrupção 5KA, ref.: Siemens 5 SX1 ou similar.</t>
  </si>
  <si>
    <t>11.003.005 </t>
  </si>
  <si>
    <t>Disjuntor termomagnetico bipolar 16 A, padrão DIN (Europeu - linha branca)</t>
  </si>
  <si>
    <t>11.003.006 </t>
  </si>
  <si>
    <t>Dispositivo de proteção contra surto de tensão DPS 60kA - 275v</t>
  </si>
  <si>
    <t>11.003.007 </t>
  </si>
  <si>
    <t>11.003.008 </t>
  </si>
  <si>
    <t>Quadro distribuição embutir em chapa de aço, p/até 12 disjuntores, trifasico, c/barramento, padrão DIN (linha branca), exclusive disjuntores</t>
  </si>
  <si>
    <t>11.004 </t>
  </si>
  <si>
    <t>ELETRODUTOS E ACESSÓRIOS</t>
  </si>
  <si>
    <t>11.004.001 </t>
  </si>
  <si>
    <t>Quadro de medição trifásica (acima de 10 kva) com caixa em noril</t>
  </si>
  <si>
    <t>11.004.002 </t>
  </si>
  <si>
    <t>11.004.003 </t>
  </si>
  <si>
    <t>Caixa de passagem em alvenaria de tijolos maciços esp. = 0,12m,  dim. int. =  0.40 x 0.40 x 0.60m, inclusive tampa</t>
  </si>
  <si>
    <t>11.004.004 </t>
  </si>
  <si>
    <t>Caixa de passagem 20x20x25 fundo brita com tampa</t>
  </si>
  <si>
    <t>11.004.005 </t>
  </si>
  <si>
    <t>Caixa de passagem pvc 15x15x8cm p/eletrica, tipo Aquatic ou similar</t>
  </si>
  <si>
    <t>11.004.006 </t>
  </si>
  <si>
    <t>Caixa de inspeção  0,30 x 0,30 x 0,40m</t>
  </si>
  <si>
    <t>11.004.007 </t>
  </si>
  <si>
    <t>Fornecimento e assentamento de curva 90 de ferro galvanizado de 1 1/4"</t>
  </si>
  <si>
    <t>11.004.008 </t>
  </si>
  <si>
    <t>Curva 90 graus para eletroduto, pvc, roscável, dn 40 mm (1 1/4"), para circuitos terminais, instalada em parede - fornecimento e instalação. af_12/2015</t>
  </si>
  <si>
    <t>11.004.009 </t>
  </si>
  <si>
    <t>Conector para haste de aterramento 5/8" - fornecimento e assentamento - Rev 02 (10/2021)</t>
  </si>
  <si>
    <t>11.004.010 </t>
  </si>
  <si>
    <t>Fornecimento de haste de aterramento 5/8"x3,00m com conector</t>
  </si>
  <si>
    <t>11.004.011 </t>
  </si>
  <si>
    <t>Eletroduto em ferro galvanizado pesado sem costura 1 1/4" x 3m</t>
  </si>
  <si>
    <t>11.004.012 </t>
  </si>
  <si>
    <t>11.004.013 </t>
  </si>
  <si>
    <t>Cabeçote de alumínio de 1 1/4"</t>
  </si>
  <si>
    <t>11.004.014 </t>
  </si>
  <si>
    <t>Fornecimento de porca olhal</t>
  </si>
  <si>
    <t>11.004.015 </t>
  </si>
  <si>
    <t>Abraçadeira em aço inox, tipo "D", 1", fornecimento</t>
  </si>
  <si>
    <t>11.004.016 </t>
  </si>
  <si>
    <t>Poste de concreto duplo T (DT)  7/600 - fornecimento e assentamento</t>
  </si>
  <si>
    <t>11.004.017 </t>
  </si>
  <si>
    <t>Eletroduto de pvc rígido roscável, diâm = 40mm (1 1/4")</t>
  </si>
  <si>
    <t>11.004.018 </t>
  </si>
  <si>
    <t>Eletroduto de pvc rígido roscável, diâm = 32mm (1")</t>
  </si>
  <si>
    <t>11.004.019 </t>
  </si>
  <si>
    <t>Eletroduto de pvc rígido roscável, diâm = 25mm (3/4")</t>
  </si>
  <si>
    <t>11.004.020 </t>
  </si>
  <si>
    <t>Curva para eletroduto de pvc rígido roscável, diâm = 25mm (3/4")</t>
  </si>
  <si>
    <t>11.004.021 </t>
  </si>
  <si>
    <t>Bucha com arruela em liga especial zamak p/eletroduto 20mm, d=3/4"</t>
  </si>
  <si>
    <t>11.004.022 </t>
  </si>
  <si>
    <t>Bucha com arruela em liga especial zamak p/eletroduto 32mm, d=1 1/4"</t>
  </si>
  <si>
    <t>11.004.023 </t>
  </si>
  <si>
    <t>Bucha com arruela em liga especial zamak p/eletroduto 25mm, d=1"</t>
  </si>
  <si>
    <t>11.004.024 </t>
  </si>
  <si>
    <t>Caixa de passagem pvc, 4" x 2", embutir, p/eletroduto - Rev 01</t>
  </si>
  <si>
    <t>11.004.025 </t>
  </si>
  <si>
    <t>Caixa octogonal 4" x 4", em pvc, p/ ponto de luz embutido</t>
  </si>
  <si>
    <t>11.004.026 </t>
  </si>
  <si>
    <t>Grade proteção c/ barra chata 1/8" x 5/8"</t>
  </si>
  <si>
    <t>11.004.027 </t>
  </si>
  <si>
    <t>Caixa em chapa metálica galvanizada 60 x 50 x 20cm, para quadro de comando</t>
  </si>
  <si>
    <t>11.004.028 </t>
  </si>
  <si>
    <t>Relé fotoelétrico individual 5a/127v c/base móvel</t>
  </si>
  <si>
    <t>11.004.029 </t>
  </si>
  <si>
    <t>Base de fusível tipo diazed até 25a, para quadro de distribuição de energia</t>
  </si>
  <si>
    <t>11.004.030 </t>
  </si>
  <si>
    <t>Contator tripolar i nominal 22a - fornecimento e instalacao inclusive eletrotécnico</t>
  </si>
  <si>
    <t>12 </t>
  </si>
  <si>
    <t>DIVERSOS</t>
  </si>
  <si>
    <t>12.001 </t>
  </si>
  <si>
    <t>Limpeza de ruas (varrição e remoção de entulhos)</t>
  </si>
  <si>
    <t>12.002 </t>
  </si>
  <si>
    <t>Marco Inaugural 2,80x1,20m - Padrão PMSC</t>
  </si>
  <si>
    <t>13 </t>
  </si>
  <si>
    <t>INTERVENÇÃO DA LINHA FÉRREA</t>
  </si>
  <si>
    <t>13.001 </t>
  </si>
  <si>
    <t>SERVIÇOS PREMINARES</t>
  </si>
  <si>
    <t>13.001.001 </t>
  </si>
  <si>
    <t>13.001.002 </t>
  </si>
  <si>
    <t>13.001.003 </t>
  </si>
  <si>
    <t>13.001.004 </t>
  </si>
  <si>
    <t>Limpeza mecanizada de terreno com remocao de camada vegetal, utilizando motoniveladora</t>
  </si>
  <si>
    <t>13.001.005 </t>
  </si>
  <si>
    <t>Regularizacao e compactacao de subleito ate 20 cm de espessura</t>
  </si>
  <si>
    <t>13.001.006 </t>
  </si>
  <si>
    <t>Aterro com argila para jardim (paisagismo)</t>
  </si>
  <si>
    <t>13.001.007 </t>
  </si>
  <si>
    <t>Coleta e carga manuais de entulho</t>
  </si>
  <si>
    <t>13.001.008 </t>
  </si>
  <si>
    <t>13.001.009 </t>
  </si>
  <si>
    <t>13.002 </t>
  </si>
  <si>
    <t>13.002.001 </t>
  </si>
  <si>
    <t>13.002.002 </t>
  </si>
  <si>
    <t>Construção de pavimento com aplicação de concreto betuminoso usinado a quente (cbuq), camada de rolamento, com espessura de 7,0 cm - exclusive transporte. af_03/2017</t>
  </si>
  <si>
    <t>13.002.003 </t>
  </si>
  <si>
    <t>Base com solo-brita misturado na pista, com material da própria escavação, sem transporte da brita</t>
  </si>
  <si>
    <t>13.002.004 </t>
  </si>
  <si>
    <t>Placa de concreto armado polido, fck=30mpa</t>
  </si>
  <si>
    <t>13.002.005 </t>
  </si>
  <si>
    <t>13.002.006 </t>
  </si>
  <si>
    <t>13.002.007 </t>
  </si>
  <si>
    <t>13.002.008 </t>
  </si>
  <si>
    <t>Pavimentação ornamental com seixo rolado espalhado</t>
  </si>
  <si>
    <t>13.002.009 </t>
  </si>
  <si>
    <t>Argila expandida para ornamentação de vasos e jardins</t>
  </si>
  <si>
    <t>l</t>
  </si>
  <si>
    <t>13.002.010 </t>
  </si>
  <si>
    <t>13.002.011 </t>
  </si>
  <si>
    <t>13.002.012 </t>
  </si>
  <si>
    <t>Colchão de areia</t>
  </si>
  <si>
    <t>13.003 </t>
  </si>
  <si>
    <t>13.003.001 </t>
  </si>
  <si>
    <t>13.003.002 </t>
  </si>
  <si>
    <t>Demarcação de pavimentos com pintura de 1 demão de resina acrílica, e aplicação de micro-esferas para sinalização horizontal (Estacionamentos, faixas de pedrestres, etc.)</t>
  </si>
  <si>
    <t>13.004 </t>
  </si>
  <si>
    <t>13.004.001 </t>
  </si>
  <si>
    <t>Planta - Barba de Serpente fornecimento e plantio</t>
  </si>
  <si>
    <t>13.004.002 </t>
  </si>
  <si>
    <t>Planta - Muda de Pandano fornecimento e plantio</t>
  </si>
  <si>
    <t>13.004.003 </t>
  </si>
  <si>
    <t>Planta - Agave gigantea (furcraea gigantea) - muda, fornecimento e plantio</t>
  </si>
  <si>
    <t>13.004.004 </t>
  </si>
  <si>
    <t>Planta - Palmeira fênix (phoenix roebelenii), fornecimento e plantio</t>
  </si>
  <si>
    <t>EQUIPAMENTOS DA TERCEIRA IDADE</t>
  </si>
  <si>
    <t>Instalação de simulador de caminhada triplo, em tubo de aço carbono - equipamento de ginástica para academia ao ar livre / academia da terceira idade - ati, instalado sobre piso de concreto existente. af_10/2021</t>
  </si>
  <si>
    <t>Equipamento de ginástica - surf com pressão de pernas - galvanizado - Rev 01</t>
  </si>
  <si>
    <t>01.003 </t>
  </si>
  <si>
    <t>Equipamento de ginástica - leg press duplo - galvanizado - Rev 01</t>
  </si>
  <si>
    <t>01.004 </t>
  </si>
  <si>
    <t>Equipamento de ginástica - volante diagonal duplo</t>
  </si>
  <si>
    <t>01.005 </t>
  </si>
  <si>
    <t>Instalação de esqui triplo, em tubo de aço carbono - equipamento de ginástica para academia ao ar livre / academia da terceira idade - ati, instalado sobre piso de concreto existente. af_10/2021</t>
  </si>
  <si>
    <t>01.006 </t>
  </si>
  <si>
    <t>Instalação de simulador de cavalgada triplo, em tubo de aço carbono - equipamento de ginástica para academia ao ar livre / academia da terceira idade - ati, instalado sobre piso de concreto existente. af_10/2021</t>
  </si>
  <si>
    <t>01.007 </t>
  </si>
  <si>
    <t>Instalação de alongador com três alturas, em tubo de aço carbono - equipamento de ginástica para academia ao ar livre / academia da terceira idade - ati, instalado sobre piso de concreto existente. af_10/2021</t>
  </si>
  <si>
    <t>Banco com encosto, compr=1,50m, largura=30cm, pé de ferro fundido e com 10 réguas de madeira, inclusive pintura</t>
  </si>
  <si>
    <t>BRINQUEDOS</t>
  </si>
  <si>
    <t>Brinquedo - Balanço Acessível frontal vai e vem (fornecimento e instalação)</t>
  </si>
  <si>
    <t>Brinquedo gira-gira (carrossel ø=1,70m), em tubo de ferro galvanizado de 1 1/2"e assento em chapa galvanizada e=1/4", sergipark ou similar</t>
  </si>
  <si>
    <t>Labirinto (trepa-trepa) em ferro galv. (1,54x1,54x2,04m) c/tubo fº galv. 1 1/2" horizontal e 1 1/2" vertical  Sergipark ou similar</t>
  </si>
  <si>
    <t xml:space="preserve">  ATESTAMOS QUE OS SERVIÇOS CONSTANTES NESTE BM</t>
  </si>
  <si>
    <t>APROVADO PARA PAGAMENTO</t>
  </si>
  <si>
    <t>FORAM RECEBIDOS POR NÓS EM PERFEITA ORDEM.</t>
  </si>
  <si>
    <t xml:space="preserve">DATA: </t>
  </si>
  <si>
    <t xml:space="preserve">DATA:                                           </t>
  </si>
  <si>
    <t xml:space="preserve">                                                </t>
  </si>
  <si>
    <t xml:space="preserve">  IDENTIFICAÇÃO DO RESPONSÁVEL TÉCNICO DA FIRMA</t>
  </si>
  <si>
    <t/>
  </si>
  <si>
    <t>VALOR TOTAL</t>
  </si>
  <si>
    <t>=</t>
  </si>
  <si>
    <t>BM Nº 12</t>
  </si>
  <si>
    <t>PERÍODO: 21/11/2024 a 28/11/2024</t>
  </si>
  <si>
    <t xml:space="preserve">BM Nº 03 ADT 03 </t>
  </si>
  <si>
    <t>PERÍODO:17/10/2024 a 28/11/2024</t>
  </si>
  <si>
    <t xml:space="preserve">ADITIVO </t>
  </si>
  <si>
    <t>Lona plástica preta</t>
  </si>
  <si>
    <t>Aterro mecanizado de vala com retroescavadeira (capacidade da caçamba da retro: 0,26 m³/potência: 88 hp), largura até 1,5 m, profundidade até 1,5 m, com areia para aterro. af_08/2023</t>
  </si>
  <si>
    <t>Transporte local com caminhão basculante de 10m³, em rodovia pavimentada (construção) densidade=1,5t/m³</t>
  </si>
  <si>
    <t>Escavação com retro-escavadeira de pneus, de valas, em material de 1ª categoria até 1,50m de profundidade</t>
  </si>
  <si>
    <t>Fornecimento e assentamento de tubo de concreto armado ca1 d=0,60 m</t>
  </si>
  <si>
    <t>Rodapé em granito, h = 7 cm, e = 2,0 cm, aplicado com argamassa industrializada ac-i</t>
  </si>
  <si>
    <t>Impermeabilização de alicerce e viga baldrame com 2 demãos de tinta asfáltica tipo Neutrol da Vedacit ou similar, exceto argamassa impermeabilização</t>
  </si>
  <si>
    <t>Fornecimento e assentamento de tubo pead flexível corrugado perfurado d = 6" (Kanadreno ou similar) - Rev 01_11/2022</t>
  </si>
  <si>
    <t>Lastro de brita 3</t>
  </si>
  <si>
    <t>Impermeabilização - Fornecimento e aplicação de manta geotéxtil RT-21, resistencia a tração=21 kN/m (antigo Bidim OP-40 ou similar) em colchões drenantes</t>
  </si>
  <si>
    <t>Boca de lobo simples, em alvenaria de tijolos maciços esp . = 0,18m, altura entre 1,01 e 1,50m - R1</t>
  </si>
  <si>
    <t>Poço de visita em anel de concreto, balão de 0,60m (di), profundidade até 1,20 m, inclusive tampão TD-600</t>
  </si>
  <si>
    <t>Gradil de ferro 1/4" x 1/4"</t>
  </si>
  <si>
    <t>Reboco ou emboço externo, de parede, com argamassa traço t5 - 1:2:8 (cimento / cal / areia), espessura 2,5 cm</t>
  </si>
  <si>
    <t>Placa de inauguração de obra em alumínio 0,60 x 0,80 m</t>
  </si>
  <si>
    <t>Torneira cromada para jardim, DECA 1153C39, 1/2" ou similar</t>
  </si>
  <si>
    <t>Remoção de tapume</t>
  </si>
  <si>
    <t>4.20</t>
  </si>
  <si>
    <t>Luminária de emergência, com 30 lâmpadas led de 2 w, sem reator - fornecimento e instalação. af_02/2020</t>
  </si>
  <si>
    <t>4.21</t>
  </si>
  <si>
    <t>4.22</t>
  </si>
  <si>
    <t>Reinstalação de tapume em telha de alumínio h=2,2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</si>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</sst>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58"/>
      <name val="Times New Roman"/>
      <family val="1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sz val="1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Font="0" applyFill="0" applyBorder="0" applyAlignment="0" applyProtection="0"/>
  </cellStyleXfs>
  <cellXfs count="175">
    <xf numFmtId="0" fontId="0" fillId="0" borderId="0" xfId="0"/>
    <xf numFmtId="44" fontId="4" fillId="2" borderId="1" xfId="2" applyFont="1" applyFill="1" applyBorder="1" applyAlignment="1">
      <alignment vertical="center"/>
    </xf>
    <xf numFmtId="44" fontId="4" fillId="2" borderId="2" xfId="2" applyFont="1" applyFill="1" applyBorder="1" applyAlignment="1">
      <alignment vertical="center"/>
    </xf>
    <xf numFmtId="9" fontId="4" fillId="2" borderId="2" xfId="3" applyFont="1" applyFill="1" applyBorder="1" applyAlignment="1">
      <alignment vertical="center"/>
    </xf>
    <xf numFmtId="9" fontId="5" fillId="2" borderId="8" xfId="3" applyFont="1" applyFill="1" applyBorder="1"/>
    <xf numFmtId="44" fontId="4" fillId="2" borderId="7" xfId="2" applyFont="1" applyFill="1" applyBorder="1" applyAlignment="1">
      <alignment vertical="center"/>
    </xf>
    <xf numFmtId="44" fontId="4" fillId="2" borderId="0" xfId="2" applyFont="1" applyFill="1" applyAlignment="1">
      <alignment vertical="center"/>
    </xf>
    <xf numFmtId="9" fontId="4" fillId="2" borderId="0" xfId="3" applyFont="1" applyFill="1" applyAlignment="1">
      <alignment vertical="center"/>
    </xf>
    <xf numFmtId="44" fontId="4" fillId="2" borderId="9" xfId="2" applyFont="1" applyFill="1" applyBorder="1" applyAlignment="1">
      <alignment horizontal="left" vertical="top"/>
    </xf>
    <xf numFmtId="44" fontId="4" fillId="2" borderId="10" xfId="2" applyFont="1" applyFill="1" applyBorder="1" applyAlignment="1">
      <alignment horizontal="left" vertical="center"/>
    </xf>
    <xf numFmtId="9" fontId="4" fillId="2" borderId="10" xfId="3" applyFont="1" applyFill="1" applyBorder="1" applyAlignment="1">
      <alignment horizontal="left" vertical="center"/>
    </xf>
    <xf numFmtId="9" fontId="5" fillId="2" borderId="11" xfId="3" applyFont="1" applyFill="1" applyBorder="1"/>
    <xf numFmtId="2" fontId="6" fillId="2" borderId="12" xfId="0" applyNumberFormat="1" applyFont="1" applyFill="1" applyBorder="1" applyAlignment="1">
      <alignment horizontal="center" vertical="center"/>
    </xf>
    <xf numFmtId="43" fontId="6" fillId="2" borderId="12" xfId="1" applyFont="1" applyFill="1" applyBorder="1" applyAlignment="1">
      <alignment horizontal="center" vertical="center"/>
    </xf>
    <xf numFmtId="44" fontId="6" fillId="2" borderId="12" xfId="2" applyFont="1" applyFill="1" applyBorder="1" applyAlignment="1">
      <alignment horizontal="center" vertical="center"/>
    </xf>
    <xf numFmtId="9" fontId="6" fillId="2" borderId="12" xfId="3" applyFont="1" applyFill="1" applyBorder="1" applyAlignment="1">
      <alignment horizontal="center" vertical="center"/>
    </xf>
    <xf numFmtId="44" fontId="0" fillId="0" borderId="0" xfId="2" applyFont="1"/>
    <xf numFmtId="0" fontId="8" fillId="0" borderId="12" xfId="0" applyFont="1" applyBorder="1" applyAlignment="1">
      <alignment horizontal="left" wrapText="1"/>
    </xf>
    <xf numFmtId="0" fontId="9" fillId="0" borderId="12" xfId="0" applyFont="1" applyBorder="1" applyAlignment="1">
      <alignment horizontal="center"/>
    </xf>
    <xf numFmtId="43" fontId="9" fillId="0" borderId="12" xfId="1" applyFont="1" applyBorder="1" applyAlignment="1">
      <alignment horizontal="right"/>
    </xf>
    <xf numFmtId="0" fontId="9" fillId="0" borderId="12" xfId="0" applyFont="1" applyBorder="1"/>
    <xf numFmtId="44" fontId="9" fillId="0" borderId="12" xfId="2" applyFont="1" applyBorder="1"/>
    <xf numFmtId="0" fontId="9" fillId="0" borderId="12" xfId="0" applyFont="1" applyBorder="1" applyAlignment="1">
      <alignment horizontal="left" wrapText="1"/>
    </xf>
    <xf numFmtId="43" fontId="9" fillId="0" borderId="12" xfId="0" applyNumberFormat="1" applyFont="1" applyBorder="1"/>
    <xf numFmtId="44" fontId="8" fillId="0" borderId="12" xfId="2" applyFont="1" applyBorder="1"/>
    <xf numFmtId="44" fontId="9" fillId="0" borderId="12" xfId="2" applyFont="1" applyBorder="1" applyAlignment="1">
      <alignment horizontal="right"/>
    </xf>
    <xf numFmtId="49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justify" vertical="justify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43" fontId="11" fillId="0" borderId="0" xfId="1" applyFont="1" applyFill="1" applyBorder="1" applyAlignment="1">
      <alignment horizontal="left" vertical="center" wrapText="1"/>
    </xf>
    <xf numFmtId="0" fontId="9" fillId="0" borderId="0" xfId="0" applyFont="1"/>
    <xf numFmtId="164" fontId="10" fillId="0" borderId="0" xfId="1" applyNumberFormat="1" applyFont="1" applyFill="1" applyBorder="1"/>
    <xf numFmtId="44" fontId="11" fillId="0" borderId="0" xfId="2" applyFont="1" applyBorder="1" applyAlignment="1">
      <alignment vertical="center"/>
    </xf>
    <xf numFmtId="44" fontId="9" fillId="0" borderId="0" xfId="2" applyFont="1" applyBorder="1"/>
    <xf numFmtId="9" fontId="9" fillId="0" borderId="0" xfId="3" applyFont="1" applyBorder="1" applyAlignment="1"/>
    <xf numFmtId="164" fontId="11" fillId="0" borderId="7" xfId="1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43" fontId="10" fillId="0" borderId="0" xfId="1" applyFont="1" applyFill="1" applyBorder="1" applyAlignment="1">
      <alignment horizontal="left" vertical="center" wrapText="1"/>
    </xf>
    <xf numFmtId="44" fontId="11" fillId="0" borderId="0" xfId="2" applyFont="1" applyFill="1" applyBorder="1" applyAlignment="1">
      <alignment vertical="center"/>
    </xf>
    <xf numFmtId="44" fontId="9" fillId="0" borderId="0" xfId="2" applyFont="1" applyBorder="1" applyAlignment="1"/>
    <xf numFmtId="49" fontId="10" fillId="0" borderId="7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center" vertical="center"/>
    </xf>
    <xf numFmtId="164" fontId="11" fillId="0" borderId="7" xfId="1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44" fontId="11" fillId="0" borderId="0" xfId="2" applyFont="1" applyFill="1" applyBorder="1" applyAlignment="1">
      <alignment horizontal="left" vertical="center"/>
    </xf>
    <xf numFmtId="44" fontId="10" fillId="0" borderId="0" xfId="2" applyFont="1"/>
    <xf numFmtId="0" fontId="10" fillId="0" borderId="0" xfId="0" applyFont="1" applyAlignment="1">
      <alignment horizontal="center"/>
    </xf>
    <xf numFmtId="44" fontId="10" fillId="0" borderId="0" xfId="2" applyFont="1" applyBorder="1"/>
    <xf numFmtId="0" fontId="10" fillId="0" borderId="7" xfId="0" applyFont="1" applyBorder="1" applyAlignment="1">
      <alignment horizontal="center" vertical="center"/>
    </xf>
    <xf numFmtId="44" fontId="10" fillId="0" borderId="0" xfId="2" applyFont="1" applyFill="1" applyBorder="1"/>
    <xf numFmtId="0" fontId="10" fillId="0" borderId="19" xfId="0" applyFont="1" applyBorder="1"/>
    <xf numFmtId="0" fontId="10" fillId="0" borderId="20" xfId="0" applyFont="1" applyBorder="1"/>
    <xf numFmtId="164" fontId="10" fillId="0" borderId="10" xfId="1" quotePrefix="1" applyNumberFormat="1" applyFont="1" applyFill="1" applyBorder="1" applyAlignment="1">
      <alignment horizontal="center" vertical="center"/>
    </xf>
    <xf numFmtId="44" fontId="10" fillId="0" borderId="10" xfId="2" quotePrefix="1" applyFont="1" applyFill="1" applyBorder="1" applyAlignment="1">
      <alignment horizontal="center" vertical="center"/>
    </xf>
    <xf numFmtId="44" fontId="10" fillId="0" borderId="10" xfId="2" applyFont="1" applyBorder="1"/>
    <xf numFmtId="44" fontId="8" fillId="0" borderId="12" xfId="2" applyFont="1" applyBorder="1" applyAlignment="1">
      <alignment horizontal="right"/>
    </xf>
    <xf numFmtId="9" fontId="9" fillId="0" borderId="12" xfId="3" applyFont="1" applyBorder="1"/>
    <xf numFmtId="0" fontId="9" fillId="0" borderId="15" xfId="0" applyFont="1" applyBorder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9" fillId="0" borderId="24" xfId="0" applyFont="1" applyBorder="1" applyAlignment="1">
      <alignment horizontal="center"/>
    </xf>
    <xf numFmtId="43" fontId="9" fillId="0" borderId="24" xfId="1" applyFont="1" applyBorder="1" applyAlignment="1">
      <alignment horizontal="right"/>
    </xf>
    <xf numFmtId="0" fontId="9" fillId="0" borderId="24" xfId="0" applyFont="1" applyBorder="1"/>
    <xf numFmtId="43" fontId="9" fillId="0" borderId="16" xfId="0" applyNumberFormat="1" applyFont="1" applyBorder="1"/>
    <xf numFmtId="0" fontId="8" fillId="3" borderId="12" xfId="0" applyFont="1" applyFill="1" applyBorder="1" applyAlignment="1">
      <alignment horizontal="left" wrapText="1"/>
    </xf>
    <xf numFmtId="0" fontId="9" fillId="3" borderId="12" xfId="0" applyFont="1" applyFill="1" applyBorder="1" applyAlignment="1">
      <alignment horizontal="center"/>
    </xf>
    <xf numFmtId="43" fontId="9" fillId="3" borderId="12" xfId="1" applyFont="1" applyFill="1" applyBorder="1" applyAlignment="1">
      <alignment horizontal="right"/>
    </xf>
    <xf numFmtId="0" fontId="9" fillId="3" borderId="12" xfId="0" applyFont="1" applyFill="1" applyBorder="1"/>
    <xf numFmtId="44" fontId="9" fillId="3" borderId="12" xfId="2" applyFont="1" applyFill="1" applyBorder="1"/>
    <xf numFmtId="0" fontId="0" fillId="3" borderId="0" xfId="0" applyFill="1"/>
    <xf numFmtId="43" fontId="9" fillId="3" borderId="12" xfId="0" applyNumberFormat="1" applyFont="1" applyFill="1" applyBorder="1"/>
    <xf numFmtId="44" fontId="8" fillId="3" borderId="12" xfId="2" applyFont="1" applyFill="1" applyBorder="1"/>
    <xf numFmtId="44" fontId="9" fillId="3" borderId="12" xfId="2" applyFont="1" applyFill="1" applyBorder="1" applyAlignment="1">
      <alignment horizontal="right"/>
    </xf>
    <xf numFmtId="9" fontId="8" fillId="0" borderId="12" xfId="3" applyFont="1" applyBorder="1"/>
    <xf numFmtId="9" fontId="9" fillId="3" borderId="12" xfId="3" applyFont="1" applyFill="1" applyBorder="1"/>
    <xf numFmtId="9" fontId="0" fillId="0" borderId="0" xfId="3" applyFont="1"/>
    <xf numFmtId="2" fontId="9" fillId="0" borderId="12" xfId="0" applyNumberFormat="1" applyFont="1" applyBorder="1"/>
    <xf numFmtId="0" fontId="9" fillId="4" borderId="12" xfId="0" applyFont="1" applyFill="1" applyBorder="1" applyAlignment="1">
      <alignment horizontal="left" wrapText="1"/>
    </xf>
    <xf numFmtId="0" fontId="9" fillId="4" borderId="12" xfId="0" applyFont="1" applyFill="1" applyBorder="1"/>
    <xf numFmtId="44" fontId="9" fillId="4" borderId="12" xfId="2" applyFont="1" applyFill="1" applyBorder="1"/>
    <xf numFmtId="9" fontId="6" fillId="2" borderId="12" xfId="3" applyFont="1" applyFill="1" applyBorder="1" applyAlignment="1">
      <alignment horizontal="center" vertical="center"/>
    </xf>
    <xf numFmtId="44" fontId="11" fillId="0" borderId="13" xfId="2" applyFont="1" applyBorder="1" applyAlignment="1">
      <alignment horizontal="left" vertical="center"/>
    </xf>
    <xf numFmtId="44" fontId="11" fillId="0" borderId="14" xfId="2" applyFont="1" applyBorder="1" applyAlignment="1">
      <alignment horizontal="left" vertical="center"/>
    </xf>
    <xf numFmtId="44" fontId="11" fillId="0" borderId="15" xfId="2" applyFont="1" applyFill="1" applyBorder="1" applyAlignment="1">
      <alignment horizontal="left" vertical="center"/>
    </xf>
    <xf numFmtId="44" fontId="11" fillId="0" borderId="16" xfId="2" applyFont="1" applyFill="1" applyBorder="1" applyAlignment="1">
      <alignment horizontal="left" vertical="center"/>
    </xf>
    <xf numFmtId="44" fontId="10" fillId="0" borderId="17" xfId="2" applyFont="1" applyBorder="1" applyAlignment="1">
      <alignment horizontal="center"/>
    </xf>
    <xf numFmtId="44" fontId="10" fillId="0" borderId="0" xfId="2" applyFont="1" applyBorder="1" applyAlignment="1">
      <alignment horizontal="center"/>
    </xf>
    <xf numFmtId="44" fontId="10" fillId="0" borderId="18" xfId="2" applyFont="1" applyBorder="1" applyAlignment="1">
      <alignment horizontal="center"/>
    </xf>
    <xf numFmtId="44" fontId="10" fillId="0" borderId="21" xfId="2" applyFont="1" applyBorder="1" applyAlignment="1">
      <alignment horizontal="center"/>
    </xf>
    <xf numFmtId="44" fontId="10" fillId="0" borderId="22" xfId="2" applyFont="1" applyBorder="1" applyAlignment="1">
      <alignment horizontal="center"/>
    </xf>
    <xf numFmtId="44" fontId="10" fillId="0" borderId="23" xfId="2" applyFont="1" applyBorder="1" applyAlignment="1">
      <alignment horizontal="center"/>
    </xf>
    <xf numFmtId="0" fontId="12" fillId="0" borderId="7" xfId="0" applyFont="1" applyBorder="1" applyAlignment="1">
      <alignment horizontal="center" vertical="justify"/>
    </xf>
    <xf numFmtId="0" fontId="12" fillId="0" borderId="8" xfId="0" applyFont="1" applyBorder="1" applyAlignment="1">
      <alignment horizontal="center" vertical="justify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44" fontId="6" fillId="2" borderId="12" xfId="2" applyFont="1" applyFill="1" applyBorder="1" applyAlignment="1">
      <alignment horizontal="center" vertical="center" wrapText="1"/>
    </xf>
    <xf numFmtId="44" fontId="6" fillId="2" borderId="12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2" fontId="6" fillId="2" borderId="27" xfId="0" applyNumberFormat="1" applyFont="1" applyFill="1" applyBorder="1" applyAlignment="1">
      <alignment horizontal="center" vertical="center"/>
    </xf>
    <xf numFmtId="44" fontId="6" fillId="2" borderId="26" xfId="2" applyFont="1" applyFill="1" applyBorder="1" applyAlignment="1">
      <alignment horizontal="center" vertical="center" wrapText="1"/>
    </xf>
    <xf numFmtId="44" fontId="6" fillId="2" borderId="28" xfId="2" applyFont="1" applyFill="1" applyBorder="1" applyAlignment="1">
      <alignment horizontal="center" vertical="center"/>
    </xf>
    <xf numFmtId="44" fontId="6" fillId="2" borderId="29" xfId="2" applyFont="1" applyFill="1" applyBorder="1" applyAlignment="1">
      <alignment horizontal="center" vertical="center"/>
    </xf>
    <xf numFmtId="44" fontId="6" fillId="2" borderId="30" xfId="2" applyFont="1" applyFill="1" applyBorder="1" applyAlignment="1">
      <alignment horizontal="center" vertical="center"/>
    </xf>
    <xf numFmtId="9" fontId="6" fillId="2" borderId="28" xfId="3" applyFont="1" applyFill="1" applyBorder="1" applyAlignment="1">
      <alignment horizontal="center" vertical="center"/>
    </xf>
    <xf numFmtId="9" fontId="6" fillId="2" borderId="31" xfId="3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44" fontId="6" fillId="2" borderId="33" xfId="2" applyFont="1" applyFill="1" applyBorder="1" applyAlignment="1">
      <alignment horizontal="center" vertical="center" wrapText="1"/>
    </xf>
    <xf numFmtId="9" fontId="6" fillId="2" borderId="34" xfId="3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wrapText="1"/>
    </xf>
    <xf numFmtId="0" fontId="16" fillId="0" borderId="12" xfId="0" applyFont="1" applyBorder="1" applyAlignment="1">
      <alignment horizontal="center"/>
    </xf>
    <xf numFmtId="43" fontId="16" fillId="0" borderId="12" xfId="1" applyFont="1" applyBorder="1" applyAlignment="1">
      <alignment horizontal="right"/>
    </xf>
    <xf numFmtId="0" fontId="16" fillId="0" borderId="12" xfId="0" applyFont="1" applyBorder="1"/>
    <xf numFmtId="43" fontId="16" fillId="0" borderId="12" xfId="0" applyNumberFormat="1" applyFont="1" applyBorder="1"/>
    <xf numFmtId="44" fontId="16" fillId="0" borderId="12" xfId="2" applyFont="1" applyBorder="1"/>
    <xf numFmtId="44" fontId="10" fillId="0" borderId="12" xfId="2" applyFont="1" applyBorder="1"/>
    <xf numFmtId="0" fontId="11" fillId="3" borderId="12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horizontal="center"/>
    </xf>
    <xf numFmtId="43" fontId="10" fillId="3" borderId="12" xfId="1" applyFont="1" applyFill="1" applyBorder="1" applyAlignment="1">
      <alignment horizontal="right"/>
    </xf>
    <xf numFmtId="0" fontId="10" fillId="3" borderId="12" xfId="0" applyFont="1" applyFill="1" applyBorder="1"/>
    <xf numFmtId="43" fontId="10" fillId="3" borderId="12" xfId="0" applyNumberFormat="1" applyFont="1" applyFill="1" applyBorder="1"/>
    <xf numFmtId="44" fontId="11" fillId="3" borderId="12" xfId="2" applyFont="1" applyFill="1" applyBorder="1"/>
    <xf numFmtId="0" fontId="10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horizontal="center"/>
    </xf>
    <xf numFmtId="43" fontId="10" fillId="0" borderId="12" xfId="1" applyFont="1" applyBorder="1" applyAlignment="1">
      <alignment horizontal="right"/>
    </xf>
    <xf numFmtId="0" fontId="10" fillId="0" borderId="12" xfId="0" applyFont="1" applyBorder="1"/>
    <xf numFmtId="43" fontId="10" fillId="0" borderId="12" xfId="0" applyNumberFormat="1" applyFont="1" applyBorder="1"/>
    <xf numFmtId="0" fontId="11" fillId="0" borderId="12" xfId="0" applyFont="1" applyBorder="1" applyAlignment="1">
      <alignment horizontal="left" wrapText="1"/>
    </xf>
    <xf numFmtId="44" fontId="11" fillId="0" borderId="12" xfId="2" applyFont="1" applyBorder="1"/>
    <xf numFmtId="2" fontId="10" fillId="0" borderId="12" xfId="0" applyNumberFormat="1" applyFont="1" applyBorder="1"/>
    <xf numFmtId="0" fontId="14" fillId="2" borderId="35" xfId="0" applyFont="1" applyFill="1" applyBorder="1" applyAlignment="1">
      <alignment horizontal="left" wrapText="1"/>
    </xf>
    <xf numFmtId="0" fontId="14" fillId="2" borderId="12" xfId="0" applyFont="1" applyFill="1" applyBorder="1" applyAlignment="1">
      <alignment horizontal="left" wrapText="1"/>
    </xf>
    <xf numFmtId="44" fontId="10" fillId="0" borderId="12" xfId="2" applyFont="1" applyBorder="1" applyAlignment="1">
      <alignment horizontal="right"/>
    </xf>
    <xf numFmtId="9" fontId="10" fillId="0" borderId="12" xfId="3" applyFont="1" applyBorder="1"/>
    <xf numFmtId="0" fontId="17" fillId="0" borderId="12" xfId="0" applyFont="1" applyBorder="1"/>
  </cellXfs>
  <cellStyles count="5">
    <cellStyle name="Moeda" xfId="2" builtinId="4"/>
    <cellStyle name="Moeda 2" xfId="4" xr:uid="{537295B3-2149-41D5-8B26-3D8F907DEFF4}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125187</xdr:colOff>
      <xdr:row>0</xdr:row>
      <xdr:rowOff>122465</xdr:rowOff>
    </xdr:from>
    <xdr:to>
      <xdr:col>0</xdr:col>
      <xdr:colOff>1288688</xdr:colOff>
      <xdr:row>3</xdr:row>
      <xdr:rowOff>108858</xdr:rowOff>
    </xdr:to>
    <xdr:pic>
      <xdr:nvPicPr>
        <xdr:cNvPr id="3" name="Imagem 1" descr="BD06662_">
          <a:extLst>
            <a:ext uri="{FF2B5EF4-FFF2-40B4-BE49-F238E27FC236}">
              <a16:creationId xmlns:a16="http://schemas.microsoft.com/office/drawing/2014/main" id="{79FD43F1-2A97-4876-A7E6-03DF7B9AC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187" y="122465"/>
          <a:ext cx="1163501" cy="586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125187</xdr:colOff>
      <xdr:row>0</xdr:row>
      <xdr:rowOff>122465</xdr:rowOff>
    </xdr:from>
    <xdr:to>
      <xdr:col>0</xdr:col>
      <xdr:colOff>1288688</xdr:colOff>
      <xdr:row>3</xdr:row>
      <xdr:rowOff>108858</xdr:rowOff>
    </xdr:to>
    <xdr:pic>
      <xdr:nvPicPr>
        <xdr:cNvPr id="2" name="Imagem 1" descr="BD06662_">
          <a:extLst>
            <a:ext uri="{FF2B5EF4-FFF2-40B4-BE49-F238E27FC236}">
              <a16:creationId xmlns:a16="http://schemas.microsoft.com/office/drawing/2014/main" id="{D942FC3A-7549-408C-A712-555010E1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187" y="122465"/>
          <a:ext cx="1163501" cy="586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44239-D032-4C70-9DD9-EF4BCB79ED93}">
  <dimension ref="A1:R310"/>
  <sheetViews>
    <sheetView showGridLines="0" tabSelected="1" view="pageBreakPreview" zoomScale="70" zoomScaleNormal="100" zoomScaleSheetLayoutView="70" workbookViewId="0">
      <pane ySplit="7" topLeftCell="A8" activePane="bottomLeft" state="frozen"/>
      <selection pane="bottomLeft" activeCell="C22" sqref="C22"/>
    </sheetView>
  </sheetViews>
  <sheetFormatPr defaultRowHeight="15" x14ac:dyDescent="0.25"/>
  <cols>
    <col min="1" max="1" width="19.7109375" customWidth="1"/>
    <col min="2" max="2" width="70.5703125" customWidth="1"/>
    <col min="3" max="3" width="6.7109375" customWidth="1"/>
    <col min="4" max="4" width="15" customWidth="1"/>
    <col min="5" max="6" width="16.7109375" customWidth="1"/>
    <col min="7" max="7" width="13" customWidth="1"/>
    <col min="8" max="8" width="14" customWidth="1"/>
    <col min="9" max="9" width="25.5703125" style="16" customWidth="1"/>
    <col min="10" max="10" width="24" style="16" customWidth="1"/>
    <col min="11" max="11" width="23.85546875" style="16" customWidth="1"/>
    <col min="12" max="12" width="23.140625" style="16" customWidth="1"/>
    <col min="13" max="13" width="26.140625" style="16" customWidth="1"/>
    <col min="14" max="14" width="23.85546875" style="16" customWidth="1"/>
    <col min="15" max="15" width="12.7109375" style="76" customWidth="1"/>
    <col min="16" max="16" width="11" style="76" customWidth="1"/>
    <col min="18" max="18" width="13.5703125" customWidth="1"/>
  </cols>
  <sheetData>
    <row r="1" spans="1:18" ht="15.75" thickBot="1" x14ac:dyDescent="0.3">
      <c r="A1" s="109" t="s">
        <v>0</v>
      </c>
      <c r="B1" s="110"/>
      <c r="C1" s="110"/>
      <c r="D1" s="110"/>
      <c r="E1" s="110"/>
      <c r="F1" s="110"/>
      <c r="G1" s="109" t="s">
        <v>562</v>
      </c>
      <c r="H1" s="110"/>
      <c r="I1" s="110"/>
      <c r="J1" s="110"/>
      <c r="K1" s="113"/>
      <c r="L1" s="115" t="s">
        <v>1</v>
      </c>
      <c r="M1" s="116"/>
      <c r="N1" s="116"/>
      <c r="O1" s="116"/>
      <c r="P1" s="117"/>
    </row>
    <row r="2" spans="1:18" ht="15.75" x14ac:dyDescent="0.25">
      <c r="A2" s="111"/>
      <c r="B2" s="112"/>
      <c r="C2" s="112"/>
      <c r="D2" s="112"/>
      <c r="E2" s="112"/>
      <c r="F2" s="112"/>
      <c r="G2" s="111"/>
      <c r="H2" s="112"/>
      <c r="I2" s="112"/>
      <c r="J2" s="112"/>
      <c r="K2" s="114"/>
      <c r="L2" s="1"/>
      <c r="M2" s="2"/>
      <c r="N2" s="2"/>
      <c r="O2" s="3"/>
      <c r="P2" s="4"/>
    </row>
    <row r="3" spans="1:18" ht="15.75" x14ac:dyDescent="0.25">
      <c r="A3" s="118" t="s">
        <v>2</v>
      </c>
      <c r="B3" s="119"/>
      <c r="C3" s="119"/>
      <c r="D3" s="119"/>
      <c r="E3" s="119"/>
      <c r="F3" s="119"/>
      <c r="G3" s="111" t="s">
        <v>563</v>
      </c>
      <c r="H3" s="112"/>
      <c r="I3" s="112"/>
      <c r="J3" s="112"/>
      <c r="K3" s="114"/>
      <c r="L3" s="5" t="s">
        <v>16</v>
      </c>
      <c r="M3" s="6"/>
      <c r="N3" s="6"/>
      <c r="O3" s="7"/>
      <c r="P3" s="4"/>
    </row>
    <row r="4" spans="1:18" ht="16.5" thickBot="1" x14ac:dyDescent="0.3">
      <c r="A4" s="120"/>
      <c r="B4" s="121"/>
      <c r="C4" s="121"/>
      <c r="D4" s="121"/>
      <c r="E4" s="121"/>
      <c r="F4" s="121"/>
      <c r="G4" s="122"/>
      <c r="H4" s="123"/>
      <c r="I4" s="123"/>
      <c r="J4" s="123"/>
      <c r="K4" s="124"/>
      <c r="L4" s="8" t="s">
        <v>15</v>
      </c>
      <c r="M4" s="9"/>
      <c r="N4" s="9"/>
      <c r="O4" s="10"/>
      <c r="P4" s="11"/>
    </row>
    <row r="5" spans="1:18" ht="49.5" customHeight="1" x14ac:dyDescent="0.25">
      <c r="A5" s="106" t="s">
        <v>17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8"/>
    </row>
    <row r="6" spans="1:18" ht="15.75" x14ac:dyDescent="0.25">
      <c r="A6" s="101" t="s">
        <v>3</v>
      </c>
      <c r="B6" s="102" t="s">
        <v>4</v>
      </c>
      <c r="C6" s="101" t="s">
        <v>5</v>
      </c>
      <c r="D6" s="103" t="s">
        <v>6</v>
      </c>
      <c r="E6" s="103"/>
      <c r="F6" s="103"/>
      <c r="G6" s="103"/>
      <c r="H6" s="103"/>
      <c r="I6" s="104" t="s">
        <v>7</v>
      </c>
      <c r="J6" s="105" t="s">
        <v>8</v>
      </c>
      <c r="K6" s="105"/>
      <c r="L6" s="105"/>
      <c r="M6" s="105"/>
      <c r="N6" s="105"/>
      <c r="O6" s="81" t="s">
        <v>9</v>
      </c>
      <c r="P6" s="81"/>
    </row>
    <row r="7" spans="1:18" ht="15.75" x14ac:dyDescent="0.25">
      <c r="A7" s="101"/>
      <c r="B7" s="102"/>
      <c r="C7" s="101"/>
      <c r="D7" s="12" t="s">
        <v>10</v>
      </c>
      <c r="E7" s="12" t="s">
        <v>11</v>
      </c>
      <c r="F7" s="13" t="s">
        <v>12</v>
      </c>
      <c r="G7" s="13" t="s">
        <v>13</v>
      </c>
      <c r="H7" s="12" t="s">
        <v>14</v>
      </c>
      <c r="I7" s="104"/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15" t="s">
        <v>12</v>
      </c>
      <c r="P7" s="15" t="s">
        <v>13</v>
      </c>
    </row>
    <row r="8" spans="1:18" s="70" customFormat="1" ht="15.75" x14ac:dyDescent="0.25">
      <c r="A8" s="65" t="s">
        <v>18</v>
      </c>
      <c r="B8" s="65" t="s">
        <v>19</v>
      </c>
      <c r="C8" s="66"/>
      <c r="D8" s="67"/>
      <c r="E8" s="68"/>
      <c r="F8" s="68"/>
      <c r="G8" s="68"/>
      <c r="H8" s="68"/>
      <c r="I8" s="69"/>
      <c r="J8" s="72">
        <f>J9+J13</f>
        <v>154280.4204</v>
      </c>
      <c r="K8" s="72">
        <f>K9+K13</f>
        <v>138277.32940000002</v>
      </c>
      <c r="L8" s="72">
        <f>L9+L13</f>
        <v>8001.5455000000011</v>
      </c>
      <c r="M8" s="72">
        <f>M9+M13</f>
        <v>146278.8749</v>
      </c>
      <c r="N8" s="72">
        <f>N9+N13</f>
        <v>8001.5455000000011</v>
      </c>
      <c r="O8" s="75"/>
      <c r="P8" s="75"/>
      <c r="Q8"/>
      <c r="R8"/>
    </row>
    <row r="9" spans="1:18" ht="15.75" x14ac:dyDescent="0.25">
      <c r="A9" s="17" t="s">
        <v>20</v>
      </c>
      <c r="B9" s="17" t="s">
        <v>21</v>
      </c>
      <c r="C9" s="18"/>
      <c r="D9" s="19"/>
      <c r="E9" s="20"/>
      <c r="F9" s="20"/>
      <c r="G9" s="20"/>
      <c r="H9" s="20"/>
      <c r="I9" s="21"/>
      <c r="J9" s="24">
        <f>SUM(J10:J12)</f>
        <v>61550.350000000006</v>
      </c>
      <c r="K9" s="24">
        <f>SUM(K10:K12)</f>
        <v>45547.258999999998</v>
      </c>
      <c r="L9" s="24">
        <f>SUM(L10:L12)</f>
        <v>8001.5455000000011</v>
      </c>
      <c r="M9" s="24">
        <f>SUM(M10:M12)</f>
        <v>53548.804499999998</v>
      </c>
      <c r="N9" s="24">
        <f>SUM(N10:N12)</f>
        <v>8001.5455000000011</v>
      </c>
      <c r="O9" s="58"/>
      <c r="P9" s="58"/>
    </row>
    <row r="10" spans="1:18" ht="15.75" x14ac:dyDescent="0.25">
      <c r="A10" s="22" t="s">
        <v>22</v>
      </c>
      <c r="B10" s="22" t="s">
        <v>23</v>
      </c>
      <c r="C10" s="18" t="s">
        <v>24</v>
      </c>
      <c r="D10" s="19">
        <v>1</v>
      </c>
      <c r="E10" s="20">
        <v>0.74</v>
      </c>
      <c r="F10" s="20">
        <v>0.13</v>
      </c>
      <c r="G10" s="20">
        <f>E10+F10</f>
        <v>0.87</v>
      </c>
      <c r="H10" s="23">
        <f>D10-G10</f>
        <v>0.13</v>
      </c>
      <c r="I10" s="19">
        <v>54434.69</v>
      </c>
      <c r="J10" s="21">
        <f>D10*I10</f>
        <v>54434.69</v>
      </c>
      <c r="K10" s="21">
        <f>E10*I10</f>
        <v>40281.670599999998</v>
      </c>
      <c r="L10" s="21">
        <f>F10*I10</f>
        <v>7076.5097000000005</v>
      </c>
      <c r="M10" s="21">
        <f>G10*I10</f>
        <v>47358.1803</v>
      </c>
      <c r="N10" s="21">
        <f>H10*I10</f>
        <v>7076.5097000000005</v>
      </c>
      <c r="O10" s="58">
        <f>F10/D10</f>
        <v>0.13</v>
      </c>
      <c r="P10" s="58">
        <f>G10/D10</f>
        <v>0.87</v>
      </c>
    </row>
    <row r="11" spans="1:18" ht="15.75" x14ac:dyDescent="0.25">
      <c r="A11" s="22" t="s">
        <v>25</v>
      </c>
      <c r="B11" s="22" t="s">
        <v>26</v>
      </c>
      <c r="C11" s="18" t="s">
        <v>24</v>
      </c>
      <c r="D11" s="19">
        <v>1</v>
      </c>
      <c r="E11" s="20">
        <v>0.74</v>
      </c>
      <c r="F11" s="20">
        <v>0.13</v>
      </c>
      <c r="G11" s="20">
        <f>E11+F11</f>
        <v>0.87</v>
      </c>
      <c r="H11" s="23">
        <f t="shared" ref="H11:H74" si="0">D11-G11</f>
        <v>0.13</v>
      </c>
      <c r="I11" s="19">
        <v>4426.91</v>
      </c>
      <c r="J11" s="21">
        <f t="shared" ref="J11:J73" si="1">D11*I11</f>
        <v>4426.91</v>
      </c>
      <c r="K11" s="21">
        <f t="shared" ref="K11:K73" si="2">E11*I11</f>
        <v>3275.9133999999999</v>
      </c>
      <c r="L11" s="21">
        <f>F11*I11</f>
        <v>575.49829999999997</v>
      </c>
      <c r="M11" s="21">
        <f t="shared" ref="M11:M12" si="3">G11*I11</f>
        <v>3851.4116999999997</v>
      </c>
      <c r="N11" s="21">
        <f t="shared" ref="N11:N73" si="4">H11*I11</f>
        <v>575.49829999999997</v>
      </c>
      <c r="O11" s="58">
        <f>F11/D11</f>
        <v>0.13</v>
      </c>
      <c r="P11" s="58">
        <f t="shared" ref="P11:P73" si="5">G11/D11</f>
        <v>0.87</v>
      </c>
    </row>
    <row r="12" spans="1:18" ht="15.75" x14ac:dyDescent="0.25">
      <c r="A12" s="22" t="s">
        <v>27</v>
      </c>
      <c r="B12" s="22" t="s">
        <v>28</v>
      </c>
      <c r="C12" s="18" t="s">
        <v>24</v>
      </c>
      <c r="D12" s="19">
        <v>1</v>
      </c>
      <c r="E12" s="20">
        <v>0.74</v>
      </c>
      <c r="F12" s="20">
        <v>0.13</v>
      </c>
      <c r="G12" s="20">
        <f>E12+F12</f>
        <v>0.87</v>
      </c>
      <c r="H12" s="23">
        <f t="shared" si="0"/>
        <v>0.13</v>
      </c>
      <c r="I12" s="19">
        <v>2688.75</v>
      </c>
      <c r="J12" s="21">
        <f t="shared" si="1"/>
        <v>2688.75</v>
      </c>
      <c r="K12" s="21">
        <f t="shared" si="2"/>
        <v>1989.675</v>
      </c>
      <c r="L12" s="21">
        <f>F12*I12</f>
        <v>349.53750000000002</v>
      </c>
      <c r="M12" s="21">
        <f t="shared" si="3"/>
        <v>2339.2125000000001</v>
      </c>
      <c r="N12" s="21">
        <f t="shared" si="4"/>
        <v>349.53750000000002</v>
      </c>
      <c r="O12" s="58">
        <f>F12/D12</f>
        <v>0.13</v>
      </c>
      <c r="P12" s="58">
        <f t="shared" si="5"/>
        <v>0.87</v>
      </c>
    </row>
    <row r="13" spans="1:18" s="70" customFormat="1" ht="15.75" x14ac:dyDescent="0.25">
      <c r="A13" s="65" t="s">
        <v>29</v>
      </c>
      <c r="B13" s="65" t="s">
        <v>30</v>
      </c>
      <c r="C13" s="66"/>
      <c r="D13" s="67"/>
      <c r="E13" s="68"/>
      <c r="F13" s="68"/>
      <c r="G13" s="68"/>
      <c r="H13" s="71">
        <f t="shared" si="0"/>
        <v>0</v>
      </c>
      <c r="I13" s="67"/>
      <c r="J13" s="72">
        <f>SUM(J14:J20)</f>
        <v>92730.070400000011</v>
      </c>
      <c r="K13" s="72">
        <f>SUM(K14:K20)</f>
        <v>92730.070400000011</v>
      </c>
      <c r="L13" s="72">
        <f>SUM(L14:L20)</f>
        <v>0</v>
      </c>
      <c r="M13" s="72">
        <f>SUM(M14:M20)</f>
        <v>92730.070400000011</v>
      </c>
      <c r="N13" s="72">
        <f>SUM(N14:N20)</f>
        <v>0</v>
      </c>
      <c r="O13" s="75"/>
      <c r="P13" s="75"/>
      <c r="Q13"/>
      <c r="R13"/>
    </row>
    <row r="14" spans="1:18" ht="15.75" x14ac:dyDescent="0.25">
      <c r="A14" s="22" t="s">
        <v>31</v>
      </c>
      <c r="B14" s="22" t="s">
        <v>32</v>
      </c>
      <c r="C14" s="18" t="s">
        <v>33</v>
      </c>
      <c r="D14" s="19">
        <v>12</v>
      </c>
      <c r="E14" s="20">
        <v>12</v>
      </c>
      <c r="F14" s="20"/>
      <c r="G14" s="20">
        <f t="shared" ref="G14:G73" si="6">E14+F14</f>
        <v>12</v>
      </c>
      <c r="H14" s="23">
        <f t="shared" si="0"/>
        <v>0</v>
      </c>
      <c r="I14" s="19">
        <v>382.07</v>
      </c>
      <c r="J14" s="21">
        <f t="shared" si="1"/>
        <v>4584.84</v>
      </c>
      <c r="K14" s="21">
        <f t="shared" si="2"/>
        <v>4584.84</v>
      </c>
      <c r="L14" s="21">
        <f t="shared" ref="L14:L39" si="7">F14*I14</f>
        <v>0</v>
      </c>
      <c r="M14" s="21">
        <f>G14*I14</f>
        <v>4584.84</v>
      </c>
      <c r="N14" s="21">
        <f>H14*I14</f>
        <v>0</v>
      </c>
      <c r="O14" s="58">
        <f t="shared" ref="O14:O73" si="8">F14/D14</f>
        <v>0</v>
      </c>
      <c r="P14" s="58">
        <f t="shared" si="5"/>
        <v>1</v>
      </c>
    </row>
    <row r="15" spans="1:18" ht="15.75" x14ac:dyDescent="0.25">
      <c r="A15" s="22" t="s">
        <v>34</v>
      </c>
      <c r="B15" s="22" t="s">
        <v>35</v>
      </c>
      <c r="C15" s="18" t="s">
        <v>33</v>
      </c>
      <c r="D15" s="19">
        <v>30</v>
      </c>
      <c r="E15" s="20">
        <v>30</v>
      </c>
      <c r="F15" s="20"/>
      <c r="G15" s="20">
        <f t="shared" si="6"/>
        <v>30</v>
      </c>
      <c r="H15" s="23">
        <f t="shared" si="0"/>
        <v>0</v>
      </c>
      <c r="I15" s="19">
        <v>287.98</v>
      </c>
      <c r="J15" s="21">
        <f t="shared" si="1"/>
        <v>8639.4000000000015</v>
      </c>
      <c r="K15" s="21">
        <f t="shared" si="2"/>
        <v>8639.4000000000015</v>
      </c>
      <c r="L15" s="21">
        <f t="shared" si="7"/>
        <v>0</v>
      </c>
      <c r="M15" s="21">
        <f t="shared" ref="M15:M20" si="9">G15*I15</f>
        <v>8639.4000000000015</v>
      </c>
      <c r="N15" s="21">
        <f t="shared" ref="N15:N20" si="10">H15*I15</f>
        <v>0</v>
      </c>
      <c r="O15" s="58">
        <f t="shared" si="8"/>
        <v>0</v>
      </c>
      <c r="P15" s="58">
        <f t="shared" si="5"/>
        <v>1</v>
      </c>
    </row>
    <row r="16" spans="1:18" ht="31.5" x14ac:dyDescent="0.25">
      <c r="A16" s="22" t="s">
        <v>36</v>
      </c>
      <c r="B16" s="22" t="s">
        <v>37</v>
      </c>
      <c r="C16" s="18" t="s">
        <v>24</v>
      </c>
      <c r="D16" s="19">
        <v>1</v>
      </c>
      <c r="E16" s="20">
        <v>1</v>
      </c>
      <c r="F16" s="20"/>
      <c r="G16" s="20">
        <f t="shared" si="6"/>
        <v>1</v>
      </c>
      <c r="H16" s="23">
        <f t="shared" si="0"/>
        <v>0</v>
      </c>
      <c r="I16" s="19">
        <v>1939.58</v>
      </c>
      <c r="J16" s="21">
        <f t="shared" si="1"/>
        <v>1939.58</v>
      </c>
      <c r="K16" s="21">
        <f t="shared" si="2"/>
        <v>1939.58</v>
      </c>
      <c r="L16" s="21">
        <f t="shared" si="7"/>
        <v>0</v>
      </c>
      <c r="M16" s="21">
        <f t="shared" si="9"/>
        <v>1939.58</v>
      </c>
      <c r="N16" s="21">
        <f t="shared" si="10"/>
        <v>0</v>
      </c>
      <c r="O16" s="58">
        <f t="shared" si="8"/>
        <v>0</v>
      </c>
      <c r="P16" s="58">
        <f t="shared" si="5"/>
        <v>1</v>
      </c>
    </row>
    <row r="17" spans="1:18" ht="47.25" x14ac:dyDescent="0.25">
      <c r="A17" s="22" t="s">
        <v>38</v>
      </c>
      <c r="B17" s="22" t="s">
        <v>39</v>
      </c>
      <c r="C17" s="18" t="s">
        <v>40</v>
      </c>
      <c r="D17" s="19">
        <v>1</v>
      </c>
      <c r="E17" s="20">
        <v>1</v>
      </c>
      <c r="F17" s="20"/>
      <c r="G17" s="20">
        <f t="shared" si="6"/>
        <v>1</v>
      </c>
      <c r="H17" s="23">
        <f t="shared" si="0"/>
        <v>0</v>
      </c>
      <c r="I17" s="19">
        <v>675.12</v>
      </c>
      <c r="J17" s="21">
        <f t="shared" si="1"/>
        <v>675.12</v>
      </c>
      <c r="K17" s="21">
        <f t="shared" si="2"/>
        <v>675.12</v>
      </c>
      <c r="L17" s="21">
        <f t="shared" si="7"/>
        <v>0</v>
      </c>
      <c r="M17" s="21">
        <f t="shared" si="9"/>
        <v>675.12</v>
      </c>
      <c r="N17" s="21">
        <f t="shared" si="10"/>
        <v>0</v>
      </c>
      <c r="O17" s="58">
        <f t="shared" si="8"/>
        <v>0</v>
      </c>
      <c r="P17" s="58">
        <f t="shared" si="5"/>
        <v>1</v>
      </c>
    </row>
    <row r="18" spans="1:18" ht="31.5" x14ac:dyDescent="0.25">
      <c r="A18" s="22" t="s">
        <v>41</v>
      </c>
      <c r="B18" s="22" t="s">
        <v>42</v>
      </c>
      <c r="C18" s="18" t="s">
        <v>33</v>
      </c>
      <c r="D18" s="19">
        <v>369.12</v>
      </c>
      <c r="E18" s="19">
        <v>369.12</v>
      </c>
      <c r="F18" s="20"/>
      <c r="G18" s="20">
        <f t="shared" si="6"/>
        <v>369.12</v>
      </c>
      <c r="H18" s="23">
        <f t="shared" si="0"/>
        <v>0</v>
      </c>
      <c r="I18" s="19">
        <v>55.17</v>
      </c>
      <c r="J18" s="21">
        <f t="shared" si="1"/>
        <v>20364.350399999999</v>
      </c>
      <c r="K18" s="21">
        <f t="shared" si="2"/>
        <v>20364.350399999999</v>
      </c>
      <c r="L18" s="21">
        <f t="shared" si="7"/>
        <v>0</v>
      </c>
      <c r="M18" s="21">
        <f t="shared" si="9"/>
        <v>20364.350399999999</v>
      </c>
      <c r="N18" s="21">
        <f t="shared" si="10"/>
        <v>0</v>
      </c>
      <c r="O18" s="58">
        <f t="shared" si="8"/>
        <v>0</v>
      </c>
      <c r="P18" s="58">
        <f t="shared" si="5"/>
        <v>1</v>
      </c>
    </row>
    <row r="19" spans="1:18" ht="15.75" x14ac:dyDescent="0.25">
      <c r="A19" s="22" t="s">
        <v>43</v>
      </c>
      <c r="B19" s="22" t="s">
        <v>44</v>
      </c>
      <c r="C19" s="18" t="s">
        <v>24</v>
      </c>
      <c r="D19" s="19">
        <v>1</v>
      </c>
      <c r="E19" s="20">
        <v>1</v>
      </c>
      <c r="F19" s="20"/>
      <c r="G19" s="20">
        <f t="shared" si="6"/>
        <v>1</v>
      </c>
      <c r="H19" s="23">
        <f t="shared" si="0"/>
        <v>0</v>
      </c>
      <c r="I19" s="19">
        <v>51387.98</v>
      </c>
      <c r="J19" s="21">
        <f t="shared" si="1"/>
        <v>51387.98</v>
      </c>
      <c r="K19" s="21">
        <f t="shared" si="2"/>
        <v>51387.98</v>
      </c>
      <c r="L19" s="21">
        <f t="shared" si="7"/>
        <v>0</v>
      </c>
      <c r="M19" s="21">
        <f t="shared" si="9"/>
        <v>51387.98</v>
      </c>
      <c r="N19" s="21">
        <f t="shared" si="10"/>
        <v>0</v>
      </c>
      <c r="O19" s="58">
        <f t="shared" si="8"/>
        <v>0</v>
      </c>
      <c r="P19" s="58">
        <f t="shared" si="5"/>
        <v>1</v>
      </c>
    </row>
    <row r="20" spans="1:18" ht="15.75" x14ac:dyDescent="0.25">
      <c r="A20" s="22" t="s">
        <v>45</v>
      </c>
      <c r="B20" s="22" t="s">
        <v>46</v>
      </c>
      <c r="C20" s="18" t="s">
        <v>24</v>
      </c>
      <c r="D20" s="19">
        <v>1</v>
      </c>
      <c r="E20" s="20">
        <v>1</v>
      </c>
      <c r="F20" s="20"/>
      <c r="G20" s="20">
        <f t="shared" si="6"/>
        <v>1</v>
      </c>
      <c r="H20" s="23">
        <f t="shared" si="0"/>
        <v>0</v>
      </c>
      <c r="I20" s="19">
        <v>5138.8</v>
      </c>
      <c r="J20" s="21">
        <f t="shared" si="1"/>
        <v>5138.8</v>
      </c>
      <c r="K20" s="21">
        <f t="shared" si="2"/>
        <v>5138.8</v>
      </c>
      <c r="L20" s="21">
        <f t="shared" si="7"/>
        <v>0</v>
      </c>
      <c r="M20" s="21">
        <f t="shared" si="9"/>
        <v>5138.8</v>
      </c>
      <c r="N20" s="21">
        <f t="shared" si="10"/>
        <v>0</v>
      </c>
      <c r="O20" s="58">
        <f t="shared" si="8"/>
        <v>0</v>
      </c>
      <c r="P20" s="58">
        <f t="shared" si="5"/>
        <v>1</v>
      </c>
    </row>
    <row r="21" spans="1:18" s="70" customFormat="1" ht="15.75" x14ac:dyDescent="0.25">
      <c r="A21" s="65" t="s">
        <v>47</v>
      </c>
      <c r="B21" s="65" t="s">
        <v>48</v>
      </c>
      <c r="C21" s="66"/>
      <c r="D21" s="67"/>
      <c r="E21" s="68"/>
      <c r="F21" s="68"/>
      <c r="G21" s="68"/>
      <c r="H21" s="71">
        <f t="shared" si="0"/>
        <v>0</v>
      </c>
      <c r="I21" s="67"/>
      <c r="J21" s="72">
        <f>J22</f>
        <v>516</v>
      </c>
      <c r="K21" s="72">
        <f>K22</f>
        <v>258</v>
      </c>
      <c r="L21" s="72">
        <f>L22</f>
        <v>258</v>
      </c>
      <c r="M21" s="72">
        <f>M22</f>
        <v>516</v>
      </c>
      <c r="N21" s="72">
        <f>N22</f>
        <v>0</v>
      </c>
      <c r="O21" s="75"/>
      <c r="P21" s="75"/>
      <c r="Q21"/>
      <c r="R21"/>
    </row>
    <row r="22" spans="1:18" ht="15.75" x14ac:dyDescent="0.25">
      <c r="A22" s="22" t="s">
        <v>49</v>
      </c>
      <c r="B22" s="22" t="s">
        <v>50</v>
      </c>
      <c r="C22" s="18" t="s">
        <v>51</v>
      </c>
      <c r="D22" s="19">
        <v>860</v>
      </c>
      <c r="E22" s="20">
        <v>430</v>
      </c>
      <c r="F22" s="20">
        <v>430</v>
      </c>
      <c r="G22" s="20">
        <f t="shared" si="6"/>
        <v>860</v>
      </c>
      <c r="H22" s="23">
        <f t="shared" si="0"/>
        <v>0</v>
      </c>
      <c r="I22" s="19">
        <v>0.6</v>
      </c>
      <c r="J22" s="21">
        <f t="shared" si="1"/>
        <v>516</v>
      </c>
      <c r="K22" s="21">
        <f t="shared" si="2"/>
        <v>258</v>
      </c>
      <c r="L22" s="21">
        <f t="shared" si="7"/>
        <v>258</v>
      </c>
      <c r="M22" s="21">
        <f>G22*I22</f>
        <v>516</v>
      </c>
      <c r="N22" s="21">
        <f t="shared" si="4"/>
        <v>0</v>
      </c>
      <c r="O22" s="58">
        <f t="shared" si="8"/>
        <v>0.5</v>
      </c>
      <c r="P22" s="58">
        <f t="shared" si="5"/>
        <v>1</v>
      </c>
    </row>
    <row r="23" spans="1:18" s="70" customFormat="1" ht="15.75" x14ac:dyDescent="0.25">
      <c r="A23" s="65" t="s">
        <v>52</v>
      </c>
      <c r="B23" s="65" t="s">
        <v>53</v>
      </c>
      <c r="C23" s="66"/>
      <c r="D23" s="67"/>
      <c r="E23" s="68"/>
      <c r="F23" s="68"/>
      <c r="G23" s="68"/>
      <c r="H23" s="71">
        <f t="shared" si="0"/>
        <v>0</v>
      </c>
      <c r="I23" s="67"/>
      <c r="J23" s="72">
        <f>ROUNDUP(J24+J26+J28,2)</f>
        <v>10576.460000000001</v>
      </c>
      <c r="K23" s="72">
        <f>ROUNDUP(K24+K26+K28,2)</f>
        <v>10576.460000000001</v>
      </c>
      <c r="L23" s="72">
        <f>ROUNDUP(L24+L26+L28,2)</f>
        <v>0</v>
      </c>
      <c r="M23" s="72">
        <f>ROUNDUP(M24+M26+M28,2)</f>
        <v>10576.460000000001</v>
      </c>
      <c r="N23" s="72">
        <f>ROUNDUP(N24+N26+N28,2)</f>
        <v>0</v>
      </c>
      <c r="O23" s="75"/>
      <c r="P23" s="75"/>
      <c r="Q23"/>
      <c r="R23"/>
    </row>
    <row r="24" spans="1:18" ht="15.75" x14ac:dyDescent="0.25">
      <c r="A24" s="17" t="s">
        <v>54</v>
      </c>
      <c r="B24" s="17" t="s">
        <v>55</v>
      </c>
      <c r="C24" s="18"/>
      <c r="D24" s="19"/>
      <c r="E24" s="20"/>
      <c r="F24" s="20"/>
      <c r="G24" s="20"/>
      <c r="H24" s="23">
        <f t="shared" si="0"/>
        <v>0</v>
      </c>
      <c r="I24" s="19"/>
      <c r="J24" s="24">
        <f>J25</f>
        <v>1543.0899970999999</v>
      </c>
      <c r="K24" s="24">
        <f>K25</f>
        <v>1543.0899970999999</v>
      </c>
      <c r="L24" s="24">
        <f>L25</f>
        <v>0</v>
      </c>
      <c r="M24" s="24">
        <f>M25</f>
        <v>1543.0899970999999</v>
      </c>
      <c r="N24" s="24">
        <f>N25</f>
        <v>0</v>
      </c>
      <c r="O24" s="58"/>
      <c r="P24" s="58"/>
    </row>
    <row r="25" spans="1:18" ht="31.5" x14ac:dyDescent="0.25">
      <c r="A25" s="22" t="s">
        <v>56</v>
      </c>
      <c r="B25" s="22" t="s">
        <v>57</v>
      </c>
      <c r="C25" s="18" t="s">
        <v>51</v>
      </c>
      <c r="D25" s="19">
        <v>1590.8144299999999</v>
      </c>
      <c r="E25" s="19">
        <v>1590.8144299999999</v>
      </c>
      <c r="F25" s="19"/>
      <c r="G25" s="77">
        <f t="shared" si="6"/>
        <v>1590.8144299999999</v>
      </c>
      <c r="H25" s="23">
        <f t="shared" si="0"/>
        <v>0</v>
      </c>
      <c r="I25" s="19">
        <v>0.97</v>
      </c>
      <c r="J25" s="21">
        <f>D25*I25</f>
        <v>1543.0899970999999</v>
      </c>
      <c r="K25" s="21">
        <f t="shared" si="2"/>
        <v>1543.0899970999999</v>
      </c>
      <c r="L25" s="21">
        <f t="shared" si="7"/>
        <v>0</v>
      </c>
      <c r="M25" s="21">
        <f>G25*I25</f>
        <v>1543.0899970999999</v>
      </c>
      <c r="N25" s="21">
        <f t="shared" si="4"/>
        <v>0</v>
      </c>
      <c r="O25" s="58">
        <f t="shared" si="8"/>
        <v>0</v>
      </c>
      <c r="P25" s="58">
        <f t="shared" si="5"/>
        <v>1</v>
      </c>
    </row>
    <row r="26" spans="1:18" ht="15.75" x14ac:dyDescent="0.25">
      <c r="A26" s="17" t="s">
        <v>58</v>
      </c>
      <c r="B26" s="17" t="s">
        <v>59</v>
      </c>
      <c r="C26" s="18"/>
      <c r="D26" s="19"/>
      <c r="E26" s="20"/>
      <c r="F26" s="20"/>
      <c r="G26" s="20"/>
      <c r="H26" s="23">
        <f t="shared" si="0"/>
        <v>0</v>
      </c>
      <c r="I26" s="19"/>
      <c r="J26" s="24">
        <f>J27</f>
        <v>3869.33</v>
      </c>
      <c r="K26" s="24">
        <f>K27</f>
        <v>3869.33</v>
      </c>
      <c r="L26" s="24">
        <f>L27</f>
        <v>0</v>
      </c>
      <c r="M26" s="24">
        <f>M27</f>
        <v>3869.33</v>
      </c>
      <c r="N26" s="24">
        <f>N27</f>
        <v>0</v>
      </c>
      <c r="O26" s="58"/>
      <c r="P26" s="58"/>
    </row>
    <row r="27" spans="1:18" ht="31.5" x14ac:dyDescent="0.25">
      <c r="A27" s="22" t="s">
        <v>60</v>
      </c>
      <c r="B27" s="22" t="s">
        <v>57</v>
      </c>
      <c r="C27" s="18" t="s">
        <v>51</v>
      </c>
      <c r="D27" s="19">
        <v>3989</v>
      </c>
      <c r="E27" s="20">
        <v>3989</v>
      </c>
      <c r="F27" s="20"/>
      <c r="G27" s="20">
        <f t="shared" si="6"/>
        <v>3989</v>
      </c>
      <c r="H27" s="23">
        <f t="shared" si="0"/>
        <v>0</v>
      </c>
      <c r="I27" s="19">
        <v>0.97</v>
      </c>
      <c r="J27" s="21">
        <f t="shared" si="1"/>
        <v>3869.33</v>
      </c>
      <c r="K27" s="21">
        <f t="shared" si="2"/>
        <v>3869.33</v>
      </c>
      <c r="L27" s="21">
        <f t="shared" si="7"/>
        <v>0</v>
      </c>
      <c r="M27" s="21">
        <f>G27*I27</f>
        <v>3869.33</v>
      </c>
      <c r="N27" s="21">
        <f t="shared" si="4"/>
        <v>0</v>
      </c>
      <c r="O27" s="58">
        <f t="shared" si="8"/>
        <v>0</v>
      </c>
      <c r="P27" s="58">
        <f t="shared" si="5"/>
        <v>1</v>
      </c>
    </row>
    <row r="28" spans="1:18" ht="15.75" x14ac:dyDescent="0.25">
      <c r="A28" s="17" t="s">
        <v>61</v>
      </c>
      <c r="B28" s="17" t="s">
        <v>62</v>
      </c>
      <c r="C28" s="18"/>
      <c r="D28" s="19"/>
      <c r="E28" s="20"/>
      <c r="F28" s="20"/>
      <c r="G28" s="20"/>
      <c r="H28" s="23">
        <f t="shared" si="0"/>
        <v>0</v>
      </c>
      <c r="I28" s="19"/>
      <c r="J28" s="24">
        <f>J29</f>
        <v>5164.0400025999998</v>
      </c>
      <c r="K28" s="24">
        <f>K29</f>
        <v>5164.0400025999998</v>
      </c>
      <c r="L28" s="24">
        <f>L29</f>
        <v>0</v>
      </c>
      <c r="M28" s="24">
        <f>M29</f>
        <v>5164.0400025999998</v>
      </c>
      <c r="N28" s="24">
        <f>N29</f>
        <v>0</v>
      </c>
      <c r="O28" s="58"/>
      <c r="P28" s="58"/>
    </row>
    <row r="29" spans="1:18" ht="31.5" x14ac:dyDescent="0.25">
      <c r="A29" s="22" t="s">
        <v>63</v>
      </c>
      <c r="B29" s="22" t="s">
        <v>57</v>
      </c>
      <c r="C29" s="18" t="s">
        <v>51</v>
      </c>
      <c r="D29" s="19">
        <v>5323.7525800000003</v>
      </c>
      <c r="E29" s="19">
        <v>5323.7525800000003</v>
      </c>
      <c r="F29" s="19"/>
      <c r="G29" s="77">
        <f t="shared" si="6"/>
        <v>5323.7525800000003</v>
      </c>
      <c r="H29" s="23">
        <f t="shared" si="0"/>
        <v>0</v>
      </c>
      <c r="I29" s="19">
        <v>0.97</v>
      </c>
      <c r="J29" s="21">
        <f t="shared" si="1"/>
        <v>5164.0400025999998</v>
      </c>
      <c r="K29" s="21">
        <f t="shared" si="2"/>
        <v>5164.0400025999998</v>
      </c>
      <c r="L29" s="21">
        <f t="shared" si="7"/>
        <v>0</v>
      </c>
      <c r="M29" s="21">
        <f>G29*I29</f>
        <v>5164.0400025999998</v>
      </c>
      <c r="N29" s="21">
        <f t="shared" si="4"/>
        <v>0</v>
      </c>
      <c r="O29" s="58">
        <f t="shared" si="8"/>
        <v>0</v>
      </c>
      <c r="P29" s="58">
        <f t="shared" si="5"/>
        <v>1</v>
      </c>
    </row>
    <row r="30" spans="1:18" s="70" customFormat="1" ht="15.75" x14ac:dyDescent="0.25">
      <c r="A30" s="65" t="s">
        <v>64</v>
      </c>
      <c r="B30" s="65" t="s">
        <v>65</v>
      </c>
      <c r="C30" s="66"/>
      <c r="D30" s="67"/>
      <c r="E30" s="68"/>
      <c r="F30" s="68"/>
      <c r="G30" s="68"/>
      <c r="H30" s="71">
        <f t="shared" si="0"/>
        <v>0</v>
      </c>
      <c r="I30" s="67"/>
      <c r="J30" s="72">
        <f>SUM(J31:J32)</f>
        <v>3400.799</v>
      </c>
      <c r="K30" s="72">
        <f>SUM(K31:K32)</f>
        <v>3400.799</v>
      </c>
      <c r="L30" s="72">
        <f>SUM(L31:L32)</f>
        <v>0</v>
      </c>
      <c r="M30" s="72">
        <f>SUM(M31:M32)</f>
        <v>3400.799</v>
      </c>
      <c r="N30" s="72">
        <f>SUM(N31:N32)</f>
        <v>0</v>
      </c>
      <c r="O30" s="75"/>
      <c r="P30" s="75"/>
      <c r="Q30"/>
      <c r="R30"/>
    </row>
    <row r="31" spans="1:18" ht="15.75" x14ac:dyDescent="0.25">
      <c r="A31" s="22" t="s">
        <v>66</v>
      </c>
      <c r="B31" s="22" t="s">
        <v>67</v>
      </c>
      <c r="C31" s="18" t="s">
        <v>68</v>
      </c>
      <c r="D31" s="19">
        <v>1091.05</v>
      </c>
      <c r="E31" s="20">
        <v>1091.05</v>
      </c>
      <c r="F31" s="20"/>
      <c r="G31" s="20">
        <f t="shared" si="6"/>
        <v>1091.05</v>
      </c>
      <c r="H31" s="23">
        <f t="shared" si="0"/>
        <v>0</v>
      </c>
      <c r="I31" s="19">
        <v>0.84</v>
      </c>
      <c r="J31" s="21">
        <f t="shared" si="1"/>
        <v>916.48199999999997</v>
      </c>
      <c r="K31" s="21">
        <f t="shared" si="2"/>
        <v>916.48199999999997</v>
      </c>
      <c r="L31" s="21">
        <f t="shared" si="7"/>
        <v>0</v>
      </c>
      <c r="M31" s="21">
        <f>G31*I31</f>
        <v>916.48199999999997</v>
      </c>
      <c r="N31" s="21">
        <f t="shared" si="4"/>
        <v>0</v>
      </c>
      <c r="O31" s="58">
        <f t="shared" si="8"/>
        <v>0</v>
      </c>
      <c r="P31" s="58">
        <f t="shared" si="5"/>
        <v>1</v>
      </c>
    </row>
    <row r="32" spans="1:18" ht="31.5" x14ac:dyDescent="0.25">
      <c r="A32" s="22" t="s">
        <v>69</v>
      </c>
      <c r="B32" s="22" t="s">
        <v>70</v>
      </c>
      <c r="C32" s="18" t="s">
        <v>33</v>
      </c>
      <c r="D32" s="19">
        <v>553.29999999999995</v>
      </c>
      <c r="E32" s="20">
        <v>553.29999999999995</v>
      </c>
      <c r="F32" s="20"/>
      <c r="G32" s="20">
        <f t="shared" si="6"/>
        <v>553.29999999999995</v>
      </c>
      <c r="H32" s="23">
        <f t="shared" si="0"/>
        <v>0</v>
      </c>
      <c r="I32" s="19">
        <v>4.49</v>
      </c>
      <c r="J32" s="21">
        <f t="shared" si="1"/>
        <v>2484.317</v>
      </c>
      <c r="K32" s="21">
        <f t="shared" si="2"/>
        <v>2484.317</v>
      </c>
      <c r="L32" s="21">
        <f t="shared" si="7"/>
        <v>0</v>
      </c>
      <c r="M32" s="21">
        <f>G32*I32</f>
        <v>2484.317</v>
      </c>
      <c r="N32" s="21">
        <f t="shared" si="4"/>
        <v>0</v>
      </c>
      <c r="O32" s="58">
        <f t="shared" si="8"/>
        <v>0</v>
      </c>
      <c r="P32" s="58">
        <f t="shared" si="5"/>
        <v>1</v>
      </c>
    </row>
    <row r="33" spans="1:18" s="70" customFormat="1" ht="15.75" x14ac:dyDescent="0.25">
      <c r="A33" s="65" t="s">
        <v>71</v>
      </c>
      <c r="B33" s="65" t="s">
        <v>72</v>
      </c>
      <c r="C33" s="66"/>
      <c r="D33" s="67"/>
      <c r="E33" s="68"/>
      <c r="F33" s="68"/>
      <c r="G33" s="68"/>
      <c r="H33" s="71">
        <f t="shared" si="0"/>
        <v>0</v>
      </c>
      <c r="I33" s="67"/>
      <c r="J33" s="72">
        <f>ROUNDUP(SUM(J34:J41),2)</f>
        <v>19501.099999999999</v>
      </c>
      <c r="K33" s="72">
        <f>ROUNDUP(SUM(K34:K41),2)</f>
        <v>10828.23</v>
      </c>
      <c r="L33" s="72">
        <f>ROUNDUP(SUM(L34:L41),2)</f>
        <v>5200.88</v>
      </c>
      <c r="M33" s="72">
        <f>ROUNDUP(SUM(M34:M41),2)</f>
        <v>16029.11</v>
      </c>
      <c r="N33" s="72">
        <f>ROUNDUP(SUM(N34:N41),2)</f>
        <v>3471.99</v>
      </c>
      <c r="O33" s="75"/>
      <c r="P33" s="75"/>
      <c r="Q33"/>
      <c r="R33"/>
    </row>
    <row r="34" spans="1:18" ht="15.75" x14ac:dyDescent="0.25">
      <c r="A34" s="22" t="s">
        <v>73</v>
      </c>
      <c r="B34" s="22" t="s">
        <v>74</v>
      </c>
      <c r="C34" s="18" t="s">
        <v>33</v>
      </c>
      <c r="D34" s="19">
        <v>242.28</v>
      </c>
      <c r="E34" s="20">
        <v>242.28</v>
      </c>
      <c r="F34" s="20"/>
      <c r="G34" s="20">
        <f t="shared" si="6"/>
        <v>242.28</v>
      </c>
      <c r="H34" s="23">
        <f t="shared" si="0"/>
        <v>0</v>
      </c>
      <c r="I34" s="19">
        <v>25.27</v>
      </c>
      <c r="J34" s="21">
        <f t="shared" si="1"/>
        <v>6122.4156000000003</v>
      </c>
      <c r="K34" s="21">
        <f t="shared" si="2"/>
        <v>6122.4156000000003</v>
      </c>
      <c r="L34" s="21">
        <f t="shared" si="7"/>
        <v>0</v>
      </c>
      <c r="M34" s="21">
        <f>G34*I34</f>
        <v>6122.4156000000003</v>
      </c>
      <c r="N34" s="21">
        <f>H34*I34</f>
        <v>0</v>
      </c>
      <c r="O34" s="58">
        <f t="shared" si="8"/>
        <v>0</v>
      </c>
      <c r="P34" s="58">
        <f t="shared" si="5"/>
        <v>1</v>
      </c>
    </row>
    <row r="35" spans="1:18" ht="15.75" x14ac:dyDescent="0.25">
      <c r="A35" s="22" t="s">
        <v>75</v>
      </c>
      <c r="B35" s="22" t="s">
        <v>76</v>
      </c>
      <c r="C35" s="18" t="s">
        <v>77</v>
      </c>
      <c r="D35" s="19">
        <v>350</v>
      </c>
      <c r="E35" s="20">
        <v>82</v>
      </c>
      <c r="F35" s="20"/>
      <c r="G35" s="20">
        <f t="shared" si="6"/>
        <v>82</v>
      </c>
      <c r="H35" s="23">
        <f t="shared" si="0"/>
        <v>268</v>
      </c>
      <c r="I35" s="19">
        <v>10.06</v>
      </c>
      <c r="J35" s="21">
        <f t="shared" si="1"/>
        <v>3521</v>
      </c>
      <c r="K35" s="21">
        <f t="shared" si="2"/>
        <v>824.92000000000007</v>
      </c>
      <c r="L35" s="21">
        <f t="shared" si="7"/>
        <v>0</v>
      </c>
      <c r="M35" s="21">
        <f t="shared" ref="M35:M41" si="11">G35*I35</f>
        <v>824.92000000000007</v>
      </c>
      <c r="N35" s="21">
        <f t="shared" si="4"/>
        <v>2696.08</v>
      </c>
      <c r="O35" s="58">
        <f t="shared" si="8"/>
        <v>0</v>
      </c>
      <c r="P35" s="58">
        <f t="shared" si="5"/>
        <v>0.23428571428571429</v>
      </c>
    </row>
    <row r="36" spans="1:18" ht="15.75" x14ac:dyDescent="0.25">
      <c r="A36" s="22" t="s">
        <v>78</v>
      </c>
      <c r="B36" s="22" t="s">
        <v>79</v>
      </c>
      <c r="C36" s="18" t="s">
        <v>24</v>
      </c>
      <c r="D36" s="19">
        <v>1</v>
      </c>
      <c r="E36" s="20"/>
      <c r="F36" s="20"/>
      <c r="G36" s="20">
        <f t="shared" si="6"/>
        <v>0</v>
      </c>
      <c r="H36" s="23">
        <f t="shared" si="0"/>
        <v>1</v>
      </c>
      <c r="I36" s="19">
        <v>197.64</v>
      </c>
      <c r="J36" s="21">
        <f t="shared" si="1"/>
        <v>197.64</v>
      </c>
      <c r="K36" s="21">
        <f t="shared" si="2"/>
        <v>0</v>
      </c>
      <c r="L36" s="21">
        <f t="shared" si="7"/>
        <v>0</v>
      </c>
      <c r="M36" s="21">
        <f t="shared" si="11"/>
        <v>0</v>
      </c>
      <c r="N36" s="21">
        <f t="shared" si="4"/>
        <v>197.64</v>
      </c>
      <c r="O36" s="58">
        <f t="shared" si="8"/>
        <v>0</v>
      </c>
      <c r="P36" s="58">
        <f t="shared" si="5"/>
        <v>0</v>
      </c>
    </row>
    <row r="37" spans="1:18" ht="15.75" x14ac:dyDescent="0.25">
      <c r="A37" s="22" t="s">
        <v>80</v>
      </c>
      <c r="B37" s="22" t="s">
        <v>81</v>
      </c>
      <c r="C37" s="18" t="s">
        <v>24</v>
      </c>
      <c r="D37" s="19">
        <v>2</v>
      </c>
      <c r="E37" s="20">
        <v>2</v>
      </c>
      <c r="F37" s="20"/>
      <c r="G37" s="20">
        <f t="shared" si="6"/>
        <v>2</v>
      </c>
      <c r="H37" s="23">
        <f t="shared" si="0"/>
        <v>0</v>
      </c>
      <c r="I37" s="19">
        <v>48.03</v>
      </c>
      <c r="J37" s="21">
        <f t="shared" si="1"/>
        <v>96.06</v>
      </c>
      <c r="K37" s="21">
        <f t="shared" si="2"/>
        <v>96.06</v>
      </c>
      <c r="L37" s="21">
        <f t="shared" si="7"/>
        <v>0</v>
      </c>
      <c r="M37" s="21">
        <f t="shared" si="11"/>
        <v>96.06</v>
      </c>
      <c r="N37" s="21">
        <f t="shared" si="4"/>
        <v>0</v>
      </c>
      <c r="O37" s="58">
        <f t="shared" si="8"/>
        <v>0</v>
      </c>
      <c r="P37" s="58">
        <f t="shared" si="5"/>
        <v>1</v>
      </c>
    </row>
    <row r="38" spans="1:18" ht="15.75" x14ac:dyDescent="0.25">
      <c r="A38" s="22" t="s">
        <v>82</v>
      </c>
      <c r="B38" s="22" t="s">
        <v>83</v>
      </c>
      <c r="C38" s="18" t="s">
        <v>84</v>
      </c>
      <c r="D38" s="19">
        <v>30</v>
      </c>
      <c r="E38" s="20">
        <v>23</v>
      </c>
      <c r="F38" s="20"/>
      <c r="G38" s="20">
        <f t="shared" si="6"/>
        <v>23</v>
      </c>
      <c r="H38" s="23">
        <f t="shared" si="0"/>
        <v>7</v>
      </c>
      <c r="I38" s="19">
        <v>82.61</v>
      </c>
      <c r="J38" s="21">
        <f t="shared" si="1"/>
        <v>2478.3000000000002</v>
      </c>
      <c r="K38" s="21">
        <f t="shared" si="2"/>
        <v>1900.03</v>
      </c>
      <c r="L38" s="21">
        <f t="shared" si="7"/>
        <v>0</v>
      </c>
      <c r="M38" s="21">
        <f t="shared" si="11"/>
        <v>1900.03</v>
      </c>
      <c r="N38" s="21">
        <f t="shared" si="4"/>
        <v>578.27</v>
      </c>
      <c r="O38" s="58">
        <f t="shared" si="8"/>
        <v>0</v>
      </c>
      <c r="P38" s="58">
        <f t="shared" si="5"/>
        <v>0.76666666666666672</v>
      </c>
    </row>
    <row r="39" spans="1:18" ht="15.75" x14ac:dyDescent="0.25">
      <c r="A39" s="22" t="s">
        <v>85</v>
      </c>
      <c r="B39" s="22" t="s">
        <v>86</v>
      </c>
      <c r="C39" s="18" t="s">
        <v>84</v>
      </c>
      <c r="D39" s="19">
        <v>74.069999999999993</v>
      </c>
      <c r="E39" s="20">
        <v>45</v>
      </c>
      <c r="F39" s="20">
        <v>29.07</v>
      </c>
      <c r="G39" s="20">
        <f t="shared" si="6"/>
        <v>74.069999999999993</v>
      </c>
      <c r="H39" s="23">
        <f t="shared" si="0"/>
        <v>0</v>
      </c>
      <c r="I39" s="19">
        <v>1.29</v>
      </c>
      <c r="J39" s="21">
        <f t="shared" si="1"/>
        <v>95.550299999999993</v>
      </c>
      <c r="K39" s="21">
        <f t="shared" si="2"/>
        <v>58.050000000000004</v>
      </c>
      <c r="L39" s="21">
        <f t="shared" si="7"/>
        <v>37.500300000000003</v>
      </c>
      <c r="M39" s="21">
        <f t="shared" si="11"/>
        <v>95.550299999999993</v>
      </c>
      <c r="N39" s="21">
        <f t="shared" si="4"/>
        <v>0</v>
      </c>
      <c r="O39" s="58">
        <f t="shared" si="8"/>
        <v>0.39246658566221149</v>
      </c>
      <c r="P39" s="58">
        <f t="shared" si="5"/>
        <v>1</v>
      </c>
    </row>
    <row r="40" spans="1:18" ht="31.5" x14ac:dyDescent="0.25">
      <c r="A40" s="22" t="s">
        <v>87</v>
      </c>
      <c r="B40" s="22" t="s">
        <v>57</v>
      </c>
      <c r="C40" s="18" t="s">
        <v>51</v>
      </c>
      <c r="D40" s="19">
        <v>3099.83</v>
      </c>
      <c r="E40" s="20">
        <v>1883.25</v>
      </c>
      <c r="F40" s="20">
        <v>1216.58</v>
      </c>
      <c r="G40" s="20">
        <f t="shared" si="6"/>
        <v>3099.83</v>
      </c>
      <c r="H40" s="23">
        <f t="shared" si="0"/>
        <v>0</v>
      </c>
      <c r="I40" s="19">
        <v>0.97</v>
      </c>
      <c r="J40" s="21">
        <f t="shared" si="1"/>
        <v>3006.8350999999998</v>
      </c>
      <c r="K40" s="21">
        <f t="shared" si="2"/>
        <v>1826.7525000000001</v>
      </c>
      <c r="L40" s="21">
        <f>F40*I40</f>
        <v>1180.0826</v>
      </c>
      <c r="M40" s="21">
        <f t="shared" si="11"/>
        <v>3006.8350999999998</v>
      </c>
      <c r="N40" s="21">
        <f t="shared" si="4"/>
        <v>0</v>
      </c>
      <c r="O40" s="58">
        <f t="shared" si="8"/>
        <v>0.39246668365684567</v>
      </c>
      <c r="P40" s="58">
        <f t="shared" si="5"/>
        <v>1</v>
      </c>
    </row>
    <row r="41" spans="1:18" ht="15.75" x14ac:dyDescent="0.25">
      <c r="A41" s="22" t="s">
        <v>88</v>
      </c>
      <c r="B41" s="22" t="s">
        <v>89</v>
      </c>
      <c r="C41" s="18" t="s">
        <v>90</v>
      </c>
      <c r="D41" s="19">
        <v>111.11</v>
      </c>
      <c r="E41" s="20"/>
      <c r="F41" s="20">
        <v>111.11</v>
      </c>
      <c r="G41" s="20">
        <f t="shared" si="6"/>
        <v>111.11</v>
      </c>
      <c r="H41" s="23">
        <f t="shared" si="0"/>
        <v>0</v>
      </c>
      <c r="I41" s="19">
        <v>35.85</v>
      </c>
      <c r="J41" s="21">
        <f t="shared" si="1"/>
        <v>3983.2935000000002</v>
      </c>
      <c r="K41" s="21">
        <f t="shared" si="2"/>
        <v>0</v>
      </c>
      <c r="L41" s="21">
        <f>F41*I41</f>
        <v>3983.2935000000002</v>
      </c>
      <c r="M41" s="21">
        <f t="shared" si="11"/>
        <v>3983.2935000000002</v>
      </c>
      <c r="N41" s="21">
        <f t="shared" si="4"/>
        <v>0</v>
      </c>
      <c r="O41" s="58">
        <f t="shared" si="8"/>
        <v>1</v>
      </c>
      <c r="P41" s="58">
        <f t="shared" si="5"/>
        <v>1</v>
      </c>
    </row>
    <row r="42" spans="1:18" s="70" customFormat="1" ht="15.75" x14ac:dyDescent="0.25">
      <c r="A42" s="65" t="s">
        <v>91</v>
      </c>
      <c r="B42" s="65" t="s">
        <v>92</v>
      </c>
      <c r="C42" s="66"/>
      <c r="D42" s="67"/>
      <c r="E42" s="68"/>
      <c r="F42" s="68"/>
      <c r="G42" s="68"/>
      <c r="H42" s="71">
        <f t="shared" si="0"/>
        <v>0</v>
      </c>
      <c r="I42" s="67"/>
      <c r="J42" s="72">
        <f>ROUNDUP(SUM(J43:J59),2)</f>
        <v>58852.670000000006</v>
      </c>
      <c r="K42" s="72">
        <f>ROUNDUP(SUM(K43:K59),2)</f>
        <v>49060.43</v>
      </c>
      <c r="L42" s="72">
        <f>ROUNDUP(SUM(L43:L59),2)</f>
        <v>0</v>
      </c>
      <c r="M42" s="72">
        <f>ROUNDUP(SUM(M43:M59),2)</f>
        <v>49060.43</v>
      </c>
      <c r="N42" s="72">
        <f>ROUNDUP(SUM(N43:N59),2)</f>
        <v>9792.24</v>
      </c>
      <c r="O42" s="75"/>
      <c r="P42" s="75"/>
      <c r="Q42"/>
      <c r="R42"/>
    </row>
    <row r="43" spans="1:18" ht="15.75" x14ac:dyDescent="0.25">
      <c r="A43" s="22" t="s">
        <v>93</v>
      </c>
      <c r="B43" s="22" t="s">
        <v>94</v>
      </c>
      <c r="C43" s="18" t="s">
        <v>33</v>
      </c>
      <c r="D43" s="19">
        <v>96.87</v>
      </c>
      <c r="E43" s="20">
        <v>96.87</v>
      </c>
      <c r="F43" s="20"/>
      <c r="G43" s="20">
        <f t="shared" si="6"/>
        <v>96.87</v>
      </c>
      <c r="H43" s="23">
        <f t="shared" si="0"/>
        <v>0</v>
      </c>
      <c r="I43" s="19">
        <v>28.79</v>
      </c>
      <c r="J43" s="21">
        <f t="shared" si="1"/>
        <v>2788.8872999999999</v>
      </c>
      <c r="K43" s="21">
        <f t="shared" si="2"/>
        <v>2788.8872999999999</v>
      </c>
      <c r="L43" s="21">
        <f>F43*I43</f>
        <v>0</v>
      </c>
      <c r="M43" s="21">
        <f>G43*I43</f>
        <v>2788.8872999999999</v>
      </c>
      <c r="N43" s="21">
        <f t="shared" si="4"/>
        <v>0</v>
      </c>
      <c r="O43" s="58">
        <f t="shared" si="8"/>
        <v>0</v>
      </c>
      <c r="P43" s="58">
        <f t="shared" si="5"/>
        <v>1</v>
      </c>
    </row>
    <row r="44" spans="1:18" ht="15.75" x14ac:dyDescent="0.25">
      <c r="A44" s="22" t="s">
        <v>95</v>
      </c>
      <c r="B44" s="22" t="s">
        <v>96</v>
      </c>
      <c r="C44" s="18" t="s">
        <v>24</v>
      </c>
      <c r="D44" s="19">
        <v>95</v>
      </c>
      <c r="E44" s="20">
        <v>95</v>
      </c>
      <c r="F44" s="20"/>
      <c r="G44" s="20">
        <f t="shared" si="6"/>
        <v>95</v>
      </c>
      <c r="H44" s="23">
        <f t="shared" si="0"/>
        <v>0</v>
      </c>
      <c r="I44" s="19">
        <v>30.31</v>
      </c>
      <c r="J44" s="21">
        <f t="shared" si="1"/>
        <v>2879.45</v>
      </c>
      <c r="K44" s="21">
        <f t="shared" si="2"/>
        <v>2879.45</v>
      </c>
      <c r="L44" s="21">
        <f t="shared" ref="L44:L59" si="12">F44*I44</f>
        <v>0</v>
      </c>
      <c r="M44" s="21">
        <f t="shared" ref="M44:M59" si="13">G44*I44</f>
        <v>2879.45</v>
      </c>
      <c r="N44" s="21">
        <f t="shared" si="4"/>
        <v>0</v>
      </c>
      <c r="O44" s="58">
        <f t="shared" si="8"/>
        <v>0</v>
      </c>
      <c r="P44" s="58">
        <f t="shared" si="5"/>
        <v>1</v>
      </c>
    </row>
    <row r="45" spans="1:18" ht="15.75" x14ac:dyDescent="0.25">
      <c r="A45" s="22" t="s">
        <v>97</v>
      </c>
      <c r="B45" s="22" t="s">
        <v>98</v>
      </c>
      <c r="C45" s="18" t="s">
        <v>24</v>
      </c>
      <c r="D45" s="19">
        <v>20</v>
      </c>
      <c r="E45" s="20">
        <v>20</v>
      </c>
      <c r="F45" s="20"/>
      <c r="G45" s="20">
        <f t="shared" si="6"/>
        <v>20</v>
      </c>
      <c r="H45" s="23">
        <f t="shared" si="0"/>
        <v>0</v>
      </c>
      <c r="I45" s="19">
        <v>40.369999999999997</v>
      </c>
      <c r="J45" s="21">
        <f t="shared" si="1"/>
        <v>807.4</v>
      </c>
      <c r="K45" s="21">
        <f t="shared" si="2"/>
        <v>807.4</v>
      </c>
      <c r="L45" s="21">
        <f t="shared" si="12"/>
        <v>0</v>
      </c>
      <c r="M45" s="21">
        <f t="shared" si="13"/>
        <v>807.4</v>
      </c>
      <c r="N45" s="21">
        <f t="shared" si="4"/>
        <v>0</v>
      </c>
      <c r="O45" s="58">
        <f t="shared" si="8"/>
        <v>0</v>
      </c>
      <c r="P45" s="58">
        <f t="shared" si="5"/>
        <v>1</v>
      </c>
    </row>
    <row r="46" spans="1:18" ht="15.75" x14ac:dyDescent="0.25">
      <c r="A46" s="22" t="s">
        <v>99</v>
      </c>
      <c r="B46" s="22" t="s">
        <v>100</v>
      </c>
      <c r="C46" s="18" t="s">
        <v>24</v>
      </c>
      <c r="D46" s="19">
        <v>168</v>
      </c>
      <c r="E46" s="20">
        <v>168</v>
      </c>
      <c r="F46" s="20"/>
      <c r="G46" s="20">
        <f t="shared" si="6"/>
        <v>168</v>
      </c>
      <c r="H46" s="23">
        <f t="shared" si="0"/>
        <v>0</v>
      </c>
      <c r="I46" s="19">
        <v>65.31</v>
      </c>
      <c r="J46" s="21">
        <f t="shared" si="1"/>
        <v>10972.08</v>
      </c>
      <c r="K46" s="21">
        <f t="shared" si="2"/>
        <v>10972.08</v>
      </c>
      <c r="L46" s="21">
        <f t="shared" si="12"/>
        <v>0</v>
      </c>
      <c r="M46" s="21">
        <f t="shared" si="13"/>
        <v>10972.08</v>
      </c>
      <c r="N46" s="21">
        <f t="shared" si="4"/>
        <v>0</v>
      </c>
      <c r="O46" s="58">
        <f t="shared" si="8"/>
        <v>0</v>
      </c>
      <c r="P46" s="58">
        <f t="shared" si="5"/>
        <v>1</v>
      </c>
    </row>
    <row r="47" spans="1:18" ht="15.75" x14ac:dyDescent="0.25">
      <c r="A47" s="22" t="s">
        <v>101</v>
      </c>
      <c r="B47" s="22" t="s">
        <v>102</v>
      </c>
      <c r="C47" s="18" t="s">
        <v>24</v>
      </c>
      <c r="D47" s="19">
        <v>20</v>
      </c>
      <c r="E47" s="20">
        <v>20</v>
      </c>
      <c r="F47" s="20"/>
      <c r="G47" s="20">
        <f t="shared" si="6"/>
        <v>20</v>
      </c>
      <c r="H47" s="23">
        <f t="shared" si="0"/>
        <v>0</v>
      </c>
      <c r="I47" s="19">
        <v>53</v>
      </c>
      <c r="J47" s="21">
        <f t="shared" si="1"/>
        <v>1060</v>
      </c>
      <c r="K47" s="21">
        <f t="shared" si="2"/>
        <v>1060</v>
      </c>
      <c r="L47" s="21">
        <f t="shared" si="12"/>
        <v>0</v>
      </c>
      <c r="M47" s="21">
        <f t="shared" si="13"/>
        <v>1060</v>
      </c>
      <c r="N47" s="21">
        <f t="shared" si="4"/>
        <v>0</v>
      </c>
      <c r="O47" s="58">
        <f t="shared" si="8"/>
        <v>0</v>
      </c>
      <c r="P47" s="58">
        <f t="shared" si="5"/>
        <v>1</v>
      </c>
    </row>
    <row r="48" spans="1:18" ht="15.75" x14ac:dyDescent="0.25">
      <c r="A48" s="22" t="s">
        <v>103</v>
      </c>
      <c r="B48" s="22" t="s">
        <v>104</v>
      </c>
      <c r="C48" s="18" t="s">
        <v>24</v>
      </c>
      <c r="D48" s="19">
        <v>147</v>
      </c>
      <c r="E48" s="20">
        <v>147</v>
      </c>
      <c r="F48" s="20"/>
      <c r="G48" s="20">
        <f t="shared" si="6"/>
        <v>147</v>
      </c>
      <c r="H48" s="23">
        <f t="shared" si="0"/>
        <v>0</v>
      </c>
      <c r="I48" s="19">
        <v>63.12</v>
      </c>
      <c r="J48" s="21">
        <f t="shared" si="1"/>
        <v>9278.64</v>
      </c>
      <c r="K48" s="21">
        <f t="shared" si="2"/>
        <v>9278.64</v>
      </c>
      <c r="L48" s="21">
        <f t="shared" si="12"/>
        <v>0</v>
      </c>
      <c r="M48" s="21">
        <f t="shared" si="13"/>
        <v>9278.64</v>
      </c>
      <c r="N48" s="21">
        <f t="shared" si="4"/>
        <v>0</v>
      </c>
      <c r="O48" s="58">
        <f t="shared" si="8"/>
        <v>0</v>
      </c>
      <c r="P48" s="58">
        <f t="shared" si="5"/>
        <v>1</v>
      </c>
    </row>
    <row r="49" spans="1:18" ht="15.75" x14ac:dyDescent="0.25">
      <c r="A49" s="22" t="s">
        <v>105</v>
      </c>
      <c r="B49" s="22" t="s">
        <v>106</v>
      </c>
      <c r="C49" s="18" t="s">
        <v>24</v>
      </c>
      <c r="D49" s="19">
        <v>50</v>
      </c>
      <c r="E49" s="20">
        <v>50</v>
      </c>
      <c r="F49" s="20"/>
      <c r="G49" s="20">
        <f t="shared" si="6"/>
        <v>50</v>
      </c>
      <c r="H49" s="23">
        <f t="shared" si="0"/>
        <v>0</v>
      </c>
      <c r="I49" s="19">
        <v>14.47</v>
      </c>
      <c r="J49" s="21">
        <f t="shared" si="1"/>
        <v>723.5</v>
      </c>
      <c r="K49" s="21">
        <f t="shared" si="2"/>
        <v>723.5</v>
      </c>
      <c r="L49" s="21">
        <f t="shared" si="12"/>
        <v>0</v>
      </c>
      <c r="M49" s="21">
        <f t="shared" si="13"/>
        <v>723.5</v>
      </c>
      <c r="N49" s="21">
        <f t="shared" si="4"/>
        <v>0</v>
      </c>
      <c r="O49" s="58">
        <f t="shared" si="8"/>
        <v>0</v>
      </c>
      <c r="P49" s="58">
        <f t="shared" si="5"/>
        <v>1</v>
      </c>
    </row>
    <row r="50" spans="1:18" ht="15.75" x14ac:dyDescent="0.25">
      <c r="A50" s="22" t="s">
        <v>107</v>
      </c>
      <c r="B50" s="22" t="s">
        <v>108</v>
      </c>
      <c r="C50" s="18" t="s">
        <v>24</v>
      </c>
      <c r="D50" s="19">
        <v>6</v>
      </c>
      <c r="E50" s="20">
        <v>6</v>
      </c>
      <c r="F50" s="20"/>
      <c r="G50" s="20">
        <f t="shared" si="6"/>
        <v>6</v>
      </c>
      <c r="H50" s="23">
        <f t="shared" si="0"/>
        <v>0</v>
      </c>
      <c r="I50" s="19">
        <v>48.85</v>
      </c>
      <c r="J50" s="21">
        <f t="shared" si="1"/>
        <v>293.10000000000002</v>
      </c>
      <c r="K50" s="21">
        <f t="shared" si="2"/>
        <v>293.10000000000002</v>
      </c>
      <c r="L50" s="21">
        <f t="shared" si="12"/>
        <v>0</v>
      </c>
      <c r="M50" s="21">
        <f t="shared" si="13"/>
        <v>293.10000000000002</v>
      </c>
      <c r="N50" s="21">
        <f t="shared" si="4"/>
        <v>0</v>
      </c>
      <c r="O50" s="58">
        <f t="shared" si="8"/>
        <v>0</v>
      </c>
      <c r="P50" s="58">
        <f t="shared" si="5"/>
        <v>1</v>
      </c>
    </row>
    <row r="51" spans="1:18" ht="15.75" x14ac:dyDescent="0.25">
      <c r="A51" s="22" t="s">
        <v>109</v>
      </c>
      <c r="B51" s="22" t="s">
        <v>110</v>
      </c>
      <c r="C51" s="18" t="s">
        <v>24</v>
      </c>
      <c r="D51" s="19">
        <v>13</v>
      </c>
      <c r="E51" s="20">
        <v>13</v>
      </c>
      <c r="F51" s="20"/>
      <c r="G51" s="20">
        <f t="shared" si="6"/>
        <v>13</v>
      </c>
      <c r="H51" s="23">
        <f t="shared" si="0"/>
        <v>0</v>
      </c>
      <c r="I51" s="19">
        <v>91.02</v>
      </c>
      <c r="J51" s="21">
        <f t="shared" si="1"/>
        <v>1183.26</v>
      </c>
      <c r="K51" s="21">
        <f t="shared" si="2"/>
        <v>1183.26</v>
      </c>
      <c r="L51" s="21">
        <f t="shared" si="12"/>
        <v>0</v>
      </c>
      <c r="M51" s="21">
        <f t="shared" si="13"/>
        <v>1183.26</v>
      </c>
      <c r="N51" s="21">
        <f t="shared" si="4"/>
        <v>0</v>
      </c>
      <c r="O51" s="58">
        <f t="shared" si="8"/>
        <v>0</v>
      </c>
      <c r="P51" s="58">
        <f t="shared" si="5"/>
        <v>1</v>
      </c>
    </row>
    <row r="52" spans="1:18" ht="15.75" x14ac:dyDescent="0.25">
      <c r="A52" s="22" t="s">
        <v>111</v>
      </c>
      <c r="B52" s="22" t="s">
        <v>112</v>
      </c>
      <c r="C52" s="18" t="s">
        <v>24</v>
      </c>
      <c r="D52" s="19">
        <v>5</v>
      </c>
      <c r="E52" s="20">
        <v>5</v>
      </c>
      <c r="F52" s="20"/>
      <c r="G52" s="20">
        <f t="shared" si="6"/>
        <v>5</v>
      </c>
      <c r="H52" s="23">
        <f t="shared" si="0"/>
        <v>0</v>
      </c>
      <c r="I52" s="19">
        <v>91.26</v>
      </c>
      <c r="J52" s="21">
        <f t="shared" si="1"/>
        <v>456.3</v>
      </c>
      <c r="K52" s="21">
        <f t="shared" si="2"/>
        <v>456.3</v>
      </c>
      <c r="L52" s="21">
        <f t="shared" si="12"/>
        <v>0</v>
      </c>
      <c r="M52" s="21">
        <f t="shared" si="13"/>
        <v>456.3</v>
      </c>
      <c r="N52" s="21">
        <f t="shared" si="4"/>
        <v>0</v>
      </c>
      <c r="O52" s="58">
        <f t="shared" si="8"/>
        <v>0</v>
      </c>
      <c r="P52" s="58">
        <f t="shared" si="5"/>
        <v>1</v>
      </c>
    </row>
    <row r="53" spans="1:18" ht="15.75" x14ac:dyDescent="0.25">
      <c r="A53" s="22" t="s">
        <v>113</v>
      </c>
      <c r="B53" s="22" t="s">
        <v>114</v>
      </c>
      <c r="C53" s="18" t="s">
        <v>24</v>
      </c>
      <c r="D53" s="19">
        <v>19</v>
      </c>
      <c r="E53" s="20">
        <v>19</v>
      </c>
      <c r="F53" s="20"/>
      <c r="G53" s="20">
        <f t="shared" si="6"/>
        <v>19</v>
      </c>
      <c r="H53" s="23">
        <f t="shared" si="0"/>
        <v>0</v>
      </c>
      <c r="I53" s="19">
        <v>845.39</v>
      </c>
      <c r="J53" s="21">
        <f t="shared" si="1"/>
        <v>16062.41</v>
      </c>
      <c r="K53" s="21">
        <f t="shared" si="2"/>
        <v>16062.41</v>
      </c>
      <c r="L53" s="21">
        <f t="shared" si="12"/>
        <v>0</v>
      </c>
      <c r="M53" s="21">
        <f t="shared" si="13"/>
        <v>16062.41</v>
      </c>
      <c r="N53" s="21">
        <f t="shared" si="4"/>
        <v>0</v>
      </c>
      <c r="O53" s="58">
        <f t="shared" si="8"/>
        <v>0</v>
      </c>
      <c r="P53" s="58">
        <f t="shared" si="5"/>
        <v>1</v>
      </c>
    </row>
    <row r="54" spans="1:18" ht="15.75" x14ac:dyDescent="0.25">
      <c r="A54" s="22" t="s">
        <v>115</v>
      </c>
      <c r="B54" s="22" t="s">
        <v>116</v>
      </c>
      <c r="C54" s="18" t="s">
        <v>77</v>
      </c>
      <c r="D54" s="19">
        <v>6</v>
      </c>
      <c r="E54" s="20">
        <v>6</v>
      </c>
      <c r="F54" s="20"/>
      <c r="G54" s="20">
        <f t="shared" si="6"/>
        <v>6</v>
      </c>
      <c r="H54" s="23">
        <f t="shared" si="0"/>
        <v>0</v>
      </c>
      <c r="I54" s="19">
        <v>425.9</v>
      </c>
      <c r="J54" s="21">
        <f t="shared" si="1"/>
        <v>2555.3999999999996</v>
      </c>
      <c r="K54" s="21">
        <f t="shared" si="2"/>
        <v>2555.3999999999996</v>
      </c>
      <c r="L54" s="21">
        <f t="shared" si="12"/>
        <v>0</v>
      </c>
      <c r="M54" s="21">
        <f t="shared" si="13"/>
        <v>2555.3999999999996</v>
      </c>
      <c r="N54" s="21">
        <f t="shared" si="4"/>
        <v>0</v>
      </c>
      <c r="O54" s="58">
        <f t="shared" si="8"/>
        <v>0</v>
      </c>
      <c r="P54" s="58">
        <f t="shared" si="5"/>
        <v>1</v>
      </c>
    </row>
    <row r="55" spans="1:18" ht="15.75" x14ac:dyDescent="0.25">
      <c r="A55" s="22" t="s">
        <v>117</v>
      </c>
      <c r="B55" s="22" t="s">
        <v>118</v>
      </c>
      <c r="C55" s="18" t="s">
        <v>119</v>
      </c>
      <c r="D55" s="19">
        <v>145.19</v>
      </c>
      <c r="E55" s="20"/>
      <c r="F55" s="20"/>
      <c r="G55" s="20">
        <f t="shared" si="6"/>
        <v>0</v>
      </c>
      <c r="H55" s="23">
        <f t="shared" si="0"/>
        <v>145.19</v>
      </c>
      <c r="I55" s="19">
        <v>30.99</v>
      </c>
      <c r="J55" s="21">
        <f t="shared" si="1"/>
        <v>4499.4380999999994</v>
      </c>
      <c r="K55" s="21">
        <f t="shared" si="2"/>
        <v>0</v>
      </c>
      <c r="L55" s="21">
        <f t="shared" si="12"/>
        <v>0</v>
      </c>
      <c r="M55" s="21">
        <f t="shared" si="13"/>
        <v>0</v>
      </c>
      <c r="N55" s="21">
        <f t="shared" si="4"/>
        <v>4499.4380999999994</v>
      </c>
      <c r="O55" s="58">
        <f t="shared" si="8"/>
        <v>0</v>
      </c>
      <c r="P55" s="58">
        <f t="shared" si="5"/>
        <v>0</v>
      </c>
    </row>
    <row r="56" spans="1:18" ht="15.75" x14ac:dyDescent="0.25">
      <c r="A56" s="22" t="s">
        <v>120</v>
      </c>
      <c r="B56" s="22" t="s">
        <v>121</v>
      </c>
      <c r="C56" s="18" t="s">
        <v>84</v>
      </c>
      <c r="D56" s="19">
        <v>11.81</v>
      </c>
      <c r="E56" s="20"/>
      <c r="F56" s="20"/>
      <c r="G56" s="20">
        <f t="shared" si="6"/>
        <v>0</v>
      </c>
      <c r="H56" s="23">
        <f t="shared" si="0"/>
        <v>11.81</v>
      </c>
      <c r="I56" s="19">
        <v>168.14</v>
      </c>
      <c r="J56" s="21">
        <f t="shared" si="1"/>
        <v>1985.7333999999998</v>
      </c>
      <c r="K56" s="21">
        <f t="shared" si="2"/>
        <v>0</v>
      </c>
      <c r="L56" s="21">
        <f t="shared" si="12"/>
        <v>0</v>
      </c>
      <c r="M56" s="21">
        <f t="shared" si="13"/>
        <v>0</v>
      </c>
      <c r="N56" s="21">
        <f t="shared" si="4"/>
        <v>1985.7333999999998</v>
      </c>
      <c r="O56" s="58">
        <f t="shared" si="8"/>
        <v>0</v>
      </c>
      <c r="P56" s="58">
        <f t="shared" si="5"/>
        <v>0</v>
      </c>
    </row>
    <row r="57" spans="1:18" ht="15.75" x14ac:dyDescent="0.25">
      <c r="A57" s="22" t="s">
        <v>122</v>
      </c>
      <c r="B57" s="22" t="s">
        <v>123</v>
      </c>
      <c r="C57" s="18" t="s">
        <v>77</v>
      </c>
      <c r="D57" s="19">
        <v>145.44999999999999</v>
      </c>
      <c r="E57" s="20"/>
      <c r="F57" s="20"/>
      <c r="G57" s="20">
        <f t="shared" si="6"/>
        <v>0</v>
      </c>
      <c r="H57" s="23">
        <f t="shared" si="0"/>
        <v>145.44999999999999</v>
      </c>
      <c r="I57" s="19">
        <v>14.97</v>
      </c>
      <c r="J57" s="21">
        <f t="shared" si="1"/>
        <v>2177.3865000000001</v>
      </c>
      <c r="K57" s="21">
        <f t="shared" si="2"/>
        <v>0</v>
      </c>
      <c r="L57" s="21">
        <f t="shared" si="12"/>
        <v>0</v>
      </c>
      <c r="M57" s="21">
        <f t="shared" si="13"/>
        <v>0</v>
      </c>
      <c r="N57" s="21">
        <f t="shared" si="4"/>
        <v>2177.3865000000001</v>
      </c>
      <c r="O57" s="58">
        <f t="shared" si="8"/>
        <v>0</v>
      </c>
      <c r="P57" s="58">
        <f t="shared" si="5"/>
        <v>0</v>
      </c>
    </row>
    <row r="58" spans="1:18" ht="15.75" x14ac:dyDescent="0.25">
      <c r="A58" s="22" t="s">
        <v>124</v>
      </c>
      <c r="B58" s="22" t="s">
        <v>125</v>
      </c>
      <c r="C58" s="18" t="s">
        <v>24</v>
      </c>
      <c r="D58" s="19">
        <v>34</v>
      </c>
      <c r="E58" s="20"/>
      <c r="F58" s="20"/>
      <c r="G58" s="20">
        <f t="shared" si="6"/>
        <v>0</v>
      </c>
      <c r="H58" s="23">
        <f t="shared" si="0"/>
        <v>34</v>
      </c>
      <c r="I58" s="19">
        <v>29.06</v>
      </c>
      <c r="J58" s="21">
        <f t="shared" si="1"/>
        <v>988.04</v>
      </c>
      <c r="K58" s="21">
        <f t="shared" si="2"/>
        <v>0</v>
      </c>
      <c r="L58" s="21">
        <f t="shared" si="12"/>
        <v>0</v>
      </c>
      <c r="M58" s="21">
        <f t="shared" si="13"/>
        <v>0</v>
      </c>
      <c r="N58" s="21">
        <f t="shared" si="4"/>
        <v>988.04</v>
      </c>
      <c r="O58" s="58">
        <f t="shared" si="8"/>
        <v>0</v>
      </c>
      <c r="P58" s="58">
        <f t="shared" si="5"/>
        <v>0</v>
      </c>
    </row>
    <row r="59" spans="1:18" ht="15.75" x14ac:dyDescent="0.25">
      <c r="A59" s="22" t="s">
        <v>126</v>
      </c>
      <c r="B59" s="22" t="s">
        <v>127</v>
      </c>
      <c r="C59" s="18" t="s">
        <v>33</v>
      </c>
      <c r="D59" s="19">
        <v>18.809999999999999</v>
      </c>
      <c r="E59" s="20"/>
      <c r="F59" s="20"/>
      <c r="G59" s="20">
        <f t="shared" si="6"/>
        <v>0</v>
      </c>
      <c r="H59" s="23">
        <f t="shared" si="0"/>
        <v>18.809999999999999</v>
      </c>
      <c r="I59" s="19">
        <v>7.53</v>
      </c>
      <c r="J59" s="21">
        <f t="shared" si="1"/>
        <v>141.63929999999999</v>
      </c>
      <c r="K59" s="21">
        <f t="shared" si="2"/>
        <v>0</v>
      </c>
      <c r="L59" s="21">
        <f t="shared" si="12"/>
        <v>0</v>
      </c>
      <c r="M59" s="21">
        <f t="shared" si="13"/>
        <v>0</v>
      </c>
      <c r="N59" s="21">
        <f t="shared" si="4"/>
        <v>141.63929999999999</v>
      </c>
      <c r="O59" s="58">
        <f t="shared" si="8"/>
        <v>0</v>
      </c>
      <c r="P59" s="58">
        <f t="shared" si="5"/>
        <v>0</v>
      </c>
    </row>
    <row r="60" spans="1:18" s="70" customFormat="1" ht="15.75" x14ac:dyDescent="0.25">
      <c r="A60" s="65" t="s">
        <v>128</v>
      </c>
      <c r="B60" s="65" t="s">
        <v>129</v>
      </c>
      <c r="C60" s="66"/>
      <c r="D60" s="67"/>
      <c r="E60" s="68"/>
      <c r="F60" s="68"/>
      <c r="G60" s="68"/>
      <c r="H60" s="71">
        <f t="shared" si="0"/>
        <v>0</v>
      </c>
      <c r="I60" s="67"/>
      <c r="J60" s="72">
        <f>ROUNDUP(J61+J62,2)</f>
        <v>174652.26</v>
      </c>
      <c r="K60" s="72">
        <f>ROUNDUP(K61+K62,2)</f>
        <v>141873.30000000002</v>
      </c>
      <c r="L60" s="72">
        <f>ROUNDUP(L61+L62,2)</f>
        <v>127.31</v>
      </c>
      <c r="M60" s="72">
        <f>ROUNDUP(M61+M62,2)</f>
        <v>142000.61000000002</v>
      </c>
      <c r="N60" s="72">
        <f>ROUNDUP(N61+N62,2)</f>
        <v>32651.66</v>
      </c>
      <c r="O60" s="75"/>
      <c r="P60" s="75"/>
      <c r="Q60"/>
      <c r="R60"/>
    </row>
    <row r="61" spans="1:18" ht="63" x14ac:dyDescent="0.25">
      <c r="A61" s="22" t="s">
        <v>130</v>
      </c>
      <c r="B61" s="22" t="s">
        <v>131</v>
      </c>
      <c r="C61" s="18" t="s">
        <v>119</v>
      </c>
      <c r="D61" s="19">
        <v>851.91</v>
      </c>
      <c r="E61" s="20">
        <v>851.91</v>
      </c>
      <c r="F61" s="20"/>
      <c r="G61" s="20">
        <f t="shared" si="6"/>
        <v>851.91</v>
      </c>
      <c r="H61" s="23">
        <f t="shared" si="0"/>
        <v>0</v>
      </c>
      <c r="I61" s="19">
        <v>145.72</v>
      </c>
      <c r="J61" s="21">
        <f t="shared" si="1"/>
        <v>124140.32519999999</v>
      </c>
      <c r="K61" s="21">
        <f t="shared" si="2"/>
        <v>124140.32519999999</v>
      </c>
      <c r="L61" s="21">
        <f>F61*I61</f>
        <v>0</v>
      </c>
      <c r="M61" s="21">
        <f>G61*I61</f>
        <v>124140.32519999999</v>
      </c>
      <c r="N61" s="21">
        <f t="shared" si="4"/>
        <v>0</v>
      </c>
      <c r="O61" s="58">
        <f t="shared" si="8"/>
        <v>0</v>
      </c>
      <c r="P61" s="58">
        <f t="shared" si="5"/>
        <v>1</v>
      </c>
    </row>
    <row r="62" spans="1:18" ht="15.75" x14ac:dyDescent="0.25">
      <c r="A62" s="17" t="s">
        <v>132</v>
      </c>
      <c r="B62" s="17" t="s">
        <v>133</v>
      </c>
      <c r="C62" s="18"/>
      <c r="D62" s="19"/>
      <c r="E62" s="20"/>
      <c r="F62" s="20"/>
      <c r="G62" s="20">
        <f t="shared" si="6"/>
        <v>0</v>
      </c>
      <c r="H62" s="23">
        <f t="shared" si="0"/>
        <v>0</v>
      </c>
      <c r="I62" s="19"/>
      <c r="J62" s="24">
        <f>SUM(J63:J73)</f>
        <v>50511.927199999991</v>
      </c>
      <c r="K62" s="24">
        <f>SUM(K63:K73)</f>
        <v>17732.969327999999</v>
      </c>
      <c r="L62" s="24">
        <f>SUM(L63:L73)</f>
        <v>127.3056</v>
      </c>
      <c r="M62" s="24">
        <f>SUM(M63:M73)</f>
        <v>17860.274927999999</v>
      </c>
      <c r="N62" s="24">
        <f>SUM(N63:N73)</f>
        <v>32651.652271999999</v>
      </c>
      <c r="O62" s="58"/>
      <c r="P62" s="58"/>
    </row>
    <row r="63" spans="1:18" ht="31.5" x14ac:dyDescent="0.25">
      <c r="A63" s="22" t="s">
        <v>134</v>
      </c>
      <c r="B63" s="22" t="s">
        <v>135</v>
      </c>
      <c r="C63" s="18" t="s">
        <v>84</v>
      </c>
      <c r="D63" s="19">
        <v>12.24</v>
      </c>
      <c r="E63" s="20"/>
      <c r="F63" s="20"/>
      <c r="G63" s="20">
        <f t="shared" si="6"/>
        <v>0</v>
      </c>
      <c r="H63" s="23">
        <f t="shared" si="0"/>
        <v>12.24</v>
      </c>
      <c r="I63" s="19">
        <v>54.73</v>
      </c>
      <c r="J63" s="21">
        <f t="shared" si="1"/>
        <v>669.89519999999993</v>
      </c>
      <c r="K63" s="21">
        <f t="shared" si="2"/>
        <v>0</v>
      </c>
      <c r="L63" s="21">
        <f>F63*I63</f>
        <v>0</v>
      </c>
      <c r="M63" s="21">
        <f t="shared" ref="M63" si="14">G63*J63</f>
        <v>0</v>
      </c>
      <c r="N63" s="21">
        <f t="shared" si="4"/>
        <v>669.89519999999993</v>
      </c>
      <c r="O63" s="58">
        <f t="shared" si="8"/>
        <v>0</v>
      </c>
      <c r="P63" s="58">
        <f t="shared" si="5"/>
        <v>0</v>
      </c>
    </row>
    <row r="64" spans="1:18" ht="47.25" x14ac:dyDescent="0.25">
      <c r="A64" s="22" t="s">
        <v>136</v>
      </c>
      <c r="B64" s="22" t="s">
        <v>137</v>
      </c>
      <c r="C64" s="18" t="s">
        <v>84</v>
      </c>
      <c r="D64" s="19">
        <v>20.399999999999999</v>
      </c>
      <c r="E64" s="20">
        <v>20.399999999999999</v>
      </c>
      <c r="F64" s="20"/>
      <c r="G64" s="20">
        <f t="shared" si="6"/>
        <v>20.399999999999999</v>
      </c>
      <c r="H64" s="23">
        <f t="shared" si="0"/>
        <v>0</v>
      </c>
      <c r="I64" s="19">
        <v>522.87</v>
      </c>
      <c r="J64" s="21">
        <f t="shared" si="1"/>
        <v>10666.547999999999</v>
      </c>
      <c r="K64" s="21">
        <f t="shared" si="2"/>
        <v>10666.547999999999</v>
      </c>
      <c r="L64" s="21">
        <f t="shared" ref="L64:L73" si="15">F64*I64</f>
        <v>0</v>
      </c>
      <c r="M64" s="21">
        <f>G64*I64</f>
        <v>10666.547999999999</v>
      </c>
      <c r="N64" s="21">
        <f t="shared" si="4"/>
        <v>0</v>
      </c>
      <c r="O64" s="58">
        <f t="shared" si="8"/>
        <v>0</v>
      </c>
      <c r="P64" s="58">
        <f t="shared" si="5"/>
        <v>1</v>
      </c>
    </row>
    <row r="65" spans="1:18" ht="15.75" x14ac:dyDescent="0.25">
      <c r="A65" s="22" t="s">
        <v>138</v>
      </c>
      <c r="B65" s="22" t="s">
        <v>139</v>
      </c>
      <c r="C65" s="18" t="s">
        <v>33</v>
      </c>
      <c r="D65" s="19">
        <v>142.77000000000001</v>
      </c>
      <c r="E65" s="20"/>
      <c r="F65" s="20"/>
      <c r="G65" s="20">
        <f t="shared" si="6"/>
        <v>0</v>
      </c>
      <c r="H65" s="23">
        <f t="shared" si="0"/>
        <v>142.77000000000001</v>
      </c>
      <c r="I65" s="19">
        <v>44.69</v>
      </c>
      <c r="J65" s="21">
        <f t="shared" si="1"/>
        <v>6380.3913000000002</v>
      </c>
      <c r="K65" s="21">
        <f t="shared" si="2"/>
        <v>0</v>
      </c>
      <c r="L65" s="21">
        <f t="shared" si="15"/>
        <v>0</v>
      </c>
      <c r="M65" s="21">
        <f t="shared" ref="M65:M73" si="16">G65*I65</f>
        <v>0</v>
      </c>
      <c r="N65" s="21">
        <f t="shared" si="4"/>
        <v>6380.3913000000002</v>
      </c>
      <c r="O65" s="58">
        <f t="shared" si="8"/>
        <v>0</v>
      </c>
      <c r="P65" s="58">
        <f t="shared" si="5"/>
        <v>0</v>
      </c>
    </row>
    <row r="66" spans="1:18" ht="31.5" x14ac:dyDescent="0.25">
      <c r="A66" s="22" t="s">
        <v>140</v>
      </c>
      <c r="B66" s="22" t="s">
        <v>141</v>
      </c>
      <c r="C66" s="18" t="s">
        <v>84</v>
      </c>
      <c r="D66" s="19">
        <v>327.32</v>
      </c>
      <c r="E66" s="20">
        <v>24</v>
      </c>
      <c r="F66" s="20"/>
      <c r="G66" s="20">
        <f t="shared" si="6"/>
        <v>24</v>
      </c>
      <c r="H66" s="23">
        <f t="shared" si="0"/>
        <v>303.32</v>
      </c>
      <c r="I66" s="19">
        <v>14.48</v>
      </c>
      <c r="J66" s="21">
        <f t="shared" si="1"/>
        <v>4739.5936000000002</v>
      </c>
      <c r="K66" s="21">
        <f t="shared" si="2"/>
        <v>347.52</v>
      </c>
      <c r="L66" s="21">
        <f t="shared" si="15"/>
        <v>0</v>
      </c>
      <c r="M66" s="21">
        <f t="shared" si="16"/>
        <v>347.52</v>
      </c>
      <c r="N66" s="21">
        <f t="shared" si="4"/>
        <v>4392.0735999999997</v>
      </c>
      <c r="O66" s="58">
        <f t="shared" si="8"/>
        <v>0</v>
      </c>
      <c r="P66" s="58">
        <f t="shared" si="5"/>
        <v>7.3322742270560917E-2</v>
      </c>
    </row>
    <row r="67" spans="1:18" ht="31.5" x14ac:dyDescent="0.25">
      <c r="A67" s="22" t="s">
        <v>142</v>
      </c>
      <c r="B67" s="22" t="s">
        <v>143</v>
      </c>
      <c r="C67" s="18" t="s">
        <v>84</v>
      </c>
      <c r="D67" s="19">
        <v>327.32</v>
      </c>
      <c r="E67" s="20">
        <v>24</v>
      </c>
      <c r="F67" s="20"/>
      <c r="G67" s="20">
        <f t="shared" si="6"/>
        <v>24</v>
      </c>
      <c r="H67" s="23">
        <f t="shared" si="0"/>
        <v>303.32</v>
      </c>
      <c r="I67" s="19">
        <v>12.03</v>
      </c>
      <c r="J67" s="21">
        <f t="shared" si="1"/>
        <v>3937.6595999999995</v>
      </c>
      <c r="K67" s="21">
        <f t="shared" si="2"/>
        <v>288.71999999999997</v>
      </c>
      <c r="L67" s="21">
        <f t="shared" si="15"/>
        <v>0</v>
      </c>
      <c r="M67" s="21">
        <f t="shared" si="16"/>
        <v>288.71999999999997</v>
      </c>
      <c r="N67" s="21">
        <f t="shared" si="4"/>
        <v>3648.9395999999997</v>
      </c>
      <c r="O67" s="58">
        <f t="shared" si="8"/>
        <v>0</v>
      </c>
      <c r="P67" s="58">
        <f t="shared" si="5"/>
        <v>7.3322742270560917E-2</v>
      </c>
    </row>
    <row r="68" spans="1:18" ht="31.5" x14ac:dyDescent="0.25">
      <c r="A68" s="22" t="s">
        <v>144</v>
      </c>
      <c r="B68" s="22" t="s">
        <v>57</v>
      </c>
      <c r="C68" s="18" t="s">
        <v>51</v>
      </c>
      <c r="D68" s="19">
        <v>6039.05</v>
      </c>
      <c r="E68" s="20">
        <v>442.8</v>
      </c>
      <c r="F68" s="20"/>
      <c r="G68" s="20">
        <f t="shared" si="6"/>
        <v>442.8</v>
      </c>
      <c r="H68" s="23">
        <f t="shared" si="0"/>
        <v>5596.25</v>
      </c>
      <c r="I68" s="19">
        <v>0.97</v>
      </c>
      <c r="J68" s="21">
        <f t="shared" si="1"/>
        <v>5857.8784999999998</v>
      </c>
      <c r="K68" s="21">
        <f t="shared" si="2"/>
        <v>429.51600000000002</v>
      </c>
      <c r="L68" s="21">
        <f t="shared" si="15"/>
        <v>0</v>
      </c>
      <c r="M68" s="21">
        <f t="shared" si="16"/>
        <v>429.51600000000002</v>
      </c>
      <c r="N68" s="21">
        <f t="shared" si="4"/>
        <v>5428.3625000000002</v>
      </c>
      <c r="O68" s="58">
        <f t="shared" si="8"/>
        <v>0</v>
      </c>
      <c r="P68" s="58">
        <f t="shared" si="5"/>
        <v>7.3322790836307036E-2</v>
      </c>
    </row>
    <row r="69" spans="1:18" ht="47.25" x14ac:dyDescent="0.25">
      <c r="A69" s="22" t="s">
        <v>145</v>
      </c>
      <c r="B69" s="22" t="s">
        <v>146</v>
      </c>
      <c r="C69" s="18" t="s">
        <v>24</v>
      </c>
      <c r="D69" s="19">
        <v>3</v>
      </c>
      <c r="E69" s="20">
        <v>3</v>
      </c>
      <c r="F69" s="20"/>
      <c r="G69" s="20">
        <f t="shared" si="6"/>
        <v>3</v>
      </c>
      <c r="H69" s="23">
        <f t="shared" si="0"/>
        <v>0</v>
      </c>
      <c r="I69" s="19">
        <v>449.92</v>
      </c>
      <c r="J69" s="21">
        <f t="shared" si="1"/>
        <v>1349.76</v>
      </c>
      <c r="K69" s="21">
        <f t="shared" si="2"/>
        <v>1349.76</v>
      </c>
      <c r="L69" s="21">
        <f t="shared" si="15"/>
        <v>0</v>
      </c>
      <c r="M69" s="21">
        <f t="shared" si="16"/>
        <v>1349.76</v>
      </c>
      <c r="N69" s="21">
        <f t="shared" si="4"/>
        <v>0</v>
      </c>
      <c r="O69" s="58">
        <f t="shared" si="8"/>
        <v>0</v>
      </c>
      <c r="P69" s="58">
        <f t="shared" si="5"/>
        <v>1</v>
      </c>
    </row>
    <row r="70" spans="1:18" ht="31.5" x14ac:dyDescent="0.25">
      <c r="A70" s="22" t="s">
        <v>147</v>
      </c>
      <c r="B70" s="22" t="s">
        <v>148</v>
      </c>
      <c r="C70" s="18" t="s">
        <v>33</v>
      </c>
      <c r="D70" s="19">
        <v>41.7</v>
      </c>
      <c r="E70" s="20"/>
      <c r="F70" s="20"/>
      <c r="G70" s="20">
        <f t="shared" si="6"/>
        <v>0</v>
      </c>
      <c r="H70" s="23">
        <f t="shared" si="0"/>
        <v>41.7</v>
      </c>
      <c r="I70" s="19">
        <v>25.43</v>
      </c>
      <c r="J70" s="21">
        <f t="shared" si="1"/>
        <v>1060.431</v>
      </c>
      <c r="K70" s="21">
        <f t="shared" si="2"/>
        <v>0</v>
      </c>
      <c r="L70" s="21">
        <f t="shared" si="15"/>
        <v>0</v>
      </c>
      <c r="M70" s="21">
        <f t="shared" si="16"/>
        <v>0</v>
      </c>
      <c r="N70" s="21">
        <f t="shared" si="4"/>
        <v>1060.431</v>
      </c>
      <c r="O70" s="58">
        <f t="shared" si="8"/>
        <v>0</v>
      </c>
      <c r="P70" s="58">
        <f t="shared" si="5"/>
        <v>0</v>
      </c>
    </row>
    <row r="71" spans="1:18" ht="31.5" x14ac:dyDescent="0.25">
      <c r="A71" s="22" t="s">
        <v>149</v>
      </c>
      <c r="B71" s="22" t="s">
        <v>150</v>
      </c>
      <c r="C71" s="18" t="s">
        <v>77</v>
      </c>
      <c r="D71" s="19">
        <v>393.06</v>
      </c>
      <c r="E71" s="77">
        <f>38+44+4.4112+46.7</f>
        <v>133.1112</v>
      </c>
      <c r="F71" s="20"/>
      <c r="G71" s="77">
        <f t="shared" si="6"/>
        <v>133.1112</v>
      </c>
      <c r="H71" s="23">
        <f t="shared" si="0"/>
        <v>259.94880000000001</v>
      </c>
      <c r="I71" s="19">
        <v>34.94</v>
      </c>
      <c r="J71" s="21">
        <f t="shared" si="1"/>
        <v>13733.516399999999</v>
      </c>
      <c r="K71" s="21">
        <f t="shared" si="2"/>
        <v>4650.9053279999998</v>
      </c>
      <c r="L71" s="21">
        <f t="shared" si="15"/>
        <v>0</v>
      </c>
      <c r="M71" s="21">
        <f t="shared" si="16"/>
        <v>4650.9053279999998</v>
      </c>
      <c r="N71" s="21">
        <f t="shared" si="4"/>
        <v>9082.6110719999997</v>
      </c>
      <c r="O71" s="58">
        <f t="shared" si="8"/>
        <v>0</v>
      </c>
      <c r="P71" s="58">
        <f t="shared" si="5"/>
        <v>0.33865364066554721</v>
      </c>
    </row>
    <row r="72" spans="1:18" ht="15.75" x14ac:dyDescent="0.25">
      <c r="A72" s="22" t="s">
        <v>151</v>
      </c>
      <c r="B72" s="22" t="s">
        <v>152</v>
      </c>
      <c r="C72" s="18" t="s">
        <v>77</v>
      </c>
      <c r="D72" s="19">
        <v>85.44</v>
      </c>
      <c r="E72" s="20"/>
      <c r="F72" s="20">
        <v>85.44</v>
      </c>
      <c r="G72" s="20">
        <f t="shared" si="6"/>
        <v>85.44</v>
      </c>
      <c r="H72" s="23">
        <f t="shared" si="0"/>
        <v>0</v>
      </c>
      <c r="I72" s="19">
        <v>1.49</v>
      </c>
      <c r="J72" s="21">
        <f t="shared" si="1"/>
        <v>127.3056</v>
      </c>
      <c r="K72" s="21">
        <f t="shared" si="2"/>
        <v>0</v>
      </c>
      <c r="L72" s="21">
        <f t="shared" si="15"/>
        <v>127.3056</v>
      </c>
      <c r="M72" s="21">
        <f t="shared" si="16"/>
        <v>127.3056</v>
      </c>
      <c r="N72" s="21">
        <f t="shared" si="4"/>
        <v>0</v>
      </c>
      <c r="O72" s="58">
        <f t="shared" si="8"/>
        <v>1</v>
      </c>
      <c r="P72" s="58">
        <f t="shared" si="5"/>
        <v>1</v>
      </c>
    </row>
    <row r="73" spans="1:18" ht="47.25" x14ac:dyDescent="0.25">
      <c r="A73" s="22" t="s">
        <v>153</v>
      </c>
      <c r="B73" s="22" t="s">
        <v>154</v>
      </c>
      <c r="C73" s="18" t="s">
        <v>33</v>
      </c>
      <c r="D73" s="19">
        <v>16.63</v>
      </c>
      <c r="E73" s="20"/>
      <c r="F73" s="20"/>
      <c r="G73" s="20">
        <f t="shared" si="6"/>
        <v>0</v>
      </c>
      <c r="H73" s="23">
        <f t="shared" si="0"/>
        <v>16.63</v>
      </c>
      <c r="I73" s="19">
        <v>119.6</v>
      </c>
      <c r="J73" s="21">
        <f t="shared" si="1"/>
        <v>1988.9479999999999</v>
      </c>
      <c r="K73" s="21">
        <f t="shared" si="2"/>
        <v>0</v>
      </c>
      <c r="L73" s="21">
        <f t="shared" si="15"/>
        <v>0</v>
      </c>
      <c r="M73" s="21">
        <f t="shared" si="16"/>
        <v>0</v>
      </c>
      <c r="N73" s="21">
        <f t="shared" si="4"/>
        <v>1988.9479999999999</v>
      </c>
      <c r="O73" s="58">
        <f t="shared" si="8"/>
        <v>0</v>
      </c>
      <c r="P73" s="58">
        <f t="shared" si="5"/>
        <v>0</v>
      </c>
    </row>
    <row r="74" spans="1:18" s="70" customFormat="1" ht="15.75" x14ac:dyDescent="0.25">
      <c r="A74" s="65" t="s">
        <v>155</v>
      </c>
      <c r="B74" s="65" t="s">
        <v>156</v>
      </c>
      <c r="C74" s="66"/>
      <c r="D74" s="67"/>
      <c r="E74" s="68"/>
      <c r="F74" s="68"/>
      <c r="G74" s="68"/>
      <c r="H74" s="71">
        <f t="shared" si="0"/>
        <v>0</v>
      </c>
      <c r="I74" s="67"/>
      <c r="J74" s="72">
        <f>ROUNDUP(J75,2)</f>
        <v>12040.91</v>
      </c>
      <c r="K74" s="72">
        <f>ROUNDUP(K75,2)</f>
        <v>11758.87</v>
      </c>
      <c r="L74" s="72">
        <f>ROUNDUP(L75,2)</f>
        <v>0</v>
      </c>
      <c r="M74" s="72">
        <f>ROUNDUP(M75,2)</f>
        <v>11758.87</v>
      </c>
      <c r="N74" s="72">
        <f>ROUNDUP(N75,2)</f>
        <v>282.04000000000002</v>
      </c>
      <c r="O74" s="75"/>
      <c r="P74" s="75"/>
      <c r="Q74"/>
      <c r="R74"/>
    </row>
    <row r="75" spans="1:18" ht="15.75" x14ac:dyDescent="0.25">
      <c r="A75" s="17" t="s">
        <v>157</v>
      </c>
      <c r="B75" s="17" t="s">
        <v>158</v>
      </c>
      <c r="C75" s="18"/>
      <c r="D75" s="19"/>
      <c r="E75" s="20"/>
      <c r="F75" s="20"/>
      <c r="G75" s="20">
        <f t="shared" ref="G75:G138" si="17">E75+F75</f>
        <v>0</v>
      </c>
      <c r="H75" s="23">
        <f t="shared" ref="H75:H138" si="18">D75-G75</f>
        <v>0</v>
      </c>
      <c r="I75" s="19"/>
      <c r="J75" s="24">
        <f>ROUNDUP(SUM(J76:J84),2)</f>
        <v>12040.91</v>
      </c>
      <c r="K75" s="24">
        <f>ROUNDUP(SUM(K76:K84),2)</f>
        <v>11758.87</v>
      </c>
      <c r="L75" s="24">
        <f>ROUNDUP(SUM(L76:L84),2)</f>
        <v>0</v>
      </c>
      <c r="M75" s="24">
        <f>ROUNDUP(SUM(M76:M84),2)</f>
        <v>11758.87</v>
      </c>
      <c r="N75" s="24">
        <f>ROUNDUP(SUM(N76:N84),2)</f>
        <v>282.03999999999996</v>
      </c>
      <c r="O75" s="58"/>
      <c r="P75" s="58"/>
    </row>
    <row r="76" spans="1:18" ht="15.75" x14ac:dyDescent="0.25">
      <c r="A76" s="22" t="s">
        <v>159</v>
      </c>
      <c r="B76" s="22" t="s">
        <v>160</v>
      </c>
      <c r="C76" s="18" t="s">
        <v>33</v>
      </c>
      <c r="D76" s="19">
        <v>0.87</v>
      </c>
      <c r="E76" s="19">
        <v>0.87</v>
      </c>
      <c r="F76" s="20"/>
      <c r="G76" s="20">
        <f t="shared" si="17"/>
        <v>0.87</v>
      </c>
      <c r="H76" s="23">
        <f t="shared" si="18"/>
        <v>0</v>
      </c>
      <c r="I76" s="19">
        <v>141.07</v>
      </c>
      <c r="J76" s="21">
        <f t="shared" ref="J76:J138" si="19">D76*I76</f>
        <v>122.73089999999999</v>
      </c>
      <c r="K76" s="21">
        <f t="shared" ref="K76:K138" si="20">E76*I76</f>
        <v>122.73089999999999</v>
      </c>
      <c r="L76" s="21">
        <f>F76*I76</f>
        <v>0</v>
      </c>
      <c r="M76" s="21">
        <f>G76*I76</f>
        <v>122.73089999999999</v>
      </c>
      <c r="N76" s="21">
        <f t="shared" ref="N76:N138" si="21">H76*I76</f>
        <v>0</v>
      </c>
      <c r="O76" s="58">
        <f t="shared" ref="O76:O138" si="22">F76/D76</f>
        <v>0</v>
      </c>
      <c r="P76" s="58">
        <f t="shared" ref="P76:P138" si="23">G76/D76</f>
        <v>1</v>
      </c>
    </row>
    <row r="77" spans="1:18" ht="31.5" x14ac:dyDescent="0.25">
      <c r="A77" s="22" t="s">
        <v>161</v>
      </c>
      <c r="B77" s="22" t="s">
        <v>162</v>
      </c>
      <c r="C77" s="18" t="s">
        <v>77</v>
      </c>
      <c r="D77" s="19">
        <v>13.5</v>
      </c>
      <c r="E77" s="19">
        <v>13.5</v>
      </c>
      <c r="F77" s="20"/>
      <c r="G77" s="20">
        <f t="shared" si="17"/>
        <v>13.5</v>
      </c>
      <c r="H77" s="23">
        <f t="shared" si="18"/>
        <v>0</v>
      </c>
      <c r="I77" s="19">
        <v>154.13</v>
      </c>
      <c r="J77" s="21">
        <f t="shared" si="19"/>
        <v>2080.7550000000001</v>
      </c>
      <c r="K77" s="21">
        <f t="shared" si="20"/>
        <v>2080.7550000000001</v>
      </c>
      <c r="L77" s="21">
        <f t="shared" ref="L77:L84" si="24">F77*I77</f>
        <v>0</v>
      </c>
      <c r="M77" s="21">
        <f t="shared" ref="M77:M84" si="25">G77*I77</f>
        <v>2080.7550000000001</v>
      </c>
      <c r="N77" s="21">
        <f t="shared" si="21"/>
        <v>0</v>
      </c>
      <c r="O77" s="58">
        <f t="shared" si="22"/>
        <v>0</v>
      </c>
      <c r="P77" s="58">
        <f t="shared" si="23"/>
        <v>1</v>
      </c>
    </row>
    <row r="78" spans="1:18" ht="31.5" x14ac:dyDescent="0.25">
      <c r="A78" s="22" t="s">
        <v>163</v>
      </c>
      <c r="B78" s="22" t="s">
        <v>135</v>
      </c>
      <c r="C78" s="18" t="s">
        <v>84</v>
      </c>
      <c r="D78" s="19">
        <v>0.57999999999999996</v>
      </c>
      <c r="E78" s="19">
        <v>0.57999999999999996</v>
      </c>
      <c r="F78" s="20"/>
      <c r="G78" s="20">
        <f t="shared" si="17"/>
        <v>0.57999999999999996</v>
      </c>
      <c r="H78" s="23">
        <f t="shared" si="18"/>
        <v>0</v>
      </c>
      <c r="I78" s="19">
        <v>54.73</v>
      </c>
      <c r="J78" s="21">
        <f t="shared" si="19"/>
        <v>31.743399999999998</v>
      </c>
      <c r="K78" s="21">
        <f t="shared" si="20"/>
        <v>31.743399999999998</v>
      </c>
      <c r="L78" s="21">
        <f t="shared" si="24"/>
        <v>0</v>
      </c>
      <c r="M78" s="21">
        <f t="shared" si="25"/>
        <v>31.743399999999998</v>
      </c>
      <c r="N78" s="21">
        <f t="shared" si="21"/>
        <v>0</v>
      </c>
      <c r="O78" s="58">
        <f t="shared" si="22"/>
        <v>0</v>
      </c>
      <c r="P78" s="58">
        <f t="shared" si="23"/>
        <v>1</v>
      </c>
    </row>
    <row r="79" spans="1:18" ht="15.75" x14ac:dyDescent="0.25">
      <c r="A79" s="22" t="s">
        <v>164</v>
      </c>
      <c r="B79" s="22" t="s">
        <v>165</v>
      </c>
      <c r="C79" s="18" t="s">
        <v>84</v>
      </c>
      <c r="D79" s="19">
        <v>0.57999999999999996</v>
      </c>
      <c r="E79" s="19">
        <v>0.57999999999999996</v>
      </c>
      <c r="F79" s="20"/>
      <c r="G79" s="20">
        <f t="shared" si="17"/>
        <v>0.57999999999999996</v>
      </c>
      <c r="H79" s="23">
        <f t="shared" si="18"/>
        <v>0</v>
      </c>
      <c r="I79" s="19">
        <v>587.86</v>
      </c>
      <c r="J79" s="21">
        <f t="shared" si="19"/>
        <v>340.9588</v>
      </c>
      <c r="K79" s="21">
        <f t="shared" si="20"/>
        <v>340.9588</v>
      </c>
      <c r="L79" s="21">
        <f t="shared" si="24"/>
        <v>0</v>
      </c>
      <c r="M79" s="21">
        <f t="shared" si="25"/>
        <v>340.9588</v>
      </c>
      <c r="N79" s="21">
        <f t="shared" si="21"/>
        <v>0</v>
      </c>
      <c r="O79" s="58">
        <f t="shared" si="22"/>
        <v>0</v>
      </c>
      <c r="P79" s="58">
        <f t="shared" si="23"/>
        <v>1</v>
      </c>
    </row>
    <row r="80" spans="1:18" ht="31.5" x14ac:dyDescent="0.25">
      <c r="A80" s="22" t="s">
        <v>166</v>
      </c>
      <c r="B80" s="22" t="s">
        <v>167</v>
      </c>
      <c r="C80" s="18" t="s">
        <v>33</v>
      </c>
      <c r="D80" s="19">
        <v>2.15</v>
      </c>
      <c r="E80" s="19">
        <v>2.15</v>
      </c>
      <c r="F80" s="20"/>
      <c r="G80" s="20">
        <f t="shared" si="17"/>
        <v>2.15</v>
      </c>
      <c r="H80" s="23">
        <f t="shared" si="18"/>
        <v>0</v>
      </c>
      <c r="I80" s="19">
        <v>31.92</v>
      </c>
      <c r="J80" s="21">
        <f t="shared" si="19"/>
        <v>68.628</v>
      </c>
      <c r="K80" s="21">
        <f t="shared" si="20"/>
        <v>68.628</v>
      </c>
      <c r="L80" s="21">
        <f t="shared" si="24"/>
        <v>0</v>
      </c>
      <c r="M80" s="21">
        <f t="shared" si="25"/>
        <v>68.628</v>
      </c>
      <c r="N80" s="21">
        <f t="shared" si="21"/>
        <v>0</v>
      </c>
      <c r="O80" s="58">
        <f t="shared" si="22"/>
        <v>0</v>
      </c>
      <c r="P80" s="58">
        <f t="shared" si="23"/>
        <v>1</v>
      </c>
    </row>
    <row r="81" spans="1:18" ht="15.75" x14ac:dyDescent="0.25">
      <c r="A81" s="22" t="s">
        <v>168</v>
      </c>
      <c r="B81" s="22" t="s">
        <v>169</v>
      </c>
      <c r="C81" s="18" t="s">
        <v>33</v>
      </c>
      <c r="D81" s="19">
        <v>9.89</v>
      </c>
      <c r="E81" s="19">
        <v>9.89</v>
      </c>
      <c r="F81" s="20"/>
      <c r="G81" s="20">
        <f t="shared" si="17"/>
        <v>9.89</v>
      </c>
      <c r="H81" s="23">
        <f t="shared" si="18"/>
        <v>0</v>
      </c>
      <c r="I81" s="19">
        <v>213.52</v>
      </c>
      <c r="J81" s="21">
        <f t="shared" si="19"/>
        <v>2111.7128000000002</v>
      </c>
      <c r="K81" s="21">
        <f t="shared" si="20"/>
        <v>2111.7128000000002</v>
      </c>
      <c r="L81" s="21">
        <f t="shared" si="24"/>
        <v>0</v>
      </c>
      <c r="M81" s="21">
        <f t="shared" si="25"/>
        <v>2111.7128000000002</v>
      </c>
      <c r="N81" s="21">
        <f t="shared" si="21"/>
        <v>0</v>
      </c>
      <c r="O81" s="58">
        <f t="shared" si="22"/>
        <v>0</v>
      </c>
      <c r="P81" s="58">
        <f t="shared" si="23"/>
        <v>1</v>
      </c>
    </row>
    <row r="82" spans="1:18" ht="31.5" x14ac:dyDescent="0.25">
      <c r="A82" s="22" t="s">
        <v>170</v>
      </c>
      <c r="B82" s="22" t="s">
        <v>171</v>
      </c>
      <c r="C82" s="18" t="s">
        <v>33</v>
      </c>
      <c r="D82" s="19">
        <v>19.14</v>
      </c>
      <c r="E82" s="19">
        <v>19.14</v>
      </c>
      <c r="F82" s="20"/>
      <c r="G82" s="20">
        <f t="shared" si="17"/>
        <v>19.14</v>
      </c>
      <c r="H82" s="23">
        <f t="shared" si="18"/>
        <v>0</v>
      </c>
      <c r="I82" s="19">
        <v>9.0500000000000007</v>
      </c>
      <c r="J82" s="21">
        <f t="shared" si="19"/>
        <v>173.21700000000001</v>
      </c>
      <c r="K82" s="21">
        <f t="shared" si="20"/>
        <v>173.21700000000001</v>
      </c>
      <c r="L82" s="21">
        <f t="shared" si="24"/>
        <v>0</v>
      </c>
      <c r="M82" s="21">
        <f t="shared" si="25"/>
        <v>173.21700000000001</v>
      </c>
      <c r="N82" s="21">
        <f t="shared" si="21"/>
        <v>0</v>
      </c>
      <c r="O82" s="58">
        <f t="shared" si="22"/>
        <v>0</v>
      </c>
      <c r="P82" s="58">
        <f t="shared" si="23"/>
        <v>1</v>
      </c>
    </row>
    <row r="83" spans="1:18" ht="31.5" x14ac:dyDescent="0.25">
      <c r="A83" s="22" t="s">
        <v>172</v>
      </c>
      <c r="B83" s="22" t="s">
        <v>173</v>
      </c>
      <c r="C83" s="18" t="s">
        <v>24</v>
      </c>
      <c r="D83" s="19">
        <v>8</v>
      </c>
      <c r="E83" s="19">
        <v>8</v>
      </c>
      <c r="F83" s="20"/>
      <c r="G83" s="20">
        <f t="shared" si="17"/>
        <v>8</v>
      </c>
      <c r="H83" s="23">
        <f t="shared" si="18"/>
        <v>0</v>
      </c>
      <c r="I83" s="19">
        <v>853.64</v>
      </c>
      <c r="J83" s="21">
        <f t="shared" si="19"/>
        <v>6829.12</v>
      </c>
      <c r="K83" s="21">
        <f t="shared" si="20"/>
        <v>6829.12</v>
      </c>
      <c r="L83" s="21">
        <f t="shared" si="24"/>
        <v>0</v>
      </c>
      <c r="M83" s="21">
        <f t="shared" si="25"/>
        <v>6829.12</v>
      </c>
      <c r="N83" s="21">
        <f t="shared" si="21"/>
        <v>0</v>
      </c>
      <c r="O83" s="58">
        <f t="shared" si="22"/>
        <v>0</v>
      </c>
      <c r="P83" s="58">
        <f t="shared" si="23"/>
        <v>1</v>
      </c>
    </row>
    <row r="84" spans="1:18" ht="15.75" x14ac:dyDescent="0.25">
      <c r="A84" s="22" t="s">
        <v>174</v>
      </c>
      <c r="B84" s="22" t="s">
        <v>175</v>
      </c>
      <c r="C84" s="18" t="s">
        <v>33</v>
      </c>
      <c r="D84" s="19">
        <v>12.37</v>
      </c>
      <c r="E84" s="20"/>
      <c r="F84" s="20"/>
      <c r="G84" s="20">
        <f t="shared" si="17"/>
        <v>0</v>
      </c>
      <c r="H84" s="23">
        <f t="shared" si="18"/>
        <v>12.37</v>
      </c>
      <c r="I84" s="19">
        <v>22.8</v>
      </c>
      <c r="J84" s="21">
        <f t="shared" si="19"/>
        <v>282.036</v>
      </c>
      <c r="K84" s="21">
        <f t="shared" si="20"/>
        <v>0</v>
      </c>
      <c r="L84" s="21">
        <f t="shared" si="24"/>
        <v>0</v>
      </c>
      <c r="M84" s="21">
        <f t="shared" si="25"/>
        <v>0</v>
      </c>
      <c r="N84" s="21">
        <f t="shared" si="21"/>
        <v>282.036</v>
      </c>
      <c r="O84" s="58">
        <f t="shared" si="22"/>
        <v>0</v>
      </c>
      <c r="P84" s="58">
        <f t="shared" si="23"/>
        <v>0</v>
      </c>
    </row>
    <row r="85" spans="1:18" s="70" customFormat="1" ht="15.75" x14ac:dyDescent="0.25">
      <c r="A85" s="65" t="s">
        <v>176</v>
      </c>
      <c r="B85" s="65" t="s">
        <v>177</v>
      </c>
      <c r="C85" s="66"/>
      <c r="D85" s="67"/>
      <c r="E85" s="68"/>
      <c r="F85" s="68"/>
      <c r="G85" s="68"/>
      <c r="H85" s="71">
        <f t="shared" si="18"/>
        <v>0</v>
      </c>
      <c r="I85" s="67"/>
      <c r="J85" s="72">
        <f>SUM(J86:J90)</f>
        <v>22636.809999999998</v>
      </c>
      <c r="K85" s="72">
        <f>SUM(K86:K90)</f>
        <v>22636.809999999998</v>
      </c>
      <c r="L85" s="72">
        <f>SUM(L86:L90)</f>
        <v>0</v>
      </c>
      <c r="M85" s="72">
        <f>SUM(M86:M90)</f>
        <v>22636.809999999998</v>
      </c>
      <c r="N85" s="72">
        <f>SUM(N86:N90)</f>
        <v>0</v>
      </c>
      <c r="O85" s="75"/>
      <c r="P85" s="75"/>
      <c r="Q85"/>
      <c r="R85"/>
    </row>
    <row r="86" spans="1:18" ht="47.25" x14ac:dyDescent="0.25">
      <c r="A86" s="22" t="s">
        <v>178</v>
      </c>
      <c r="B86" s="22" t="s">
        <v>179</v>
      </c>
      <c r="C86" s="18" t="s">
        <v>24</v>
      </c>
      <c r="D86" s="19">
        <v>1</v>
      </c>
      <c r="E86" s="20">
        <v>1</v>
      </c>
      <c r="F86" s="20"/>
      <c r="G86" s="20">
        <f t="shared" si="17"/>
        <v>1</v>
      </c>
      <c r="H86" s="23">
        <f t="shared" si="18"/>
        <v>0</v>
      </c>
      <c r="I86" s="19">
        <v>4397.91</v>
      </c>
      <c r="J86" s="21">
        <f t="shared" si="19"/>
        <v>4397.91</v>
      </c>
      <c r="K86" s="21">
        <f t="shared" si="20"/>
        <v>4397.91</v>
      </c>
      <c r="L86" s="21">
        <f>F86*I86</f>
        <v>0</v>
      </c>
      <c r="M86" s="21">
        <f t="shared" ref="M86:M90" si="26">G86*J86</f>
        <v>4397.91</v>
      </c>
      <c r="N86" s="21">
        <f t="shared" si="21"/>
        <v>0</v>
      </c>
      <c r="O86" s="58">
        <f t="shared" si="22"/>
        <v>0</v>
      </c>
      <c r="P86" s="58">
        <f t="shared" si="23"/>
        <v>1</v>
      </c>
    </row>
    <row r="87" spans="1:18" ht="47.25" x14ac:dyDescent="0.25">
      <c r="A87" s="22" t="s">
        <v>180</v>
      </c>
      <c r="B87" s="22" t="s">
        <v>181</v>
      </c>
      <c r="C87" s="18" t="s">
        <v>24</v>
      </c>
      <c r="D87" s="19">
        <v>1</v>
      </c>
      <c r="E87" s="20">
        <v>1</v>
      </c>
      <c r="F87" s="20"/>
      <c r="G87" s="20">
        <f t="shared" si="17"/>
        <v>1</v>
      </c>
      <c r="H87" s="23">
        <f t="shared" si="18"/>
        <v>0</v>
      </c>
      <c r="I87" s="19">
        <v>127.7</v>
      </c>
      <c r="J87" s="21">
        <f t="shared" si="19"/>
        <v>127.7</v>
      </c>
      <c r="K87" s="21">
        <f t="shared" si="20"/>
        <v>127.7</v>
      </c>
      <c r="L87" s="21">
        <f t="shared" ref="L87:L90" si="27">F87*I87</f>
        <v>0</v>
      </c>
      <c r="M87" s="21">
        <f t="shared" si="26"/>
        <v>127.7</v>
      </c>
      <c r="N87" s="21">
        <f t="shared" si="21"/>
        <v>0</v>
      </c>
      <c r="O87" s="58">
        <f t="shared" si="22"/>
        <v>0</v>
      </c>
      <c r="P87" s="58">
        <f t="shared" si="23"/>
        <v>1</v>
      </c>
    </row>
    <row r="88" spans="1:18" ht="47.25" x14ac:dyDescent="0.25">
      <c r="A88" s="22" t="s">
        <v>182</v>
      </c>
      <c r="B88" s="22" t="s">
        <v>183</v>
      </c>
      <c r="C88" s="18" t="s">
        <v>184</v>
      </c>
      <c r="D88" s="19">
        <v>1</v>
      </c>
      <c r="E88" s="20">
        <v>1</v>
      </c>
      <c r="F88" s="20"/>
      <c r="G88" s="20">
        <f t="shared" si="17"/>
        <v>1</v>
      </c>
      <c r="H88" s="23">
        <f t="shared" si="18"/>
        <v>0</v>
      </c>
      <c r="I88" s="19">
        <v>127.7</v>
      </c>
      <c r="J88" s="21">
        <f t="shared" si="19"/>
        <v>127.7</v>
      </c>
      <c r="K88" s="21">
        <f t="shared" si="20"/>
        <v>127.7</v>
      </c>
      <c r="L88" s="21">
        <f t="shared" si="27"/>
        <v>0</v>
      </c>
      <c r="M88" s="21">
        <f t="shared" si="26"/>
        <v>127.7</v>
      </c>
      <c r="N88" s="21">
        <f t="shared" si="21"/>
        <v>0</v>
      </c>
      <c r="O88" s="58">
        <f t="shared" si="22"/>
        <v>0</v>
      </c>
      <c r="P88" s="58">
        <f t="shared" si="23"/>
        <v>1</v>
      </c>
    </row>
    <row r="89" spans="1:18" ht="31.5" x14ac:dyDescent="0.25">
      <c r="A89" s="22" t="s">
        <v>185</v>
      </c>
      <c r="B89" s="22" t="s">
        <v>186</v>
      </c>
      <c r="C89" s="18" t="s">
        <v>24</v>
      </c>
      <c r="D89" s="19">
        <v>1</v>
      </c>
      <c r="E89" s="20">
        <v>1</v>
      </c>
      <c r="F89" s="20"/>
      <c r="G89" s="20">
        <f t="shared" si="17"/>
        <v>1</v>
      </c>
      <c r="H89" s="23">
        <f t="shared" si="18"/>
        <v>0</v>
      </c>
      <c r="I89" s="19">
        <v>5997.16</v>
      </c>
      <c r="J89" s="21">
        <f t="shared" si="19"/>
        <v>5997.16</v>
      </c>
      <c r="K89" s="21">
        <f t="shared" si="20"/>
        <v>5997.16</v>
      </c>
      <c r="L89" s="21">
        <f t="shared" si="27"/>
        <v>0</v>
      </c>
      <c r="M89" s="21">
        <f t="shared" si="26"/>
        <v>5997.16</v>
      </c>
      <c r="N89" s="21">
        <f t="shared" si="21"/>
        <v>0</v>
      </c>
      <c r="O89" s="58">
        <f t="shared" si="22"/>
        <v>0</v>
      </c>
      <c r="P89" s="58">
        <f t="shared" si="23"/>
        <v>1</v>
      </c>
    </row>
    <row r="90" spans="1:18" ht="31.5" x14ac:dyDescent="0.25">
      <c r="A90" s="22" t="s">
        <v>187</v>
      </c>
      <c r="B90" s="22" t="s">
        <v>188</v>
      </c>
      <c r="C90" s="18" t="s">
        <v>24</v>
      </c>
      <c r="D90" s="19">
        <v>1</v>
      </c>
      <c r="E90" s="20">
        <v>1</v>
      </c>
      <c r="F90" s="20"/>
      <c r="G90" s="20">
        <f t="shared" si="17"/>
        <v>1</v>
      </c>
      <c r="H90" s="23">
        <f t="shared" si="18"/>
        <v>0</v>
      </c>
      <c r="I90" s="19">
        <v>11986.34</v>
      </c>
      <c r="J90" s="21">
        <f t="shared" si="19"/>
        <v>11986.34</v>
      </c>
      <c r="K90" s="21">
        <f t="shared" si="20"/>
        <v>11986.34</v>
      </c>
      <c r="L90" s="21">
        <f t="shared" si="27"/>
        <v>0</v>
      </c>
      <c r="M90" s="21">
        <f t="shared" si="26"/>
        <v>11986.34</v>
      </c>
      <c r="N90" s="21">
        <f t="shared" si="21"/>
        <v>0</v>
      </c>
      <c r="O90" s="58">
        <f t="shared" si="22"/>
        <v>0</v>
      </c>
      <c r="P90" s="58">
        <f t="shared" si="23"/>
        <v>1</v>
      </c>
    </row>
    <row r="91" spans="1:18" s="70" customFormat="1" ht="15.75" x14ac:dyDescent="0.25">
      <c r="A91" s="65" t="s">
        <v>189</v>
      </c>
      <c r="B91" s="65" t="s">
        <v>190</v>
      </c>
      <c r="C91" s="66"/>
      <c r="D91" s="67"/>
      <c r="E91" s="68"/>
      <c r="F91" s="68"/>
      <c r="G91" s="68"/>
      <c r="H91" s="71">
        <f t="shared" si="18"/>
        <v>0</v>
      </c>
      <c r="I91" s="67"/>
      <c r="J91" s="72">
        <f>J92+J98+J102+J108+J137+J144+J151+J155+J161+J175</f>
        <v>193607.09549999997</v>
      </c>
      <c r="K91" s="72">
        <f>K92+K98+K102+K108+K137+K144+K151+K155+K161+K175</f>
        <v>184029.788</v>
      </c>
      <c r="L91" s="72">
        <f>L92+L98+L102+L108+L137+L144+L151+L155+L161+L175</f>
        <v>8664.317500000001</v>
      </c>
      <c r="M91" s="72">
        <f>M92+M98+M102+M108+M137+M144+M151+M155+M161+M175</f>
        <v>192694.10549999998</v>
      </c>
      <c r="N91" s="72">
        <f>N92+N98+N102+N108+N137+N144+N151+N155+N161+N175</f>
        <v>912.99</v>
      </c>
      <c r="O91" s="75"/>
      <c r="P91" s="75"/>
      <c r="Q91"/>
      <c r="R91"/>
    </row>
    <row r="92" spans="1:18" ht="15.75" x14ac:dyDescent="0.25">
      <c r="A92" s="17" t="s">
        <v>191</v>
      </c>
      <c r="B92" s="17" t="s">
        <v>192</v>
      </c>
      <c r="C92" s="18"/>
      <c r="D92" s="19"/>
      <c r="E92" s="20"/>
      <c r="F92" s="20"/>
      <c r="G92" s="20">
        <f t="shared" si="17"/>
        <v>0</v>
      </c>
      <c r="H92" s="23">
        <f t="shared" si="18"/>
        <v>0</v>
      </c>
      <c r="I92" s="19"/>
      <c r="J92" s="24">
        <f>SUM(J93:J97)</f>
        <v>12395.409</v>
      </c>
      <c r="K92" s="24">
        <f>SUM(K93:K97)</f>
        <v>12395.409</v>
      </c>
      <c r="L92" s="24">
        <f>SUM(L93:L97)</f>
        <v>0</v>
      </c>
      <c r="M92" s="24">
        <f>SUM(M93:M97)</f>
        <v>12395.409</v>
      </c>
      <c r="N92" s="24">
        <f>SUM(N93:N97)</f>
        <v>0</v>
      </c>
      <c r="O92" s="58"/>
      <c r="P92" s="58"/>
    </row>
    <row r="93" spans="1:18" ht="31.5" x14ac:dyDescent="0.25">
      <c r="A93" s="22" t="s">
        <v>193</v>
      </c>
      <c r="B93" s="22" t="s">
        <v>135</v>
      </c>
      <c r="C93" s="18" t="s">
        <v>84</v>
      </c>
      <c r="D93" s="19">
        <v>10.199999999999999</v>
      </c>
      <c r="E93" s="20">
        <v>10.199999999999999</v>
      </c>
      <c r="F93" s="20"/>
      <c r="G93" s="20">
        <f t="shared" si="17"/>
        <v>10.199999999999999</v>
      </c>
      <c r="H93" s="23">
        <f t="shared" si="18"/>
        <v>0</v>
      </c>
      <c r="I93" s="19">
        <v>54.73</v>
      </c>
      <c r="J93" s="21">
        <f t="shared" si="19"/>
        <v>558.24599999999998</v>
      </c>
      <c r="K93" s="21">
        <f t="shared" si="20"/>
        <v>558.24599999999998</v>
      </c>
      <c r="L93" s="21">
        <f>F93*I93</f>
        <v>0</v>
      </c>
      <c r="M93" s="21">
        <f>G93*I93</f>
        <v>558.24599999999998</v>
      </c>
      <c r="N93" s="21">
        <f t="shared" si="21"/>
        <v>0</v>
      </c>
      <c r="O93" s="58">
        <f t="shared" si="22"/>
        <v>0</v>
      </c>
      <c r="P93" s="58">
        <f t="shared" si="23"/>
        <v>1</v>
      </c>
    </row>
    <row r="94" spans="1:18" ht="47.25" x14ac:dyDescent="0.25">
      <c r="A94" s="22" t="s">
        <v>194</v>
      </c>
      <c r="B94" s="22" t="s">
        <v>137</v>
      </c>
      <c r="C94" s="18" t="s">
        <v>84</v>
      </c>
      <c r="D94" s="19">
        <v>12.74</v>
      </c>
      <c r="E94" s="20">
        <v>12.74</v>
      </c>
      <c r="F94" s="20"/>
      <c r="G94" s="20">
        <f t="shared" si="17"/>
        <v>12.74</v>
      </c>
      <c r="H94" s="23">
        <f t="shared" si="18"/>
        <v>0</v>
      </c>
      <c r="I94" s="19">
        <v>522.87</v>
      </c>
      <c r="J94" s="21">
        <f t="shared" si="19"/>
        <v>6661.3638000000001</v>
      </c>
      <c r="K94" s="21">
        <f t="shared" si="20"/>
        <v>6661.3638000000001</v>
      </c>
      <c r="L94" s="21">
        <f t="shared" ref="L94:L101" si="28">F94*I94</f>
        <v>0</v>
      </c>
      <c r="M94" s="21">
        <f>G94*I94</f>
        <v>6661.3638000000001</v>
      </c>
      <c r="N94" s="21">
        <f t="shared" si="21"/>
        <v>0</v>
      </c>
      <c r="O94" s="58">
        <f t="shared" si="22"/>
        <v>0</v>
      </c>
      <c r="P94" s="58">
        <f t="shared" si="23"/>
        <v>1</v>
      </c>
    </row>
    <row r="95" spans="1:18" ht="31.5" x14ac:dyDescent="0.25">
      <c r="A95" s="22" t="s">
        <v>195</v>
      </c>
      <c r="B95" s="22" t="s">
        <v>196</v>
      </c>
      <c r="C95" s="18" t="s">
        <v>84</v>
      </c>
      <c r="D95" s="19">
        <v>1.88</v>
      </c>
      <c r="E95" s="20">
        <v>1.88</v>
      </c>
      <c r="F95" s="20"/>
      <c r="G95" s="20">
        <f t="shared" si="17"/>
        <v>1.88</v>
      </c>
      <c r="H95" s="23">
        <f t="shared" si="18"/>
        <v>0</v>
      </c>
      <c r="I95" s="19">
        <v>583.94000000000005</v>
      </c>
      <c r="J95" s="21">
        <f t="shared" si="19"/>
        <v>1097.8072</v>
      </c>
      <c r="K95" s="21">
        <f t="shared" si="20"/>
        <v>1097.8072</v>
      </c>
      <c r="L95" s="21">
        <f t="shared" si="28"/>
        <v>0</v>
      </c>
      <c r="M95" s="21">
        <f t="shared" ref="M95:M96" si="29">G95*I95</f>
        <v>1097.8072</v>
      </c>
      <c r="N95" s="21">
        <f t="shared" si="21"/>
        <v>0</v>
      </c>
      <c r="O95" s="58">
        <f t="shared" si="22"/>
        <v>0</v>
      </c>
      <c r="P95" s="58">
        <f t="shared" si="23"/>
        <v>1</v>
      </c>
    </row>
    <row r="96" spans="1:18" ht="15.75" x14ac:dyDescent="0.25">
      <c r="A96" s="22" t="s">
        <v>197</v>
      </c>
      <c r="B96" s="22" t="s">
        <v>198</v>
      </c>
      <c r="C96" s="18" t="s">
        <v>84</v>
      </c>
      <c r="D96" s="19">
        <v>10.31</v>
      </c>
      <c r="E96" s="20">
        <v>10.31</v>
      </c>
      <c r="F96" s="20"/>
      <c r="G96" s="20">
        <f t="shared" si="17"/>
        <v>10.31</v>
      </c>
      <c r="H96" s="23">
        <f t="shared" si="18"/>
        <v>0</v>
      </c>
      <c r="I96" s="19">
        <v>187.69</v>
      </c>
      <c r="J96" s="21">
        <f t="shared" si="19"/>
        <v>1935.0839000000001</v>
      </c>
      <c r="K96" s="21">
        <f t="shared" si="20"/>
        <v>1935.0839000000001</v>
      </c>
      <c r="L96" s="21">
        <f t="shared" si="28"/>
        <v>0</v>
      </c>
      <c r="M96" s="21">
        <f t="shared" si="29"/>
        <v>1935.0839000000001</v>
      </c>
      <c r="N96" s="21">
        <f t="shared" si="21"/>
        <v>0</v>
      </c>
      <c r="O96" s="58">
        <f t="shared" si="22"/>
        <v>0</v>
      </c>
      <c r="P96" s="58">
        <f t="shared" si="23"/>
        <v>1</v>
      </c>
    </row>
    <row r="97" spans="1:16" ht="15.75" x14ac:dyDescent="0.25">
      <c r="A97" s="22" t="s">
        <v>199</v>
      </c>
      <c r="B97" s="22" t="s">
        <v>200</v>
      </c>
      <c r="C97" s="18" t="s">
        <v>33</v>
      </c>
      <c r="D97" s="19">
        <v>60.93</v>
      </c>
      <c r="E97" s="20">
        <v>60.93</v>
      </c>
      <c r="F97" s="20"/>
      <c r="G97" s="20">
        <f t="shared" si="17"/>
        <v>60.93</v>
      </c>
      <c r="H97" s="23">
        <f t="shared" si="18"/>
        <v>0</v>
      </c>
      <c r="I97" s="19">
        <v>35.17</v>
      </c>
      <c r="J97" s="21">
        <f t="shared" si="19"/>
        <v>2142.9081000000001</v>
      </c>
      <c r="K97" s="21">
        <f t="shared" si="20"/>
        <v>2142.9081000000001</v>
      </c>
      <c r="L97" s="21">
        <f t="shared" si="28"/>
        <v>0</v>
      </c>
      <c r="M97" s="21">
        <f>G97*I97</f>
        <v>2142.9081000000001</v>
      </c>
      <c r="N97" s="21">
        <f t="shared" si="21"/>
        <v>0</v>
      </c>
      <c r="O97" s="58">
        <f t="shared" si="22"/>
        <v>0</v>
      </c>
      <c r="P97" s="58">
        <f t="shared" si="23"/>
        <v>1</v>
      </c>
    </row>
    <row r="98" spans="1:16" ht="15.75" x14ac:dyDescent="0.25">
      <c r="A98" s="17" t="s">
        <v>201</v>
      </c>
      <c r="B98" s="17" t="s">
        <v>202</v>
      </c>
      <c r="C98" s="18"/>
      <c r="D98" s="19"/>
      <c r="E98" s="20"/>
      <c r="F98" s="20"/>
      <c r="G98" s="20">
        <f t="shared" si="17"/>
        <v>0</v>
      </c>
      <c r="H98" s="23">
        <f t="shared" si="18"/>
        <v>0</v>
      </c>
      <c r="I98" s="19"/>
      <c r="J98" s="24">
        <f>SUM(J99:J101)</f>
        <v>14957.553800000002</v>
      </c>
      <c r="K98" s="24">
        <f>SUM(K99:K101)</f>
        <v>14957.553800000002</v>
      </c>
      <c r="L98" s="24">
        <f>SUM(L99:L101)</f>
        <v>0</v>
      </c>
      <c r="M98" s="24">
        <f>SUM(M99:M101)</f>
        <v>14957.553800000002</v>
      </c>
      <c r="N98" s="24">
        <f>SUM(N99:N101)</f>
        <v>0</v>
      </c>
      <c r="O98" s="58"/>
      <c r="P98" s="58"/>
    </row>
    <row r="99" spans="1:16" ht="47.25" x14ac:dyDescent="0.25">
      <c r="A99" s="22" t="s">
        <v>203</v>
      </c>
      <c r="B99" s="22" t="s">
        <v>204</v>
      </c>
      <c r="C99" s="18" t="s">
        <v>84</v>
      </c>
      <c r="D99" s="19">
        <v>1.69</v>
      </c>
      <c r="E99" s="20">
        <v>1.69</v>
      </c>
      <c r="F99" s="20"/>
      <c r="G99" s="20">
        <f>E99+F99</f>
        <v>1.69</v>
      </c>
      <c r="H99" s="23">
        <f t="shared" si="18"/>
        <v>0</v>
      </c>
      <c r="I99" s="19">
        <v>2775.89</v>
      </c>
      <c r="J99" s="21">
        <f t="shared" si="19"/>
        <v>4691.2540999999992</v>
      </c>
      <c r="K99" s="21">
        <f t="shared" si="20"/>
        <v>4691.2540999999992</v>
      </c>
      <c r="L99" s="21">
        <f t="shared" si="28"/>
        <v>0</v>
      </c>
      <c r="M99" s="21">
        <f>G99*I99</f>
        <v>4691.2540999999992</v>
      </c>
      <c r="N99" s="21">
        <f t="shared" si="21"/>
        <v>0</v>
      </c>
      <c r="O99" s="58">
        <f>F99/D99</f>
        <v>0</v>
      </c>
      <c r="P99" s="58">
        <f t="shared" si="23"/>
        <v>1</v>
      </c>
    </row>
    <row r="100" spans="1:16" ht="31.5" x14ac:dyDescent="0.25">
      <c r="A100" s="22" t="s">
        <v>205</v>
      </c>
      <c r="B100" s="22" t="s">
        <v>206</v>
      </c>
      <c r="C100" s="18" t="s">
        <v>33</v>
      </c>
      <c r="D100" s="19">
        <v>162.69</v>
      </c>
      <c r="E100" s="20">
        <v>162.69</v>
      </c>
      <c r="F100" s="20"/>
      <c r="G100" s="20">
        <f>E100+F100</f>
        <v>162.69</v>
      </c>
      <c r="H100" s="23">
        <f t="shared" si="18"/>
        <v>0</v>
      </c>
      <c r="I100" s="19">
        <v>49.45</v>
      </c>
      <c r="J100" s="21">
        <f t="shared" si="19"/>
        <v>8045.0205000000005</v>
      </c>
      <c r="K100" s="21">
        <f t="shared" si="20"/>
        <v>8045.0205000000005</v>
      </c>
      <c r="L100" s="21">
        <f t="shared" si="28"/>
        <v>0</v>
      </c>
      <c r="M100" s="21">
        <f t="shared" ref="M100:M101" si="30">G100*I100</f>
        <v>8045.0205000000005</v>
      </c>
      <c r="N100" s="21">
        <f t="shared" si="21"/>
        <v>0</v>
      </c>
      <c r="O100" s="58">
        <f>F100/D100</f>
        <v>0</v>
      </c>
      <c r="P100" s="58">
        <f t="shared" si="23"/>
        <v>1</v>
      </c>
    </row>
    <row r="101" spans="1:16" ht="31.5" x14ac:dyDescent="0.25">
      <c r="A101" s="22" t="s">
        <v>207</v>
      </c>
      <c r="B101" s="22" t="s">
        <v>208</v>
      </c>
      <c r="C101" s="18" t="s">
        <v>77</v>
      </c>
      <c r="D101" s="19">
        <v>63.72</v>
      </c>
      <c r="E101" s="20">
        <v>63.72</v>
      </c>
      <c r="F101" s="20"/>
      <c r="G101" s="20">
        <f t="shared" si="17"/>
        <v>63.72</v>
      </c>
      <c r="H101" s="23">
        <f t="shared" si="18"/>
        <v>0</v>
      </c>
      <c r="I101" s="19">
        <v>34.86</v>
      </c>
      <c r="J101" s="21">
        <f t="shared" si="19"/>
        <v>2221.2791999999999</v>
      </c>
      <c r="K101" s="21">
        <f t="shared" si="20"/>
        <v>2221.2791999999999</v>
      </c>
      <c r="L101" s="21">
        <f t="shared" si="28"/>
        <v>0</v>
      </c>
      <c r="M101" s="21">
        <f t="shared" si="30"/>
        <v>2221.2791999999999</v>
      </c>
      <c r="N101" s="21">
        <f t="shared" si="21"/>
        <v>0</v>
      </c>
      <c r="O101" s="58">
        <f t="shared" si="22"/>
        <v>0</v>
      </c>
      <c r="P101" s="58">
        <f t="shared" si="23"/>
        <v>1</v>
      </c>
    </row>
    <row r="102" spans="1:16" ht="15.75" x14ac:dyDescent="0.25">
      <c r="A102" s="17" t="s">
        <v>209</v>
      </c>
      <c r="B102" s="17" t="s">
        <v>210</v>
      </c>
      <c r="C102" s="18"/>
      <c r="D102" s="19"/>
      <c r="E102" s="20"/>
      <c r="F102" s="20"/>
      <c r="G102" s="20">
        <f t="shared" si="17"/>
        <v>0</v>
      </c>
      <c r="H102" s="23">
        <f t="shared" si="18"/>
        <v>0</v>
      </c>
      <c r="I102" s="19"/>
      <c r="J102" s="24">
        <f>SUM(J103:J107)</f>
        <v>27198.369599999998</v>
      </c>
      <c r="K102" s="24">
        <f>SUM(K103:K107)</f>
        <v>27198.369599999998</v>
      </c>
      <c r="L102" s="24">
        <f>SUM(L103:L107)</f>
        <v>0</v>
      </c>
      <c r="M102" s="24">
        <f>SUM(M103:M107)</f>
        <v>27198.369599999998</v>
      </c>
      <c r="N102" s="24">
        <f>SUM(N103:N107)</f>
        <v>0</v>
      </c>
      <c r="O102" s="58"/>
      <c r="P102" s="58"/>
    </row>
    <row r="103" spans="1:16" ht="31.5" x14ac:dyDescent="0.25">
      <c r="A103" s="22" t="s">
        <v>211</v>
      </c>
      <c r="B103" s="22" t="s">
        <v>212</v>
      </c>
      <c r="C103" s="18" t="s">
        <v>33</v>
      </c>
      <c r="D103" s="19">
        <v>100.68</v>
      </c>
      <c r="E103" s="20">
        <v>100.68</v>
      </c>
      <c r="F103" s="20"/>
      <c r="G103" s="20">
        <f t="shared" si="17"/>
        <v>100.68</v>
      </c>
      <c r="H103" s="23">
        <f t="shared" si="18"/>
        <v>0</v>
      </c>
      <c r="I103" s="19">
        <v>138.29</v>
      </c>
      <c r="J103" s="21">
        <f t="shared" si="19"/>
        <v>13923.037200000001</v>
      </c>
      <c r="K103" s="21">
        <f t="shared" si="20"/>
        <v>13923.037200000001</v>
      </c>
      <c r="L103" s="21">
        <f>F103*I103</f>
        <v>0</v>
      </c>
      <c r="M103" s="21">
        <f>G103*I103</f>
        <v>13923.037200000001</v>
      </c>
      <c r="N103" s="21">
        <f t="shared" si="21"/>
        <v>0</v>
      </c>
      <c r="O103" s="58">
        <f t="shared" si="22"/>
        <v>0</v>
      </c>
      <c r="P103" s="58">
        <f t="shared" si="23"/>
        <v>1</v>
      </c>
    </row>
    <row r="104" spans="1:16" ht="31.5" x14ac:dyDescent="0.25">
      <c r="A104" s="22" t="s">
        <v>213</v>
      </c>
      <c r="B104" s="22" t="s">
        <v>214</v>
      </c>
      <c r="C104" s="18" t="s">
        <v>77</v>
      </c>
      <c r="D104" s="19">
        <v>67.8</v>
      </c>
      <c r="E104" s="20">
        <v>67.8</v>
      </c>
      <c r="F104" s="20"/>
      <c r="G104" s="20">
        <f t="shared" si="17"/>
        <v>67.8</v>
      </c>
      <c r="H104" s="23">
        <f t="shared" si="18"/>
        <v>0</v>
      </c>
      <c r="I104" s="19">
        <v>77.14</v>
      </c>
      <c r="J104" s="21">
        <f t="shared" si="19"/>
        <v>5230.0919999999996</v>
      </c>
      <c r="K104" s="21">
        <f t="shared" si="20"/>
        <v>5230.0919999999996</v>
      </c>
      <c r="L104" s="21">
        <f t="shared" ref="L104:L107" si="31">F104*I104</f>
        <v>0</v>
      </c>
      <c r="M104" s="21">
        <f t="shared" ref="M104:M107" si="32">G104*I104</f>
        <v>5230.0919999999996</v>
      </c>
      <c r="N104" s="21">
        <f t="shared" si="21"/>
        <v>0</v>
      </c>
      <c r="O104" s="58">
        <f t="shared" si="22"/>
        <v>0</v>
      </c>
      <c r="P104" s="58">
        <f t="shared" si="23"/>
        <v>1</v>
      </c>
    </row>
    <row r="105" spans="1:16" ht="15.75" x14ac:dyDescent="0.25">
      <c r="A105" s="22" t="s">
        <v>215</v>
      </c>
      <c r="B105" s="22" t="s">
        <v>216</v>
      </c>
      <c r="C105" s="18" t="s">
        <v>77</v>
      </c>
      <c r="D105" s="19">
        <v>48</v>
      </c>
      <c r="E105" s="20">
        <v>48</v>
      </c>
      <c r="F105" s="20"/>
      <c r="G105" s="20">
        <f t="shared" si="17"/>
        <v>48</v>
      </c>
      <c r="H105" s="23">
        <f t="shared" si="18"/>
        <v>0</v>
      </c>
      <c r="I105" s="19">
        <v>33.26</v>
      </c>
      <c r="J105" s="21">
        <f t="shared" si="19"/>
        <v>1596.48</v>
      </c>
      <c r="K105" s="21">
        <f t="shared" si="20"/>
        <v>1596.48</v>
      </c>
      <c r="L105" s="21">
        <f t="shared" si="31"/>
        <v>0</v>
      </c>
      <c r="M105" s="21">
        <f t="shared" si="32"/>
        <v>1596.48</v>
      </c>
      <c r="N105" s="21">
        <f t="shared" si="21"/>
        <v>0</v>
      </c>
      <c r="O105" s="58">
        <f t="shared" si="22"/>
        <v>0</v>
      </c>
      <c r="P105" s="58">
        <f t="shared" si="23"/>
        <v>1</v>
      </c>
    </row>
    <row r="106" spans="1:16" ht="15.75" x14ac:dyDescent="0.25">
      <c r="A106" s="22" t="s">
        <v>217</v>
      </c>
      <c r="B106" s="22" t="s">
        <v>218</v>
      </c>
      <c r="C106" s="18" t="s">
        <v>77</v>
      </c>
      <c r="D106" s="19">
        <v>67.8</v>
      </c>
      <c r="E106" s="20">
        <v>67.8</v>
      </c>
      <c r="F106" s="20"/>
      <c r="G106" s="20">
        <f t="shared" si="17"/>
        <v>67.8</v>
      </c>
      <c r="H106" s="23">
        <f t="shared" si="18"/>
        <v>0</v>
      </c>
      <c r="I106" s="19">
        <v>8.1999999999999993</v>
      </c>
      <c r="J106" s="21">
        <f t="shared" si="19"/>
        <v>555.95999999999992</v>
      </c>
      <c r="K106" s="21">
        <f t="shared" si="20"/>
        <v>555.95999999999992</v>
      </c>
      <c r="L106" s="21">
        <f t="shared" si="31"/>
        <v>0</v>
      </c>
      <c r="M106" s="21">
        <f t="shared" si="32"/>
        <v>555.95999999999992</v>
      </c>
      <c r="N106" s="21">
        <f t="shared" si="21"/>
        <v>0</v>
      </c>
      <c r="O106" s="58">
        <f t="shared" si="22"/>
        <v>0</v>
      </c>
      <c r="P106" s="58">
        <f t="shared" si="23"/>
        <v>1</v>
      </c>
    </row>
    <row r="107" spans="1:16" ht="31.5" x14ac:dyDescent="0.25">
      <c r="A107" s="22" t="s">
        <v>219</v>
      </c>
      <c r="B107" s="22" t="s">
        <v>220</v>
      </c>
      <c r="C107" s="18" t="s">
        <v>33</v>
      </c>
      <c r="D107" s="19">
        <v>100.68</v>
      </c>
      <c r="E107" s="23">
        <v>100.68</v>
      </c>
      <c r="F107" s="23"/>
      <c r="G107" s="20">
        <f t="shared" si="17"/>
        <v>100.68</v>
      </c>
      <c r="H107" s="23">
        <f t="shared" si="18"/>
        <v>0</v>
      </c>
      <c r="I107" s="19">
        <v>58.53</v>
      </c>
      <c r="J107" s="21">
        <f t="shared" si="19"/>
        <v>5892.8004000000001</v>
      </c>
      <c r="K107" s="21">
        <f t="shared" si="20"/>
        <v>5892.8004000000001</v>
      </c>
      <c r="L107" s="21">
        <f t="shared" si="31"/>
        <v>0</v>
      </c>
      <c r="M107" s="21">
        <f t="shared" si="32"/>
        <v>5892.8004000000001</v>
      </c>
      <c r="N107" s="21">
        <f t="shared" si="21"/>
        <v>0</v>
      </c>
      <c r="O107" s="58">
        <f t="shared" si="22"/>
        <v>0</v>
      </c>
      <c r="P107" s="58">
        <f t="shared" si="23"/>
        <v>1</v>
      </c>
    </row>
    <row r="108" spans="1:16" ht="15.75" x14ac:dyDescent="0.25">
      <c r="A108" s="17" t="s">
        <v>221</v>
      </c>
      <c r="B108" s="17" t="s">
        <v>222</v>
      </c>
      <c r="C108" s="18"/>
      <c r="D108" s="19"/>
      <c r="E108" s="20"/>
      <c r="F108" s="20"/>
      <c r="G108" s="20">
        <f t="shared" si="17"/>
        <v>0</v>
      </c>
      <c r="H108" s="23">
        <f t="shared" si="18"/>
        <v>0</v>
      </c>
      <c r="I108" s="19"/>
      <c r="J108" s="24">
        <f>SUM(J109:J136)</f>
        <v>54096.020699999994</v>
      </c>
      <c r="K108" s="24">
        <f>SUM(K109:K136)</f>
        <v>53894.030699999988</v>
      </c>
      <c r="L108" s="24">
        <f>SUM(L109:L136)</f>
        <v>0</v>
      </c>
      <c r="M108" s="24">
        <f>SUM(M109:M136)</f>
        <v>53894.030699999988</v>
      </c>
      <c r="N108" s="24">
        <f>SUM(N109:N136)</f>
        <v>201.99</v>
      </c>
      <c r="O108" s="58"/>
      <c r="P108" s="58"/>
    </row>
    <row r="109" spans="1:16" ht="31.5" x14ac:dyDescent="0.25">
      <c r="A109" s="22" t="s">
        <v>223</v>
      </c>
      <c r="B109" s="22" t="s">
        <v>224</v>
      </c>
      <c r="C109" s="18" t="s">
        <v>24</v>
      </c>
      <c r="D109" s="19">
        <v>3</v>
      </c>
      <c r="E109" s="20">
        <v>3</v>
      </c>
      <c r="F109" s="20"/>
      <c r="G109" s="20">
        <f t="shared" si="17"/>
        <v>3</v>
      </c>
      <c r="H109" s="23">
        <f t="shared" si="18"/>
        <v>0</v>
      </c>
      <c r="I109" s="19">
        <v>661.34</v>
      </c>
      <c r="J109" s="21">
        <f t="shared" si="19"/>
        <v>1984.02</v>
      </c>
      <c r="K109" s="21">
        <f>E109*I109</f>
        <v>1984.02</v>
      </c>
      <c r="L109" s="21">
        <f>F109*I109</f>
        <v>0</v>
      </c>
      <c r="M109" s="21">
        <f>G109*I109</f>
        <v>1984.02</v>
      </c>
      <c r="N109" s="21">
        <f>H109*I109</f>
        <v>0</v>
      </c>
      <c r="O109" s="58">
        <f t="shared" si="22"/>
        <v>0</v>
      </c>
      <c r="P109" s="58">
        <f t="shared" si="23"/>
        <v>1</v>
      </c>
    </row>
    <row r="110" spans="1:16" ht="15.75" x14ac:dyDescent="0.25">
      <c r="A110" s="22" t="s">
        <v>225</v>
      </c>
      <c r="B110" s="22" t="s">
        <v>226</v>
      </c>
      <c r="C110" s="18" t="s">
        <v>24</v>
      </c>
      <c r="D110" s="19">
        <v>6</v>
      </c>
      <c r="E110" s="20">
        <v>3</v>
      </c>
      <c r="F110" s="20"/>
      <c r="G110" s="20">
        <f t="shared" si="17"/>
        <v>3</v>
      </c>
      <c r="H110" s="23">
        <f t="shared" si="18"/>
        <v>3</v>
      </c>
      <c r="I110" s="19">
        <v>67.33</v>
      </c>
      <c r="J110" s="21">
        <f t="shared" si="19"/>
        <v>403.98</v>
      </c>
      <c r="K110" s="21">
        <f t="shared" si="20"/>
        <v>201.99</v>
      </c>
      <c r="L110" s="21">
        <f t="shared" ref="L110:L136" si="33">F110*I110</f>
        <v>0</v>
      </c>
      <c r="M110" s="21">
        <f t="shared" ref="M110:M136" si="34">G110*I110</f>
        <v>201.99</v>
      </c>
      <c r="N110" s="21">
        <f t="shared" ref="N110:N136" si="35">H110*I110</f>
        <v>201.99</v>
      </c>
      <c r="O110" s="58">
        <f t="shared" si="22"/>
        <v>0</v>
      </c>
      <c r="P110" s="58">
        <f t="shared" si="23"/>
        <v>0.5</v>
      </c>
    </row>
    <row r="111" spans="1:16" ht="31.5" x14ac:dyDescent="0.25">
      <c r="A111" s="22" t="s">
        <v>227</v>
      </c>
      <c r="B111" s="22" t="s">
        <v>228</v>
      </c>
      <c r="C111" s="18" t="s">
        <v>24</v>
      </c>
      <c r="D111" s="19">
        <v>12</v>
      </c>
      <c r="E111" s="20">
        <v>12</v>
      </c>
      <c r="F111" s="20"/>
      <c r="G111" s="20">
        <f t="shared" si="17"/>
        <v>12</v>
      </c>
      <c r="H111" s="23">
        <f t="shared" si="18"/>
        <v>0</v>
      </c>
      <c r="I111" s="19">
        <v>9.2899999999999991</v>
      </c>
      <c r="J111" s="21">
        <f t="shared" si="19"/>
        <v>111.47999999999999</v>
      </c>
      <c r="K111" s="21">
        <f t="shared" si="20"/>
        <v>111.47999999999999</v>
      </c>
      <c r="L111" s="21">
        <f t="shared" si="33"/>
        <v>0</v>
      </c>
      <c r="M111" s="21">
        <f t="shared" si="34"/>
        <v>111.47999999999999</v>
      </c>
      <c r="N111" s="21">
        <f t="shared" si="35"/>
        <v>0</v>
      </c>
      <c r="O111" s="58">
        <f t="shared" si="22"/>
        <v>0</v>
      </c>
      <c r="P111" s="58">
        <f t="shared" si="23"/>
        <v>1</v>
      </c>
    </row>
    <row r="112" spans="1:16" ht="47.25" x14ac:dyDescent="0.25">
      <c r="A112" s="22" t="s">
        <v>229</v>
      </c>
      <c r="B112" s="22" t="s">
        <v>230</v>
      </c>
      <c r="C112" s="18" t="s">
        <v>24</v>
      </c>
      <c r="D112" s="19">
        <v>3</v>
      </c>
      <c r="E112" s="20">
        <v>3</v>
      </c>
      <c r="F112" s="20"/>
      <c r="G112" s="20">
        <f t="shared" si="17"/>
        <v>3</v>
      </c>
      <c r="H112" s="23">
        <f t="shared" si="18"/>
        <v>0</v>
      </c>
      <c r="I112" s="19">
        <v>1404.59</v>
      </c>
      <c r="J112" s="21">
        <f t="shared" si="19"/>
        <v>4213.7699999999995</v>
      </c>
      <c r="K112" s="21">
        <f t="shared" si="20"/>
        <v>4213.7699999999995</v>
      </c>
      <c r="L112" s="21">
        <f t="shared" si="33"/>
        <v>0</v>
      </c>
      <c r="M112" s="21">
        <f t="shared" si="34"/>
        <v>4213.7699999999995</v>
      </c>
      <c r="N112" s="21">
        <f t="shared" si="35"/>
        <v>0</v>
      </c>
      <c r="O112" s="58">
        <f t="shared" si="22"/>
        <v>0</v>
      </c>
      <c r="P112" s="58">
        <f t="shared" si="23"/>
        <v>1</v>
      </c>
    </row>
    <row r="113" spans="1:16" ht="15.75" x14ac:dyDescent="0.25">
      <c r="A113" s="22" t="s">
        <v>231</v>
      </c>
      <c r="B113" s="22" t="s">
        <v>232</v>
      </c>
      <c r="C113" s="18" t="s">
        <v>77</v>
      </c>
      <c r="D113" s="19">
        <v>19.260000000000002</v>
      </c>
      <c r="E113" s="20">
        <v>19.260000000000002</v>
      </c>
      <c r="F113" s="20"/>
      <c r="G113" s="20">
        <f t="shared" si="17"/>
        <v>19.260000000000002</v>
      </c>
      <c r="H113" s="23">
        <f t="shared" si="18"/>
        <v>0</v>
      </c>
      <c r="I113" s="19">
        <v>14.58</v>
      </c>
      <c r="J113" s="21">
        <f t="shared" si="19"/>
        <v>280.81080000000003</v>
      </c>
      <c r="K113" s="21">
        <f t="shared" si="20"/>
        <v>280.81080000000003</v>
      </c>
      <c r="L113" s="21">
        <f t="shared" si="33"/>
        <v>0</v>
      </c>
      <c r="M113" s="21">
        <f t="shared" si="34"/>
        <v>280.81080000000003</v>
      </c>
      <c r="N113" s="21">
        <f t="shared" si="35"/>
        <v>0</v>
      </c>
      <c r="O113" s="58">
        <f t="shared" si="22"/>
        <v>0</v>
      </c>
      <c r="P113" s="58">
        <f t="shared" si="23"/>
        <v>1</v>
      </c>
    </row>
    <row r="114" spans="1:16" ht="15.75" x14ac:dyDescent="0.25">
      <c r="A114" s="22" t="s">
        <v>233</v>
      </c>
      <c r="B114" s="22" t="s">
        <v>234</v>
      </c>
      <c r="C114" s="18" t="s">
        <v>77</v>
      </c>
      <c r="D114" s="19">
        <v>24.09</v>
      </c>
      <c r="E114" s="20">
        <v>24.09</v>
      </c>
      <c r="F114" s="20"/>
      <c r="G114" s="20">
        <f t="shared" si="17"/>
        <v>24.09</v>
      </c>
      <c r="H114" s="23">
        <f t="shared" si="18"/>
        <v>0</v>
      </c>
      <c r="I114" s="19">
        <v>16.510000000000002</v>
      </c>
      <c r="J114" s="21">
        <f t="shared" si="19"/>
        <v>397.72590000000002</v>
      </c>
      <c r="K114" s="21">
        <f t="shared" si="20"/>
        <v>397.72590000000002</v>
      </c>
      <c r="L114" s="21">
        <f t="shared" si="33"/>
        <v>0</v>
      </c>
      <c r="M114" s="21">
        <f t="shared" si="34"/>
        <v>397.72590000000002</v>
      </c>
      <c r="N114" s="21">
        <f t="shared" si="35"/>
        <v>0</v>
      </c>
      <c r="O114" s="58">
        <f t="shared" si="22"/>
        <v>0</v>
      </c>
      <c r="P114" s="58">
        <f t="shared" si="23"/>
        <v>1</v>
      </c>
    </row>
    <row r="115" spans="1:16" ht="15.75" x14ac:dyDescent="0.25">
      <c r="A115" s="22" t="s">
        <v>235</v>
      </c>
      <c r="B115" s="22" t="s">
        <v>236</v>
      </c>
      <c r="C115" s="18" t="s">
        <v>24</v>
      </c>
      <c r="D115" s="19">
        <v>3</v>
      </c>
      <c r="E115" s="19">
        <v>3</v>
      </c>
      <c r="F115" s="20"/>
      <c r="G115" s="20">
        <f t="shared" si="17"/>
        <v>3</v>
      </c>
      <c r="H115" s="23">
        <f t="shared" si="18"/>
        <v>0</v>
      </c>
      <c r="I115" s="19">
        <v>14.88</v>
      </c>
      <c r="J115" s="21">
        <f t="shared" si="19"/>
        <v>44.64</v>
      </c>
      <c r="K115" s="21">
        <f t="shared" si="20"/>
        <v>44.64</v>
      </c>
      <c r="L115" s="21">
        <f t="shared" si="33"/>
        <v>0</v>
      </c>
      <c r="M115" s="21">
        <f t="shared" si="34"/>
        <v>44.64</v>
      </c>
      <c r="N115" s="21">
        <f t="shared" si="35"/>
        <v>0</v>
      </c>
      <c r="O115" s="58">
        <f t="shared" si="22"/>
        <v>0</v>
      </c>
      <c r="P115" s="58">
        <f t="shared" si="23"/>
        <v>1</v>
      </c>
    </row>
    <row r="116" spans="1:16" ht="15.75" x14ac:dyDescent="0.25">
      <c r="A116" s="22" t="s">
        <v>237</v>
      </c>
      <c r="B116" s="22" t="s">
        <v>238</v>
      </c>
      <c r="C116" s="18" t="s">
        <v>24</v>
      </c>
      <c r="D116" s="19">
        <v>3</v>
      </c>
      <c r="E116" s="19">
        <v>3</v>
      </c>
      <c r="F116" s="20"/>
      <c r="G116" s="20">
        <f t="shared" si="17"/>
        <v>3</v>
      </c>
      <c r="H116" s="23">
        <f t="shared" si="18"/>
        <v>0</v>
      </c>
      <c r="I116" s="19">
        <v>5.75</v>
      </c>
      <c r="J116" s="21">
        <f t="shared" si="19"/>
        <v>17.25</v>
      </c>
      <c r="K116" s="21">
        <f t="shared" si="20"/>
        <v>17.25</v>
      </c>
      <c r="L116" s="21">
        <f t="shared" si="33"/>
        <v>0</v>
      </c>
      <c r="M116" s="21">
        <f t="shared" si="34"/>
        <v>17.25</v>
      </c>
      <c r="N116" s="21">
        <f t="shared" si="35"/>
        <v>0</v>
      </c>
      <c r="O116" s="58">
        <f t="shared" si="22"/>
        <v>0</v>
      </c>
      <c r="P116" s="58">
        <f t="shared" si="23"/>
        <v>1</v>
      </c>
    </row>
    <row r="117" spans="1:16" ht="15.75" x14ac:dyDescent="0.25">
      <c r="A117" s="22" t="s">
        <v>239</v>
      </c>
      <c r="B117" s="22" t="s">
        <v>240</v>
      </c>
      <c r="C117" s="18" t="s">
        <v>24</v>
      </c>
      <c r="D117" s="19">
        <v>12</v>
      </c>
      <c r="E117" s="19">
        <v>12</v>
      </c>
      <c r="F117" s="20"/>
      <c r="G117" s="20">
        <f t="shared" si="17"/>
        <v>12</v>
      </c>
      <c r="H117" s="23">
        <f t="shared" si="18"/>
        <v>0</v>
      </c>
      <c r="I117" s="19">
        <v>9.07</v>
      </c>
      <c r="J117" s="21">
        <f t="shared" si="19"/>
        <v>108.84</v>
      </c>
      <c r="K117" s="21">
        <f t="shared" si="20"/>
        <v>108.84</v>
      </c>
      <c r="L117" s="21">
        <f t="shared" si="33"/>
        <v>0</v>
      </c>
      <c r="M117" s="21">
        <f t="shared" si="34"/>
        <v>108.84</v>
      </c>
      <c r="N117" s="21">
        <f t="shared" si="35"/>
        <v>0</v>
      </c>
      <c r="O117" s="58">
        <f t="shared" si="22"/>
        <v>0</v>
      </c>
      <c r="P117" s="58">
        <f t="shared" si="23"/>
        <v>1</v>
      </c>
    </row>
    <row r="118" spans="1:16" ht="15.75" x14ac:dyDescent="0.25">
      <c r="A118" s="22" t="s">
        <v>241</v>
      </c>
      <c r="B118" s="22" t="s">
        <v>242</v>
      </c>
      <c r="C118" s="18" t="s">
        <v>24</v>
      </c>
      <c r="D118" s="19">
        <v>3</v>
      </c>
      <c r="E118" s="19">
        <v>3</v>
      </c>
      <c r="F118" s="20"/>
      <c r="G118" s="20">
        <f t="shared" si="17"/>
        <v>3</v>
      </c>
      <c r="H118" s="23">
        <f t="shared" si="18"/>
        <v>0</v>
      </c>
      <c r="I118" s="19">
        <v>10.49</v>
      </c>
      <c r="J118" s="21">
        <f t="shared" si="19"/>
        <v>31.47</v>
      </c>
      <c r="K118" s="21">
        <f t="shared" si="20"/>
        <v>31.47</v>
      </c>
      <c r="L118" s="21">
        <f t="shared" si="33"/>
        <v>0</v>
      </c>
      <c r="M118" s="21">
        <f t="shared" si="34"/>
        <v>31.47</v>
      </c>
      <c r="N118" s="21">
        <f t="shared" si="35"/>
        <v>0</v>
      </c>
      <c r="O118" s="58">
        <f t="shared" si="22"/>
        <v>0</v>
      </c>
      <c r="P118" s="58">
        <f t="shared" si="23"/>
        <v>1</v>
      </c>
    </row>
    <row r="119" spans="1:16" ht="15.75" x14ac:dyDescent="0.25">
      <c r="A119" s="22" t="s">
        <v>243</v>
      </c>
      <c r="B119" s="22" t="s">
        <v>244</v>
      </c>
      <c r="C119" s="18" t="s">
        <v>24</v>
      </c>
      <c r="D119" s="19">
        <v>6</v>
      </c>
      <c r="E119" s="19">
        <v>6</v>
      </c>
      <c r="F119" s="20"/>
      <c r="G119" s="20">
        <f t="shared" si="17"/>
        <v>6</v>
      </c>
      <c r="H119" s="23">
        <f t="shared" si="18"/>
        <v>0</v>
      </c>
      <c r="I119" s="19">
        <v>18.45</v>
      </c>
      <c r="J119" s="21">
        <f t="shared" si="19"/>
        <v>110.69999999999999</v>
      </c>
      <c r="K119" s="21">
        <f t="shared" si="20"/>
        <v>110.69999999999999</v>
      </c>
      <c r="L119" s="21">
        <f t="shared" si="33"/>
        <v>0</v>
      </c>
      <c r="M119" s="21">
        <f t="shared" si="34"/>
        <v>110.69999999999999</v>
      </c>
      <c r="N119" s="21">
        <f t="shared" si="35"/>
        <v>0</v>
      </c>
      <c r="O119" s="58">
        <f t="shared" si="22"/>
        <v>0</v>
      </c>
      <c r="P119" s="58">
        <f t="shared" si="23"/>
        <v>1</v>
      </c>
    </row>
    <row r="120" spans="1:16" ht="15.75" x14ac:dyDescent="0.25">
      <c r="A120" s="22" t="s">
        <v>245</v>
      </c>
      <c r="B120" s="22" t="s">
        <v>246</v>
      </c>
      <c r="C120" s="18" t="s">
        <v>24</v>
      </c>
      <c r="D120" s="19">
        <v>3</v>
      </c>
      <c r="E120" s="20">
        <v>3</v>
      </c>
      <c r="F120" s="20"/>
      <c r="G120" s="20">
        <f t="shared" si="17"/>
        <v>3</v>
      </c>
      <c r="H120" s="23">
        <f t="shared" si="18"/>
        <v>0</v>
      </c>
      <c r="I120" s="19">
        <v>603.26</v>
      </c>
      <c r="J120" s="21">
        <f t="shared" si="19"/>
        <v>1809.78</v>
      </c>
      <c r="K120" s="21">
        <f t="shared" si="20"/>
        <v>1809.78</v>
      </c>
      <c r="L120" s="21">
        <f t="shared" si="33"/>
        <v>0</v>
      </c>
      <c r="M120" s="21">
        <f t="shared" si="34"/>
        <v>1809.78</v>
      </c>
      <c r="N120" s="21">
        <f t="shared" si="35"/>
        <v>0</v>
      </c>
      <c r="O120" s="58">
        <f t="shared" si="22"/>
        <v>0</v>
      </c>
      <c r="P120" s="58">
        <f t="shared" si="23"/>
        <v>1</v>
      </c>
    </row>
    <row r="121" spans="1:16" ht="31.5" x14ac:dyDescent="0.25">
      <c r="A121" s="22" t="s">
        <v>247</v>
      </c>
      <c r="B121" s="22" t="s">
        <v>248</v>
      </c>
      <c r="C121" s="18" t="s">
        <v>24</v>
      </c>
      <c r="D121" s="19">
        <v>3</v>
      </c>
      <c r="E121" s="20">
        <v>3</v>
      </c>
      <c r="F121" s="20"/>
      <c r="G121" s="20">
        <f t="shared" si="17"/>
        <v>3</v>
      </c>
      <c r="H121" s="23">
        <f t="shared" si="18"/>
        <v>0</v>
      </c>
      <c r="I121" s="19">
        <v>12120.41</v>
      </c>
      <c r="J121" s="21">
        <f t="shared" si="19"/>
        <v>36361.229999999996</v>
      </c>
      <c r="K121" s="21">
        <f t="shared" si="20"/>
        <v>36361.229999999996</v>
      </c>
      <c r="L121" s="21">
        <f t="shared" si="33"/>
        <v>0</v>
      </c>
      <c r="M121" s="21">
        <f t="shared" si="34"/>
        <v>36361.229999999996</v>
      </c>
      <c r="N121" s="21">
        <f t="shared" si="35"/>
        <v>0</v>
      </c>
      <c r="O121" s="58">
        <f t="shared" si="22"/>
        <v>0</v>
      </c>
      <c r="P121" s="58">
        <f t="shared" si="23"/>
        <v>1</v>
      </c>
    </row>
    <row r="122" spans="1:16" ht="31.5" x14ac:dyDescent="0.25">
      <c r="A122" s="22" t="s">
        <v>249</v>
      </c>
      <c r="B122" s="22" t="s">
        <v>250</v>
      </c>
      <c r="C122" s="18" t="s">
        <v>24</v>
      </c>
      <c r="D122" s="19">
        <v>5</v>
      </c>
      <c r="E122" s="20">
        <v>5</v>
      </c>
      <c r="F122" s="20"/>
      <c r="G122" s="20">
        <f t="shared" si="17"/>
        <v>5</v>
      </c>
      <c r="H122" s="23">
        <f t="shared" si="18"/>
        <v>0</v>
      </c>
      <c r="I122" s="19">
        <v>473.29</v>
      </c>
      <c r="J122" s="21">
        <f t="shared" si="19"/>
        <v>2366.4500000000003</v>
      </c>
      <c r="K122" s="21">
        <f t="shared" si="20"/>
        <v>2366.4500000000003</v>
      </c>
      <c r="L122" s="21">
        <f t="shared" si="33"/>
        <v>0</v>
      </c>
      <c r="M122" s="21">
        <f t="shared" si="34"/>
        <v>2366.4500000000003</v>
      </c>
      <c r="N122" s="21">
        <f t="shared" si="35"/>
        <v>0</v>
      </c>
      <c r="O122" s="58">
        <f t="shared" si="22"/>
        <v>0</v>
      </c>
      <c r="P122" s="58">
        <f t="shared" si="23"/>
        <v>1</v>
      </c>
    </row>
    <row r="123" spans="1:16" ht="15.75" x14ac:dyDescent="0.25">
      <c r="A123" s="22" t="s">
        <v>251</v>
      </c>
      <c r="B123" s="22" t="s">
        <v>252</v>
      </c>
      <c r="C123" s="18" t="s">
        <v>24</v>
      </c>
      <c r="D123" s="19">
        <v>3</v>
      </c>
      <c r="E123" s="20">
        <v>3</v>
      </c>
      <c r="F123" s="20"/>
      <c r="G123" s="20">
        <f t="shared" si="17"/>
        <v>3</v>
      </c>
      <c r="H123" s="23">
        <f t="shared" si="18"/>
        <v>0</v>
      </c>
      <c r="I123" s="19">
        <v>455.55</v>
      </c>
      <c r="J123" s="21">
        <f t="shared" si="19"/>
        <v>1366.65</v>
      </c>
      <c r="K123" s="21">
        <f t="shared" si="20"/>
        <v>1366.65</v>
      </c>
      <c r="L123" s="21">
        <f t="shared" si="33"/>
        <v>0</v>
      </c>
      <c r="M123" s="21">
        <f t="shared" si="34"/>
        <v>1366.65</v>
      </c>
      <c r="N123" s="21">
        <f t="shared" si="35"/>
        <v>0</v>
      </c>
      <c r="O123" s="58">
        <f t="shared" si="22"/>
        <v>0</v>
      </c>
      <c r="P123" s="58">
        <f t="shared" si="23"/>
        <v>1</v>
      </c>
    </row>
    <row r="124" spans="1:16" ht="15.75" x14ac:dyDescent="0.25">
      <c r="A124" s="22" t="s">
        <v>253</v>
      </c>
      <c r="B124" s="22" t="s">
        <v>254</v>
      </c>
      <c r="C124" s="18" t="s">
        <v>77</v>
      </c>
      <c r="D124" s="19">
        <v>65</v>
      </c>
      <c r="E124" s="20">
        <v>65</v>
      </c>
      <c r="F124" s="20"/>
      <c r="G124" s="20">
        <f t="shared" si="17"/>
        <v>65</v>
      </c>
      <c r="H124" s="23">
        <f t="shared" si="18"/>
        <v>0</v>
      </c>
      <c r="I124" s="19">
        <v>47.81</v>
      </c>
      <c r="J124" s="21">
        <f t="shared" si="19"/>
        <v>3107.65</v>
      </c>
      <c r="K124" s="21">
        <f t="shared" si="20"/>
        <v>3107.65</v>
      </c>
      <c r="L124" s="21">
        <f t="shared" si="33"/>
        <v>0</v>
      </c>
      <c r="M124" s="21">
        <f t="shared" si="34"/>
        <v>3107.65</v>
      </c>
      <c r="N124" s="21">
        <f t="shared" si="35"/>
        <v>0</v>
      </c>
      <c r="O124" s="58">
        <f t="shared" si="22"/>
        <v>0</v>
      </c>
      <c r="P124" s="58">
        <f t="shared" si="23"/>
        <v>1</v>
      </c>
    </row>
    <row r="125" spans="1:16" ht="15.75" x14ac:dyDescent="0.25">
      <c r="A125" s="22" t="s">
        <v>255</v>
      </c>
      <c r="B125" s="22" t="s">
        <v>256</v>
      </c>
      <c r="C125" s="18" t="s">
        <v>77</v>
      </c>
      <c r="D125" s="19">
        <v>5.4</v>
      </c>
      <c r="E125" s="20">
        <v>5.4</v>
      </c>
      <c r="F125" s="20"/>
      <c r="G125" s="20">
        <f t="shared" si="17"/>
        <v>5.4</v>
      </c>
      <c r="H125" s="23">
        <f t="shared" si="18"/>
        <v>0</v>
      </c>
      <c r="I125" s="19">
        <v>18.559999999999999</v>
      </c>
      <c r="J125" s="21">
        <f t="shared" si="19"/>
        <v>100.224</v>
      </c>
      <c r="K125" s="21">
        <f t="shared" si="20"/>
        <v>100.224</v>
      </c>
      <c r="L125" s="21">
        <f t="shared" si="33"/>
        <v>0</v>
      </c>
      <c r="M125" s="21">
        <f t="shared" si="34"/>
        <v>100.224</v>
      </c>
      <c r="N125" s="21">
        <f t="shared" si="35"/>
        <v>0</v>
      </c>
      <c r="O125" s="58">
        <f t="shared" si="22"/>
        <v>0</v>
      </c>
      <c r="P125" s="58">
        <f t="shared" si="23"/>
        <v>1</v>
      </c>
    </row>
    <row r="126" spans="1:16" ht="15.75" x14ac:dyDescent="0.25">
      <c r="A126" s="22" t="s">
        <v>257</v>
      </c>
      <c r="B126" s="22" t="s">
        <v>258</v>
      </c>
      <c r="C126" s="18" t="s">
        <v>77</v>
      </c>
      <c r="D126" s="19">
        <v>12</v>
      </c>
      <c r="E126" s="20">
        <v>12</v>
      </c>
      <c r="F126" s="20"/>
      <c r="G126" s="20">
        <f t="shared" si="17"/>
        <v>12</v>
      </c>
      <c r="H126" s="23">
        <f t="shared" si="18"/>
        <v>0</v>
      </c>
      <c r="I126" s="19">
        <v>26.74</v>
      </c>
      <c r="J126" s="21">
        <f t="shared" si="19"/>
        <v>320.88</v>
      </c>
      <c r="K126" s="21">
        <f t="shared" si="20"/>
        <v>320.88</v>
      </c>
      <c r="L126" s="21">
        <f t="shared" si="33"/>
        <v>0</v>
      </c>
      <c r="M126" s="21">
        <f t="shared" si="34"/>
        <v>320.88</v>
      </c>
      <c r="N126" s="21">
        <f t="shared" si="35"/>
        <v>0</v>
      </c>
      <c r="O126" s="58">
        <f t="shared" si="22"/>
        <v>0</v>
      </c>
      <c r="P126" s="58">
        <f t="shared" si="23"/>
        <v>1</v>
      </c>
    </row>
    <row r="127" spans="1:16" ht="47.25" x14ac:dyDescent="0.25">
      <c r="A127" s="22" t="s">
        <v>259</v>
      </c>
      <c r="B127" s="22" t="s">
        <v>260</v>
      </c>
      <c r="C127" s="18" t="s">
        <v>24</v>
      </c>
      <c r="D127" s="19">
        <v>3</v>
      </c>
      <c r="E127" s="20">
        <v>3</v>
      </c>
      <c r="F127" s="20"/>
      <c r="G127" s="20">
        <f t="shared" si="17"/>
        <v>3</v>
      </c>
      <c r="H127" s="23">
        <f t="shared" si="18"/>
        <v>0</v>
      </c>
      <c r="I127" s="19">
        <v>82.71</v>
      </c>
      <c r="J127" s="21">
        <f t="shared" si="19"/>
        <v>248.13</v>
      </c>
      <c r="K127" s="21">
        <f t="shared" si="20"/>
        <v>248.13</v>
      </c>
      <c r="L127" s="21">
        <f t="shared" si="33"/>
        <v>0</v>
      </c>
      <c r="M127" s="21">
        <f>G127*I127</f>
        <v>248.13</v>
      </c>
      <c r="N127" s="21">
        <f t="shared" si="35"/>
        <v>0</v>
      </c>
      <c r="O127" s="58">
        <f t="shared" si="22"/>
        <v>0</v>
      </c>
      <c r="P127" s="58">
        <f t="shared" si="23"/>
        <v>1</v>
      </c>
    </row>
    <row r="128" spans="1:16" ht="31.5" x14ac:dyDescent="0.25">
      <c r="A128" s="22" t="s">
        <v>261</v>
      </c>
      <c r="B128" s="22" t="s">
        <v>262</v>
      </c>
      <c r="C128" s="18" t="s">
        <v>24</v>
      </c>
      <c r="D128" s="19">
        <v>3</v>
      </c>
      <c r="E128" s="20">
        <v>3</v>
      </c>
      <c r="F128" s="20"/>
      <c r="G128" s="20">
        <f t="shared" si="17"/>
        <v>3</v>
      </c>
      <c r="H128" s="23">
        <f t="shared" si="18"/>
        <v>0</v>
      </c>
      <c r="I128" s="19">
        <v>54.52</v>
      </c>
      <c r="J128" s="21">
        <f t="shared" si="19"/>
        <v>163.56</v>
      </c>
      <c r="K128" s="21">
        <f t="shared" si="20"/>
        <v>163.56</v>
      </c>
      <c r="L128" s="21">
        <f t="shared" si="33"/>
        <v>0</v>
      </c>
      <c r="M128" s="21">
        <f t="shared" si="34"/>
        <v>163.56</v>
      </c>
      <c r="N128" s="21">
        <f t="shared" si="35"/>
        <v>0</v>
      </c>
      <c r="O128" s="58">
        <f t="shared" si="22"/>
        <v>0</v>
      </c>
      <c r="P128" s="58">
        <f t="shared" si="23"/>
        <v>1</v>
      </c>
    </row>
    <row r="129" spans="1:16" ht="31.5" x14ac:dyDescent="0.25">
      <c r="A129" s="22" t="s">
        <v>263</v>
      </c>
      <c r="B129" s="22" t="s">
        <v>264</v>
      </c>
      <c r="C129" s="18" t="s">
        <v>24</v>
      </c>
      <c r="D129" s="19">
        <v>3</v>
      </c>
      <c r="E129" s="20">
        <v>3</v>
      </c>
      <c r="F129" s="20"/>
      <c r="G129" s="20">
        <f t="shared" si="17"/>
        <v>3</v>
      </c>
      <c r="H129" s="23">
        <f t="shared" si="18"/>
        <v>0</v>
      </c>
      <c r="I129" s="19">
        <v>60.99</v>
      </c>
      <c r="J129" s="21">
        <f t="shared" si="19"/>
        <v>182.97</v>
      </c>
      <c r="K129" s="21">
        <f t="shared" si="20"/>
        <v>182.97</v>
      </c>
      <c r="L129" s="21">
        <f t="shared" si="33"/>
        <v>0</v>
      </c>
      <c r="M129" s="21">
        <f t="shared" si="34"/>
        <v>182.97</v>
      </c>
      <c r="N129" s="21">
        <f t="shared" si="35"/>
        <v>0</v>
      </c>
      <c r="O129" s="58">
        <f t="shared" si="22"/>
        <v>0</v>
      </c>
      <c r="P129" s="58">
        <f t="shared" si="23"/>
        <v>1</v>
      </c>
    </row>
    <row r="130" spans="1:16" ht="15.75" x14ac:dyDescent="0.25">
      <c r="A130" s="22" t="s">
        <v>265</v>
      </c>
      <c r="B130" s="22" t="s">
        <v>266</v>
      </c>
      <c r="C130" s="18" t="s">
        <v>24</v>
      </c>
      <c r="D130" s="19">
        <v>6</v>
      </c>
      <c r="E130" s="20">
        <v>6</v>
      </c>
      <c r="F130" s="20"/>
      <c r="G130" s="20">
        <f t="shared" si="17"/>
        <v>6</v>
      </c>
      <c r="H130" s="23">
        <f t="shared" si="18"/>
        <v>0</v>
      </c>
      <c r="I130" s="19">
        <v>12.56</v>
      </c>
      <c r="J130" s="21">
        <f t="shared" si="19"/>
        <v>75.36</v>
      </c>
      <c r="K130" s="21">
        <f t="shared" si="20"/>
        <v>75.36</v>
      </c>
      <c r="L130" s="21">
        <f t="shared" si="33"/>
        <v>0</v>
      </c>
      <c r="M130" s="21">
        <f t="shared" si="34"/>
        <v>75.36</v>
      </c>
      <c r="N130" s="21">
        <f t="shared" si="35"/>
        <v>0</v>
      </c>
      <c r="O130" s="58">
        <f t="shared" si="22"/>
        <v>0</v>
      </c>
      <c r="P130" s="58">
        <f t="shared" si="23"/>
        <v>1</v>
      </c>
    </row>
    <row r="131" spans="1:16" ht="15.75" x14ac:dyDescent="0.25">
      <c r="A131" s="22" t="s">
        <v>267</v>
      </c>
      <c r="B131" s="22" t="s">
        <v>268</v>
      </c>
      <c r="C131" s="18" t="s">
        <v>24</v>
      </c>
      <c r="D131" s="19">
        <v>3</v>
      </c>
      <c r="E131" s="20">
        <v>3</v>
      </c>
      <c r="F131" s="20"/>
      <c r="G131" s="20">
        <f t="shared" si="17"/>
        <v>3</v>
      </c>
      <c r="H131" s="23">
        <f t="shared" si="18"/>
        <v>0</v>
      </c>
      <c r="I131" s="19">
        <v>13.4</v>
      </c>
      <c r="J131" s="21">
        <f t="shared" si="19"/>
        <v>40.200000000000003</v>
      </c>
      <c r="K131" s="21">
        <f t="shared" si="20"/>
        <v>40.200000000000003</v>
      </c>
      <c r="L131" s="21">
        <f t="shared" si="33"/>
        <v>0</v>
      </c>
      <c r="M131" s="21">
        <f t="shared" si="34"/>
        <v>40.200000000000003</v>
      </c>
      <c r="N131" s="21">
        <f t="shared" si="35"/>
        <v>0</v>
      </c>
      <c r="O131" s="58">
        <f t="shared" si="22"/>
        <v>0</v>
      </c>
      <c r="P131" s="58">
        <f t="shared" si="23"/>
        <v>1</v>
      </c>
    </row>
    <row r="132" spans="1:16" ht="15.75" x14ac:dyDescent="0.25">
      <c r="A132" s="22" t="s">
        <v>269</v>
      </c>
      <c r="B132" s="22" t="s">
        <v>270</v>
      </c>
      <c r="C132" s="18" t="s">
        <v>24</v>
      </c>
      <c r="D132" s="19">
        <v>3</v>
      </c>
      <c r="E132" s="20">
        <v>3</v>
      </c>
      <c r="F132" s="20"/>
      <c r="G132" s="20">
        <f t="shared" si="17"/>
        <v>3</v>
      </c>
      <c r="H132" s="23">
        <f t="shared" si="18"/>
        <v>0</v>
      </c>
      <c r="I132" s="19">
        <v>13.35</v>
      </c>
      <c r="J132" s="21">
        <f t="shared" si="19"/>
        <v>40.049999999999997</v>
      </c>
      <c r="K132" s="21">
        <f t="shared" si="20"/>
        <v>40.049999999999997</v>
      </c>
      <c r="L132" s="21">
        <f t="shared" si="33"/>
        <v>0</v>
      </c>
      <c r="M132" s="21">
        <f t="shared" si="34"/>
        <v>40.049999999999997</v>
      </c>
      <c r="N132" s="21">
        <f t="shared" si="35"/>
        <v>0</v>
      </c>
      <c r="O132" s="58">
        <f t="shared" si="22"/>
        <v>0</v>
      </c>
      <c r="P132" s="58">
        <f t="shared" si="23"/>
        <v>1</v>
      </c>
    </row>
    <row r="133" spans="1:16" ht="31.5" x14ac:dyDescent="0.25">
      <c r="A133" s="22" t="s">
        <v>271</v>
      </c>
      <c r="B133" s="22" t="s">
        <v>272</v>
      </c>
      <c r="C133" s="18" t="s">
        <v>24</v>
      </c>
      <c r="D133" s="19">
        <v>3</v>
      </c>
      <c r="E133" s="20">
        <v>3</v>
      </c>
      <c r="F133" s="20"/>
      <c r="G133" s="20">
        <f t="shared" si="17"/>
        <v>3</v>
      </c>
      <c r="H133" s="23">
        <f t="shared" si="18"/>
        <v>0</v>
      </c>
      <c r="I133" s="19">
        <v>17.3</v>
      </c>
      <c r="J133" s="21">
        <f t="shared" si="19"/>
        <v>51.900000000000006</v>
      </c>
      <c r="K133" s="21">
        <f t="shared" si="20"/>
        <v>51.900000000000006</v>
      </c>
      <c r="L133" s="21">
        <f t="shared" si="33"/>
        <v>0</v>
      </c>
      <c r="M133" s="21">
        <f t="shared" si="34"/>
        <v>51.900000000000006</v>
      </c>
      <c r="N133" s="21">
        <f t="shared" si="35"/>
        <v>0</v>
      </c>
      <c r="O133" s="58">
        <f t="shared" si="22"/>
        <v>0</v>
      </c>
      <c r="P133" s="58">
        <f t="shared" si="23"/>
        <v>1</v>
      </c>
    </row>
    <row r="134" spans="1:16" ht="15.75" x14ac:dyDescent="0.25">
      <c r="A134" s="22" t="s">
        <v>273</v>
      </c>
      <c r="B134" s="22" t="s">
        <v>274</v>
      </c>
      <c r="C134" s="18" t="s">
        <v>24</v>
      </c>
      <c r="D134" s="19">
        <v>3</v>
      </c>
      <c r="E134" s="20">
        <v>3</v>
      </c>
      <c r="F134" s="20"/>
      <c r="G134" s="20">
        <f t="shared" si="17"/>
        <v>3</v>
      </c>
      <c r="H134" s="23">
        <f t="shared" si="18"/>
        <v>0</v>
      </c>
      <c r="I134" s="19">
        <v>9.82</v>
      </c>
      <c r="J134" s="21">
        <f t="shared" si="19"/>
        <v>29.46</v>
      </c>
      <c r="K134" s="21">
        <f t="shared" si="20"/>
        <v>29.46</v>
      </c>
      <c r="L134" s="21">
        <f t="shared" si="33"/>
        <v>0</v>
      </c>
      <c r="M134" s="21">
        <f t="shared" si="34"/>
        <v>29.46</v>
      </c>
      <c r="N134" s="21">
        <f t="shared" si="35"/>
        <v>0</v>
      </c>
      <c r="O134" s="58">
        <f t="shared" si="22"/>
        <v>0</v>
      </c>
      <c r="P134" s="58">
        <f t="shared" si="23"/>
        <v>1</v>
      </c>
    </row>
    <row r="135" spans="1:16" ht="15.75" x14ac:dyDescent="0.25">
      <c r="A135" s="22" t="s">
        <v>275</v>
      </c>
      <c r="B135" s="22" t="s">
        <v>276</v>
      </c>
      <c r="C135" s="18" t="s">
        <v>24</v>
      </c>
      <c r="D135" s="19">
        <v>3</v>
      </c>
      <c r="E135" s="20">
        <v>3</v>
      </c>
      <c r="F135" s="20"/>
      <c r="G135" s="20">
        <f t="shared" si="17"/>
        <v>3</v>
      </c>
      <c r="H135" s="23">
        <f t="shared" si="18"/>
        <v>0</v>
      </c>
      <c r="I135" s="19">
        <v>26.94</v>
      </c>
      <c r="J135" s="21">
        <f t="shared" si="19"/>
        <v>80.820000000000007</v>
      </c>
      <c r="K135" s="21">
        <f t="shared" si="20"/>
        <v>80.820000000000007</v>
      </c>
      <c r="L135" s="21">
        <f t="shared" si="33"/>
        <v>0</v>
      </c>
      <c r="M135" s="21">
        <f t="shared" si="34"/>
        <v>80.820000000000007</v>
      </c>
      <c r="N135" s="21">
        <f t="shared" si="35"/>
        <v>0</v>
      </c>
      <c r="O135" s="58">
        <f t="shared" si="22"/>
        <v>0</v>
      </c>
      <c r="P135" s="58">
        <f t="shared" si="23"/>
        <v>1</v>
      </c>
    </row>
    <row r="136" spans="1:16" ht="31.5" x14ac:dyDescent="0.25">
      <c r="A136" s="22" t="s">
        <v>277</v>
      </c>
      <c r="B136" s="22" t="s">
        <v>278</v>
      </c>
      <c r="C136" s="18" t="s">
        <v>24</v>
      </c>
      <c r="D136" s="19">
        <v>3</v>
      </c>
      <c r="E136" s="20">
        <v>3</v>
      </c>
      <c r="F136" s="20"/>
      <c r="G136" s="20">
        <f t="shared" si="17"/>
        <v>3</v>
      </c>
      <c r="H136" s="23">
        <f t="shared" si="18"/>
        <v>0</v>
      </c>
      <c r="I136" s="19">
        <v>15.34</v>
      </c>
      <c r="J136" s="21">
        <f t="shared" si="19"/>
        <v>46.019999999999996</v>
      </c>
      <c r="K136" s="21">
        <f t="shared" si="20"/>
        <v>46.019999999999996</v>
      </c>
      <c r="L136" s="21">
        <f t="shared" si="33"/>
        <v>0</v>
      </c>
      <c r="M136" s="21">
        <f t="shared" si="34"/>
        <v>46.019999999999996</v>
      </c>
      <c r="N136" s="21">
        <f t="shared" si="35"/>
        <v>0</v>
      </c>
      <c r="O136" s="58">
        <f t="shared" si="22"/>
        <v>0</v>
      </c>
      <c r="P136" s="58">
        <f t="shared" si="23"/>
        <v>1</v>
      </c>
    </row>
    <row r="137" spans="1:16" ht="15.75" x14ac:dyDescent="0.25">
      <c r="A137" s="17" t="s">
        <v>279</v>
      </c>
      <c r="B137" s="17" t="s">
        <v>280</v>
      </c>
      <c r="C137" s="18"/>
      <c r="D137" s="19"/>
      <c r="E137" s="20"/>
      <c r="F137" s="20"/>
      <c r="G137" s="20">
        <f t="shared" si="17"/>
        <v>0</v>
      </c>
      <c r="H137" s="23">
        <f t="shared" si="18"/>
        <v>0</v>
      </c>
      <c r="I137" s="19"/>
      <c r="J137" s="24">
        <f>SUM(J138:J143)</f>
        <v>23489.0484</v>
      </c>
      <c r="K137" s="24">
        <f>SUM(K138:K143)</f>
        <v>23489.0484</v>
      </c>
      <c r="L137" s="24">
        <f>SUM(L138:L143)</f>
        <v>0</v>
      </c>
      <c r="M137" s="24">
        <f>SUM(M138:M143)</f>
        <v>23489.0484</v>
      </c>
      <c r="N137" s="24">
        <f>SUM(N138:N143)</f>
        <v>0</v>
      </c>
      <c r="O137" s="58"/>
      <c r="P137" s="58"/>
    </row>
    <row r="138" spans="1:16" ht="31.5" x14ac:dyDescent="0.25">
      <c r="A138" s="22" t="s">
        <v>281</v>
      </c>
      <c r="B138" s="22" t="s">
        <v>282</v>
      </c>
      <c r="C138" s="18" t="s">
        <v>33</v>
      </c>
      <c r="D138" s="19">
        <v>7.56</v>
      </c>
      <c r="E138" s="20">
        <v>7.56</v>
      </c>
      <c r="F138" s="23"/>
      <c r="G138" s="20">
        <f t="shared" si="17"/>
        <v>7.56</v>
      </c>
      <c r="H138" s="23">
        <f t="shared" si="18"/>
        <v>0</v>
      </c>
      <c r="I138" s="19">
        <v>771.28</v>
      </c>
      <c r="J138" s="21">
        <f t="shared" si="19"/>
        <v>5830.8767999999991</v>
      </c>
      <c r="K138" s="21">
        <f t="shared" si="20"/>
        <v>5830.8767999999991</v>
      </c>
      <c r="L138" s="21">
        <f>F138*I138</f>
        <v>0</v>
      </c>
      <c r="M138" s="21">
        <f t="shared" ref="M138:M142" si="36">G138*I138</f>
        <v>5830.8767999999991</v>
      </c>
      <c r="N138" s="21">
        <f t="shared" si="21"/>
        <v>0</v>
      </c>
      <c r="O138" s="58">
        <f t="shared" si="22"/>
        <v>0</v>
      </c>
      <c r="P138" s="58">
        <f t="shared" si="23"/>
        <v>1</v>
      </c>
    </row>
    <row r="139" spans="1:16" ht="15.75" x14ac:dyDescent="0.25">
      <c r="A139" s="22" t="s">
        <v>283</v>
      </c>
      <c r="B139" s="22" t="s">
        <v>284</v>
      </c>
      <c r="C139" s="18" t="s">
        <v>33</v>
      </c>
      <c r="D139" s="19">
        <v>7.56</v>
      </c>
      <c r="E139" s="20">
        <v>7.56</v>
      </c>
      <c r="F139" s="20"/>
      <c r="G139" s="20">
        <f t="shared" ref="G139:G202" si="37">E139+F139</f>
        <v>7.56</v>
      </c>
      <c r="H139" s="23">
        <f t="shared" ref="H139:H202" si="38">D139-G139</f>
        <v>0</v>
      </c>
      <c r="I139" s="19">
        <v>246.96</v>
      </c>
      <c r="J139" s="21">
        <f t="shared" ref="J139:J202" si="39">D139*I139</f>
        <v>1867.0175999999999</v>
      </c>
      <c r="K139" s="21">
        <f t="shared" ref="K139:K202" si="40">E139*I139</f>
        <v>1867.0175999999999</v>
      </c>
      <c r="L139" s="21">
        <f t="shared" ref="L139:L143" si="41">F139*I139</f>
        <v>0</v>
      </c>
      <c r="M139" s="21">
        <f t="shared" si="36"/>
        <v>1867.0175999999999</v>
      </c>
      <c r="N139" s="21">
        <f t="shared" ref="N139:N202" si="42">H139*I139</f>
        <v>0</v>
      </c>
      <c r="O139" s="58">
        <f t="shared" ref="O139:O202" si="43">F139/D139</f>
        <v>0</v>
      </c>
      <c r="P139" s="58">
        <f t="shared" ref="P139:P202" si="44">G139/D139</f>
        <v>1</v>
      </c>
    </row>
    <row r="140" spans="1:16" ht="47.25" x14ac:dyDescent="0.25">
      <c r="A140" s="22" t="s">
        <v>285</v>
      </c>
      <c r="B140" s="22" t="s">
        <v>286</v>
      </c>
      <c r="C140" s="18" t="s">
        <v>24</v>
      </c>
      <c r="D140" s="19">
        <v>3</v>
      </c>
      <c r="E140" s="20">
        <v>3</v>
      </c>
      <c r="F140" s="20"/>
      <c r="G140" s="20">
        <f t="shared" si="37"/>
        <v>3</v>
      </c>
      <c r="H140" s="23">
        <f t="shared" si="38"/>
        <v>0</v>
      </c>
      <c r="I140" s="19">
        <v>1287.3499999999999</v>
      </c>
      <c r="J140" s="21">
        <f t="shared" si="39"/>
        <v>3862.0499999999997</v>
      </c>
      <c r="K140" s="21">
        <f t="shared" si="40"/>
        <v>3862.0499999999997</v>
      </c>
      <c r="L140" s="21">
        <f t="shared" si="41"/>
        <v>0</v>
      </c>
      <c r="M140" s="21">
        <f t="shared" si="36"/>
        <v>3862.0499999999997</v>
      </c>
      <c r="N140" s="21">
        <f t="shared" si="42"/>
        <v>0</v>
      </c>
      <c r="O140" s="58">
        <f t="shared" si="43"/>
        <v>0</v>
      </c>
      <c r="P140" s="58">
        <f t="shared" si="44"/>
        <v>1</v>
      </c>
    </row>
    <row r="141" spans="1:16" ht="31.5" x14ac:dyDescent="0.25">
      <c r="A141" s="22" t="s">
        <v>287</v>
      </c>
      <c r="B141" s="22" t="s">
        <v>288</v>
      </c>
      <c r="C141" s="18" t="s">
        <v>33</v>
      </c>
      <c r="D141" s="19">
        <v>2.4</v>
      </c>
      <c r="E141" s="20">
        <v>2.4</v>
      </c>
      <c r="F141" s="20"/>
      <c r="G141" s="20">
        <f t="shared" si="37"/>
        <v>2.4</v>
      </c>
      <c r="H141" s="23">
        <f t="shared" si="38"/>
        <v>0</v>
      </c>
      <c r="I141" s="19">
        <v>1083.06</v>
      </c>
      <c r="J141" s="21">
        <f t="shared" si="39"/>
        <v>2599.3439999999996</v>
      </c>
      <c r="K141" s="21">
        <f t="shared" si="40"/>
        <v>2599.3439999999996</v>
      </c>
      <c r="L141" s="21">
        <f t="shared" si="41"/>
        <v>0</v>
      </c>
      <c r="M141" s="21">
        <f t="shared" si="36"/>
        <v>2599.3439999999996</v>
      </c>
      <c r="N141" s="21">
        <f t="shared" si="42"/>
        <v>0</v>
      </c>
      <c r="O141" s="58">
        <f t="shared" si="43"/>
        <v>0</v>
      </c>
      <c r="P141" s="58">
        <f t="shared" si="44"/>
        <v>1</v>
      </c>
    </row>
    <row r="142" spans="1:16" ht="47.25" x14ac:dyDescent="0.25">
      <c r="A142" s="22" t="s">
        <v>289</v>
      </c>
      <c r="B142" s="22" t="s">
        <v>290</v>
      </c>
      <c r="C142" s="18" t="s">
        <v>33</v>
      </c>
      <c r="D142" s="19">
        <v>21.12</v>
      </c>
      <c r="E142" s="20">
        <v>21.12</v>
      </c>
      <c r="F142" s="20"/>
      <c r="G142" s="20">
        <f t="shared" si="37"/>
        <v>21.12</v>
      </c>
      <c r="H142" s="23">
        <f t="shared" si="38"/>
        <v>0</v>
      </c>
      <c r="I142" s="19">
        <v>265.98</v>
      </c>
      <c r="J142" s="21">
        <f t="shared" si="39"/>
        <v>5617.4976000000006</v>
      </c>
      <c r="K142" s="21">
        <f t="shared" si="40"/>
        <v>5617.4976000000006</v>
      </c>
      <c r="L142" s="21">
        <f t="shared" si="41"/>
        <v>0</v>
      </c>
      <c r="M142" s="21">
        <f t="shared" si="36"/>
        <v>5617.4976000000006</v>
      </c>
      <c r="N142" s="21">
        <f t="shared" si="42"/>
        <v>0</v>
      </c>
      <c r="O142" s="58">
        <f t="shared" si="43"/>
        <v>0</v>
      </c>
      <c r="P142" s="58">
        <f t="shared" si="44"/>
        <v>1</v>
      </c>
    </row>
    <row r="143" spans="1:16" ht="15.75" x14ac:dyDescent="0.25">
      <c r="A143" s="22" t="s">
        <v>291</v>
      </c>
      <c r="B143" s="22" t="s">
        <v>292</v>
      </c>
      <c r="C143" s="18" t="s">
        <v>33</v>
      </c>
      <c r="D143" s="19">
        <v>21.12</v>
      </c>
      <c r="E143" s="20">
        <v>21.12</v>
      </c>
      <c r="F143" s="23"/>
      <c r="G143" s="20">
        <f t="shared" si="37"/>
        <v>21.12</v>
      </c>
      <c r="H143" s="23">
        <f t="shared" si="38"/>
        <v>0</v>
      </c>
      <c r="I143" s="19">
        <v>175.77</v>
      </c>
      <c r="J143" s="21">
        <f t="shared" si="39"/>
        <v>3712.2624000000005</v>
      </c>
      <c r="K143" s="21">
        <f t="shared" si="40"/>
        <v>3712.2624000000005</v>
      </c>
      <c r="L143" s="21">
        <f t="shared" si="41"/>
        <v>0</v>
      </c>
      <c r="M143" s="21">
        <f>G143*I143</f>
        <v>3712.2624000000005</v>
      </c>
      <c r="N143" s="21">
        <f t="shared" si="42"/>
        <v>0</v>
      </c>
      <c r="O143" s="58">
        <f t="shared" si="43"/>
        <v>0</v>
      </c>
      <c r="P143" s="58">
        <f t="shared" si="44"/>
        <v>1</v>
      </c>
    </row>
    <row r="144" spans="1:16" ht="15.75" x14ac:dyDescent="0.25">
      <c r="A144" s="17" t="s">
        <v>293</v>
      </c>
      <c r="B144" s="17" t="s">
        <v>294</v>
      </c>
      <c r="C144" s="18"/>
      <c r="D144" s="19"/>
      <c r="E144" s="20"/>
      <c r="F144" s="20"/>
      <c r="G144" s="20">
        <f t="shared" si="37"/>
        <v>0</v>
      </c>
      <c r="H144" s="23">
        <f t="shared" si="38"/>
        <v>0</v>
      </c>
      <c r="I144" s="19"/>
      <c r="J144" s="24">
        <f>SUM(J145:J150)</f>
        <v>27830.311399999999</v>
      </c>
      <c r="K144" s="24">
        <f>SUM(K145:K150)</f>
        <v>27830.311399999999</v>
      </c>
      <c r="L144" s="24">
        <f>SUM(L145:L150)</f>
        <v>0</v>
      </c>
      <c r="M144" s="24">
        <f>SUM(M145:M150)</f>
        <v>27830.311399999999</v>
      </c>
      <c r="N144" s="24">
        <f>SUM(N145:N150)</f>
        <v>0</v>
      </c>
      <c r="O144" s="58"/>
      <c r="P144" s="58"/>
    </row>
    <row r="145" spans="1:16" ht="31.5" x14ac:dyDescent="0.25">
      <c r="A145" s="22" t="s">
        <v>295</v>
      </c>
      <c r="B145" s="22" t="s">
        <v>296</v>
      </c>
      <c r="C145" s="18" t="s">
        <v>33</v>
      </c>
      <c r="D145" s="19">
        <v>325.39</v>
      </c>
      <c r="E145" s="19">
        <v>325.39</v>
      </c>
      <c r="F145" s="20"/>
      <c r="G145" s="20">
        <f t="shared" si="37"/>
        <v>325.39</v>
      </c>
      <c r="H145" s="23">
        <f t="shared" si="38"/>
        <v>0</v>
      </c>
      <c r="I145" s="19">
        <v>21.25</v>
      </c>
      <c r="J145" s="21">
        <f t="shared" si="39"/>
        <v>6914.5374999999995</v>
      </c>
      <c r="K145" s="21">
        <f t="shared" si="40"/>
        <v>6914.5374999999995</v>
      </c>
      <c r="L145" s="21">
        <f>F145*I145</f>
        <v>0</v>
      </c>
      <c r="M145" s="21">
        <f>G145*I145</f>
        <v>6914.5374999999995</v>
      </c>
      <c r="N145" s="21">
        <f t="shared" si="42"/>
        <v>0</v>
      </c>
      <c r="O145" s="58">
        <f t="shared" si="43"/>
        <v>0</v>
      </c>
      <c r="P145" s="58">
        <f t="shared" si="44"/>
        <v>1</v>
      </c>
    </row>
    <row r="146" spans="1:16" ht="31.5" x14ac:dyDescent="0.25">
      <c r="A146" s="22" t="s">
        <v>297</v>
      </c>
      <c r="B146" s="22" t="s">
        <v>298</v>
      </c>
      <c r="C146" s="18" t="s">
        <v>33</v>
      </c>
      <c r="D146" s="19">
        <v>285.74</v>
      </c>
      <c r="E146" s="19">
        <v>285.74</v>
      </c>
      <c r="F146" s="20"/>
      <c r="G146" s="20">
        <f t="shared" si="37"/>
        <v>285.74</v>
      </c>
      <c r="H146" s="23">
        <f t="shared" si="38"/>
        <v>0</v>
      </c>
      <c r="I146" s="19">
        <v>33.5</v>
      </c>
      <c r="J146" s="21">
        <f t="shared" si="39"/>
        <v>9572.2900000000009</v>
      </c>
      <c r="K146" s="21">
        <f t="shared" si="40"/>
        <v>9572.2900000000009</v>
      </c>
      <c r="L146" s="21">
        <f t="shared" ref="L146:L176" si="45">F146*I146</f>
        <v>0</v>
      </c>
      <c r="M146" s="21">
        <f t="shared" ref="M146:M150" si="46">G146*I146</f>
        <v>9572.2900000000009</v>
      </c>
      <c r="N146" s="21">
        <f t="shared" si="42"/>
        <v>0</v>
      </c>
      <c r="O146" s="58">
        <f t="shared" si="43"/>
        <v>0</v>
      </c>
      <c r="P146" s="58">
        <f t="shared" si="44"/>
        <v>1</v>
      </c>
    </row>
    <row r="147" spans="1:16" ht="15.75" x14ac:dyDescent="0.25">
      <c r="A147" s="22" t="s">
        <v>299</v>
      </c>
      <c r="B147" s="22" t="s">
        <v>300</v>
      </c>
      <c r="C147" s="18" t="s">
        <v>77</v>
      </c>
      <c r="D147" s="19">
        <v>19.2</v>
      </c>
      <c r="E147" s="20">
        <v>19.2</v>
      </c>
      <c r="F147" s="23"/>
      <c r="G147" s="20">
        <f t="shared" si="37"/>
        <v>19.2</v>
      </c>
      <c r="H147" s="23">
        <f t="shared" si="38"/>
        <v>0</v>
      </c>
      <c r="I147" s="19">
        <v>163.43</v>
      </c>
      <c r="J147" s="21">
        <f t="shared" si="39"/>
        <v>3137.8560000000002</v>
      </c>
      <c r="K147" s="21">
        <f t="shared" si="40"/>
        <v>3137.8560000000002</v>
      </c>
      <c r="L147" s="21">
        <f t="shared" si="45"/>
        <v>0</v>
      </c>
      <c r="M147" s="21">
        <f t="shared" si="46"/>
        <v>3137.8560000000002</v>
      </c>
      <c r="N147" s="21">
        <f t="shared" si="42"/>
        <v>0</v>
      </c>
      <c r="O147" s="58">
        <f t="shared" si="43"/>
        <v>0</v>
      </c>
      <c r="P147" s="58">
        <f t="shared" si="44"/>
        <v>1</v>
      </c>
    </row>
    <row r="148" spans="1:16" ht="47.25" x14ac:dyDescent="0.25">
      <c r="A148" s="22" t="s">
        <v>301</v>
      </c>
      <c r="B148" s="22" t="s">
        <v>302</v>
      </c>
      <c r="C148" s="18" t="s">
        <v>33</v>
      </c>
      <c r="D148" s="19">
        <v>39.65</v>
      </c>
      <c r="E148" s="20">
        <v>39.65</v>
      </c>
      <c r="F148" s="23"/>
      <c r="G148" s="20">
        <f t="shared" si="37"/>
        <v>39.65</v>
      </c>
      <c r="H148" s="23">
        <f t="shared" si="38"/>
        <v>0</v>
      </c>
      <c r="I148" s="19">
        <v>61.35</v>
      </c>
      <c r="J148" s="21">
        <f t="shared" si="39"/>
        <v>2432.5275000000001</v>
      </c>
      <c r="K148" s="21">
        <f t="shared" si="40"/>
        <v>2432.5275000000001</v>
      </c>
      <c r="L148" s="21">
        <f>F148*I148</f>
        <v>0</v>
      </c>
      <c r="M148" s="21">
        <f t="shared" si="46"/>
        <v>2432.5275000000001</v>
      </c>
      <c r="N148" s="21">
        <f t="shared" si="42"/>
        <v>0</v>
      </c>
      <c r="O148" s="58">
        <f t="shared" si="43"/>
        <v>0</v>
      </c>
      <c r="P148" s="58">
        <f t="shared" si="44"/>
        <v>1</v>
      </c>
    </row>
    <row r="149" spans="1:16" ht="29.25" customHeight="1" x14ac:dyDescent="0.25">
      <c r="A149" s="22" t="s">
        <v>303</v>
      </c>
      <c r="B149" s="22" t="s">
        <v>304</v>
      </c>
      <c r="C149" s="18" t="s">
        <v>33</v>
      </c>
      <c r="D149" s="19">
        <v>1.08</v>
      </c>
      <c r="E149" s="20">
        <v>1.08</v>
      </c>
      <c r="F149" s="20"/>
      <c r="G149" s="20">
        <f t="shared" si="37"/>
        <v>1.08</v>
      </c>
      <c r="H149" s="23">
        <f t="shared" si="38"/>
        <v>0</v>
      </c>
      <c r="I149" s="19">
        <v>59.75</v>
      </c>
      <c r="J149" s="21">
        <f t="shared" si="39"/>
        <v>64.53</v>
      </c>
      <c r="K149" s="21">
        <f t="shared" si="40"/>
        <v>64.53</v>
      </c>
      <c r="L149" s="21">
        <f t="shared" si="45"/>
        <v>0</v>
      </c>
      <c r="M149" s="21">
        <f t="shared" si="46"/>
        <v>64.53</v>
      </c>
      <c r="N149" s="21">
        <f t="shared" si="42"/>
        <v>0</v>
      </c>
      <c r="O149" s="58">
        <f t="shared" si="43"/>
        <v>0</v>
      </c>
      <c r="P149" s="58">
        <f t="shared" si="44"/>
        <v>1</v>
      </c>
    </row>
    <row r="150" spans="1:16" ht="31.5" x14ac:dyDescent="0.25">
      <c r="A150" s="22" t="s">
        <v>305</v>
      </c>
      <c r="B150" s="22" t="s">
        <v>306</v>
      </c>
      <c r="C150" s="18" t="s">
        <v>33</v>
      </c>
      <c r="D150" s="19">
        <v>51.54</v>
      </c>
      <c r="E150" s="20">
        <v>51.54</v>
      </c>
      <c r="F150" s="20"/>
      <c r="G150" s="20">
        <f t="shared" si="37"/>
        <v>51.54</v>
      </c>
      <c r="H150" s="23">
        <f t="shared" si="38"/>
        <v>0</v>
      </c>
      <c r="I150" s="19">
        <v>110.76</v>
      </c>
      <c r="J150" s="21">
        <f t="shared" si="39"/>
        <v>5708.5704000000005</v>
      </c>
      <c r="K150" s="21">
        <f t="shared" si="40"/>
        <v>5708.5704000000005</v>
      </c>
      <c r="L150" s="21">
        <f t="shared" si="45"/>
        <v>0</v>
      </c>
      <c r="M150" s="21">
        <f t="shared" si="46"/>
        <v>5708.5704000000005</v>
      </c>
      <c r="N150" s="21">
        <f t="shared" si="42"/>
        <v>0</v>
      </c>
      <c r="O150" s="58">
        <f t="shared" si="43"/>
        <v>0</v>
      </c>
      <c r="P150" s="58">
        <f t="shared" si="44"/>
        <v>1</v>
      </c>
    </row>
    <row r="151" spans="1:16" ht="15.75" x14ac:dyDescent="0.25">
      <c r="A151" s="17" t="s">
        <v>307</v>
      </c>
      <c r="B151" s="17" t="s">
        <v>308</v>
      </c>
      <c r="C151" s="18"/>
      <c r="D151" s="19"/>
      <c r="E151" s="20"/>
      <c r="F151" s="20"/>
      <c r="G151" s="20">
        <f t="shared" si="37"/>
        <v>0</v>
      </c>
      <c r="H151" s="23">
        <f t="shared" si="38"/>
        <v>0</v>
      </c>
      <c r="I151" s="19"/>
      <c r="J151" s="24">
        <f>SUM(J152:J154)</f>
        <v>4931.7767999999996</v>
      </c>
      <c r="K151" s="24">
        <f>SUM(K152:K154)</f>
        <v>4931.7767999999996</v>
      </c>
      <c r="L151" s="24">
        <f>SUM(L152:L154)</f>
        <v>0</v>
      </c>
      <c r="M151" s="24">
        <f>SUM(M152:M154)</f>
        <v>4931.7767999999996</v>
      </c>
      <c r="N151" s="24">
        <f>SUM(N152:N154)</f>
        <v>0</v>
      </c>
      <c r="O151" s="58"/>
      <c r="P151" s="58"/>
    </row>
    <row r="152" spans="1:16" ht="31.5" x14ac:dyDescent="0.25">
      <c r="A152" s="22" t="s">
        <v>309</v>
      </c>
      <c r="B152" s="22" t="s">
        <v>310</v>
      </c>
      <c r="C152" s="18" t="s">
        <v>33</v>
      </c>
      <c r="D152" s="19">
        <v>51.54</v>
      </c>
      <c r="E152" s="20">
        <v>51.54</v>
      </c>
      <c r="F152" s="20"/>
      <c r="G152" s="20">
        <f t="shared" si="37"/>
        <v>51.54</v>
      </c>
      <c r="H152" s="23">
        <f t="shared" si="38"/>
        <v>0</v>
      </c>
      <c r="I152" s="19">
        <v>28.84</v>
      </c>
      <c r="J152" s="21">
        <f t="shared" si="39"/>
        <v>1486.4135999999999</v>
      </c>
      <c r="K152" s="21">
        <f t="shared" si="40"/>
        <v>1486.4135999999999</v>
      </c>
      <c r="L152" s="21">
        <f>F152*I152</f>
        <v>0</v>
      </c>
      <c r="M152" s="21">
        <f>G152*I152</f>
        <v>1486.4135999999999</v>
      </c>
      <c r="N152" s="21">
        <f t="shared" si="42"/>
        <v>0</v>
      </c>
      <c r="O152" s="58">
        <f t="shared" si="43"/>
        <v>0</v>
      </c>
      <c r="P152" s="58">
        <f t="shared" si="44"/>
        <v>1</v>
      </c>
    </row>
    <row r="153" spans="1:16" ht="47.25" x14ac:dyDescent="0.25">
      <c r="A153" s="22" t="s">
        <v>311</v>
      </c>
      <c r="B153" s="22" t="s">
        <v>312</v>
      </c>
      <c r="C153" s="18" t="s">
        <v>33</v>
      </c>
      <c r="D153" s="19">
        <v>51.54</v>
      </c>
      <c r="E153" s="20">
        <v>51.54</v>
      </c>
      <c r="F153" s="20"/>
      <c r="G153" s="20">
        <f t="shared" si="37"/>
        <v>51.54</v>
      </c>
      <c r="H153" s="23">
        <f t="shared" si="38"/>
        <v>0</v>
      </c>
      <c r="I153" s="19">
        <v>55.08</v>
      </c>
      <c r="J153" s="21">
        <f t="shared" si="39"/>
        <v>2838.8231999999998</v>
      </c>
      <c r="K153" s="21">
        <f t="shared" si="40"/>
        <v>2838.8231999999998</v>
      </c>
      <c r="L153" s="21">
        <f>F153*I153</f>
        <v>0</v>
      </c>
      <c r="M153" s="21">
        <f>G153*I153</f>
        <v>2838.8231999999998</v>
      </c>
      <c r="N153" s="21">
        <f t="shared" si="42"/>
        <v>0</v>
      </c>
      <c r="O153" s="58">
        <f t="shared" si="43"/>
        <v>0</v>
      </c>
      <c r="P153" s="58">
        <f t="shared" si="44"/>
        <v>1</v>
      </c>
    </row>
    <row r="154" spans="1:16" ht="15.75" x14ac:dyDescent="0.25">
      <c r="A154" s="22" t="s">
        <v>313</v>
      </c>
      <c r="B154" s="22" t="s">
        <v>314</v>
      </c>
      <c r="C154" s="18" t="s">
        <v>77</v>
      </c>
      <c r="D154" s="19">
        <v>6.6</v>
      </c>
      <c r="E154" s="20">
        <v>6.6</v>
      </c>
      <c r="F154" s="20"/>
      <c r="G154" s="20">
        <f t="shared" si="37"/>
        <v>6.6</v>
      </c>
      <c r="H154" s="23">
        <f t="shared" si="38"/>
        <v>0</v>
      </c>
      <c r="I154" s="19">
        <v>91.9</v>
      </c>
      <c r="J154" s="21">
        <f t="shared" si="39"/>
        <v>606.54</v>
      </c>
      <c r="K154" s="21">
        <f>E154*I154</f>
        <v>606.54</v>
      </c>
      <c r="L154" s="21">
        <f>F154*I154</f>
        <v>0</v>
      </c>
      <c r="M154" s="21">
        <f>G154*I154</f>
        <v>606.54</v>
      </c>
      <c r="N154" s="21">
        <f t="shared" si="42"/>
        <v>0</v>
      </c>
      <c r="O154" s="58">
        <f t="shared" si="43"/>
        <v>0</v>
      </c>
      <c r="P154" s="58">
        <f t="shared" si="44"/>
        <v>1</v>
      </c>
    </row>
    <row r="155" spans="1:16" ht="15.75" x14ac:dyDescent="0.25">
      <c r="A155" s="17" t="s">
        <v>315</v>
      </c>
      <c r="B155" s="17" t="s">
        <v>316</v>
      </c>
      <c r="C155" s="18"/>
      <c r="D155" s="19"/>
      <c r="E155" s="20"/>
      <c r="F155" s="20"/>
      <c r="G155" s="20">
        <f t="shared" si="37"/>
        <v>0</v>
      </c>
      <c r="H155" s="23">
        <f t="shared" si="38"/>
        <v>0</v>
      </c>
      <c r="I155" s="19"/>
      <c r="J155" s="24">
        <f>SUM(J156:J160)</f>
        <v>15749.278299999998</v>
      </c>
      <c r="K155" s="24">
        <f>SUM(K156:K160)</f>
        <v>15749.278299999998</v>
      </c>
      <c r="L155" s="24">
        <f>SUM(L156:L160)</f>
        <v>0</v>
      </c>
      <c r="M155" s="24">
        <f>SUM(M156:M160)</f>
        <v>15749.278299999998</v>
      </c>
      <c r="N155" s="24">
        <f>SUM(N156:N160)</f>
        <v>0</v>
      </c>
      <c r="O155" s="58"/>
      <c r="P155" s="58"/>
    </row>
    <row r="156" spans="1:16" ht="47.25" x14ac:dyDescent="0.25">
      <c r="A156" s="22" t="s">
        <v>317</v>
      </c>
      <c r="B156" s="22" t="s">
        <v>318</v>
      </c>
      <c r="C156" s="18" t="s">
        <v>33</v>
      </c>
      <c r="D156" s="19">
        <v>154.75</v>
      </c>
      <c r="E156" s="20">
        <v>154.75</v>
      </c>
      <c r="F156" s="20"/>
      <c r="G156" s="20">
        <f t="shared" si="37"/>
        <v>154.75</v>
      </c>
      <c r="H156" s="23">
        <f t="shared" si="38"/>
        <v>0</v>
      </c>
      <c r="I156" s="19">
        <v>44.47</v>
      </c>
      <c r="J156" s="21">
        <f t="shared" si="39"/>
        <v>6881.7325000000001</v>
      </c>
      <c r="K156" s="21">
        <f t="shared" si="40"/>
        <v>6881.7325000000001</v>
      </c>
      <c r="L156" s="21">
        <f t="shared" si="45"/>
        <v>0</v>
      </c>
      <c r="M156" s="21">
        <f>G156*I156</f>
        <v>6881.7325000000001</v>
      </c>
      <c r="N156" s="21">
        <f t="shared" si="42"/>
        <v>0</v>
      </c>
      <c r="O156" s="58">
        <f t="shared" si="43"/>
        <v>0</v>
      </c>
      <c r="P156" s="58">
        <f t="shared" si="44"/>
        <v>1</v>
      </c>
    </row>
    <row r="157" spans="1:16" ht="47.25" x14ac:dyDescent="0.25">
      <c r="A157" s="22" t="s">
        <v>319</v>
      </c>
      <c r="B157" s="22" t="s">
        <v>320</v>
      </c>
      <c r="C157" s="18" t="s">
        <v>33</v>
      </c>
      <c r="D157" s="19">
        <v>42.05</v>
      </c>
      <c r="E157" s="20">
        <v>42.05</v>
      </c>
      <c r="F157" s="20"/>
      <c r="G157" s="20">
        <f t="shared" si="37"/>
        <v>42.05</v>
      </c>
      <c r="H157" s="23">
        <f t="shared" si="38"/>
        <v>0</v>
      </c>
      <c r="I157" s="19">
        <v>45.04</v>
      </c>
      <c r="J157" s="21">
        <f t="shared" si="39"/>
        <v>1893.9319999999998</v>
      </c>
      <c r="K157" s="21">
        <f t="shared" si="40"/>
        <v>1893.9319999999998</v>
      </c>
      <c r="L157" s="21">
        <f t="shared" si="45"/>
        <v>0</v>
      </c>
      <c r="M157" s="21">
        <f t="shared" ref="M157:M160" si="47">G157*I157</f>
        <v>1893.9319999999998</v>
      </c>
      <c r="N157" s="21">
        <f t="shared" si="42"/>
        <v>0</v>
      </c>
      <c r="O157" s="58">
        <f t="shared" si="43"/>
        <v>0</v>
      </c>
      <c r="P157" s="58">
        <f t="shared" si="44"/>
        <v>1</v>
      </c>
    </row>
    <row r="158" spans="1:16" ht="31.5" x14ac:dyDescent="0.25">
      <c r="A158" s="22" t="s">
        <v>321</v>
      </c>
      <c r="B158" s="22" t="s">
        <v>322</v>
      </c>
      <c r="C158" s="18" t="s">
        <v>33</v>
      </c>
      <c r="D158" s="19">
        <v>102.24</v>
      </c>
      <c r="E158" s="20">
        <v>102.24</v>
      </c>
      <c r="F158" s="20"/>
      <c r="G158" s="20">
        <f t="shared" si="37"/>
        <v>102.24</v>
      </c>
      <c r="H158" s="23">
        <f t="shared" si="38"/>
        <v>0</v>
      </c>
      <c r="I158" s="19">
        <v>36.26</v>
      </c>
      <c r="J158" s="21">
        <f t="shared" si="39"/>
        <v>3707.2223999999997</v>
      </c>
      <c r="K158" s="21">
        <f t="shared" si="40"/>
        <v>3707.2223999999997</v>
      </c>
      <c r="L158" s="21">
        <f t="shared" si="45"/>
        <v>0</v>
      </c>
      <c r="M158" s="21">
        <f t="shared" si="47"/>
        <v>3707.2223999999997</v>
      </c>
      <c r="N158" s="21">
        <f t="shared" si="42"/>
        <v>0</v>
      </c>
      <c r="O158" s="58">
        <f t="shared" si="43"/>
        <v>0</v>
      </c>
      <c r="P158" s="58">
        <f t="shared" si="44"/>
        <v>1</v>
      </c>
    </row>
    <row r="159" spans="1:16" ht="31.5" x14ac:dyDescent="0.25">
      <c r="A159" s="22" t="s">
        <v>323</v>
      </c>
      <c r="B159" s="22" t="s">
        <v>324</v>
      </c>
      <c r="C159" s="18" t="s">
        <v>33</v>
      </c>
      <c r="D159" s="19">
        <v>80</v>
      </c>
      <c r="E159" s="20">
        <v>80</v>
      </c>
      <c r="F159" s="20"/>
      <c r="G159" s="20">
        <f t="shared" si="37"/>
        <v>80</v>
      </c>
      <c r="H159" s="23">
        <f t="shared" si="38"/>
        <v>0</v>
      </c>
      <c r="I159" s="19">
        <v>30.42</v>
      </c>
      <c r="J159" s="21">
        <f t="shared" si="39"/>
        <v>2433.6000000000004</v>
      </c>
      <c r="K159" s="21">
        <f t="shared" si="40"/>
        <v>2433.6000000000004</v>
      </c>
      <c r="L159" s="21">
        <f t="shared" si="45"/>
        <v>0</v>
      </c>
      <c r="M159" s="21">
        <f t="shared" si="47"/>
        <v>2433.6000000000004</v>
      </c>
      <c r="N159" s="21">
        <f t="shared" si="42"/>
        <v>0</v>
      </c>
      <c r="O159" s="58">
        <f t="shared" si="43"/>
        <v>0</v>
      </c>
      <c r="P159" s="58">
        <f t="shared" si="44"/>
        <v>1</v>
      </c>
    </row>
    <row r="160" spans="1:16" ht="31.5" x14ac:dyDescent="0.25">
      <c r="A160" s="22" t="s">
        <v>325</v>
      </c>
      <c r="B160" s="22" t="s">
        <v>326</v>
      </c>
      <c r="C160" s="18" t="s">
        <v>33</v>
      </c>
      <c r="D160" s="19">
        <v>14.18</v>
      </c>
      <c r="E160" s="20">
        <v>14.18</v>
      </c>
      <c r="F160" s="20"/>
      <c r="G160" s="20">
        <f t="shared" si="37"/>
        <v>14.18</v>
      </c>
      <c r="H160" s="23">
        <f t="shared" si="38"/>
        <v>0</v>
      </c>
      <c r="I160" s="19">
        <v>58.73</v>
      </c>
      <c r="J160" s="21">
        <f t="shared" si="39"/>
        <v>832.79139999999995</v>
      </c>
      <c r="K160" s="21">
        <f t="shared" si="40"/>
        <v>832.79139999999995</v>
      </c>
      <c r="L160" s="21">
        <f t="shared" si="45"/>
        <v>0</v>
      </c>
      <c r="M160" s="21">
        <f t="shared" si="47"/>
        <v>832.79139999999995</v>
      </c>
      <c r="N160" s="21">
        <f t="shared" si="42"/>
        <v>0</v>
      </c>
      <c r="O160" s="58">
        <f t="shared" si="43"/>
        <v>0</v>
      </c>
      <c r="P160" s="58">
        <f t="shared" si="44"/>
        <v>1</v>
      </c>
    </row>
    <row r="161" spans="1:16" ht="15.75" x14ac:dyDescent="0.25">
      <c r="A161" s="17" t="s">
        <v>327</v>
      </c>
      <c r="B161" s="17" t="s">
        <v>328</v>
      </c>
      <c r="C161" s="18"/>
      <c r="D161" s="19"/>
      <c r="E161" s="20"/>
      <c r="F161" s="20"/>
      <c r="G161" s="20">
        <f t="shared" si="37"/>
        <v>0</v>
      </c>
      <c r="H161" s="23">
        <f t="shared" si="38"/>
        <v>0</v>
      </c>
      <c r="I161" s="19"/>
      <c r="J161" s="24">
        <f>SUM(J162:J174)</f>
        <v>12164.867499999998</v>
      </c>
      <c r="K161" s="24">
        <f>SUM(K162:K174)</f>
        <v>3584.01</v>
      </c>
      <c r="L161" s="24">
        <f>SUM(L162:L174)</f>
        <v>7869.8575000000001</v>
      </c>
      <c r="M161" s="24">
        <f>SUM(M162:M174)</f>
        <v>11453.867499999998</v>
      </c>
      <c r="N161" s="24">
        <f>SUM(N162:N174)</f>
        <v>711</v>
      </c>
      <c r="O161" s="58"/>
      <c r="P161" s="58"/>
    </row>
    <row r="162" spans="1:16" ht="31.5" x14ac:dyDescent="0.25">
      <c r="A162" s="22" t="s">
        <v>329</v>
      </c>
      <c r="B162" s="22" t="s">
        <v>330</v>
      </c>
      <c r="C162" s="18" t="s">
        <v>24</v>
      </c>
      <c r="D162" s="19">
        <v>3</v>
      </c>
      <c r="E162" s="20">
        <v>3</v>
      </c>
      <c r="F162" s="20"/>
      <c r="G162" s="20">
        <f t="shared" si="37"/>
        <v>3</v>
      </c>
      <c r="H162" s="23">
        <f t="shared" si="38"/>
        <v>0</v>
      </c>
      <c r="I162" s="19">
        <v>555.14</v>
      </c>
      <c r="J162" s="21">
        <f t="shared" si="39"/>
        <v>1665.42</v>
      </c>
      <c r="K162" s="21">
        <f t="shared" si="40"/>
        <v>1665.42</v>
      </c>
      <c r="L162" s="21">
        <f t="shared" si="45"/>
        <v>0</v>
      </c>
      <c r="M162" s="21">
        <f>G162*I162</f>
        <v>1665.42</v>
      </c>
      <c r="N162" s="21">
        <f t="shared" si="42"/>
        <v>0</v>
      </c>
      <c r="O162" s="58">
        <f t="shared" si="43"/>
        <v>0</v>
      </c>
      <c r="P162" s="58">
        <f t="shared" si="44"/>
        <v>1</v>
      </c>
    </row>
    <row r="163" spans="1:16" ht="31.5" x14ac:dyDescent="0.25">
      <c r="A163" s="22" t="s">
        <v>331</v>
      </c>
      <c r="B163" s="22" t="s">
        <v>332</v>
      </c>
      <c r="C163" s="18" t="s">
        <v>24</v>
      </c>
      <c r="D163" s="19">
        <v>6</v>
      </c>
      <c r="E163" s="20"/>
      <c r="F163" s="20">
        <v>6</v>
      </c>
      <c r="G163" s="20">
        <f t="shared" si="37"/>
        <v>6</v>
      </c>
      <c r="H163" s="23">
        <f t="shared" si="38"/>
        <v>0</v>
      </c>
      <c r="I163" s="19">
        <v>286.67</v>
      </c>
      <c r="J163" s="21">
        <f t="shared" si="39"/>
        <v>1720.02</v>
      </c>
      <c r="K163" s="21">
        <f t="shared" si="40"/>
        <v>0</v>
      </c>
      <c r="L163" s="21">
        <f t="shared" si="45"/>
        <v>1720.02</v>
      </c>
      <c r="M163" s="21">
        <f t="shared" ref="M163:M174" si="48">G163*I163</f>
        <v>1720.02</v>
      </c>
      <c r="N163" s="21">
        <f t="shared" si="42"/>
        <v>0</v>
      </c>
      <c r="O163" s="58">
        <f t="shared" si="43"/>
        <v>1</v>
      </c>
      <c r="P163" s="58">
        <f t="shared" si="44"/>
        <v>1</v>
      </c>
    </row>
    <row r="164" spans="1:16" ht="31.5" x14ac:dyDescent="0.25">
      <c r="A164" s="22" t="s">
        <v>333</v>
      </c>
      <c r="B164" s="22" t="s">
        <v>334</v>
      </c>
      <c r="C164" s="18" t="s">
        <v>24</v>
      </c>
      <c r="D164" s="19">
        <v>6</v>
      </c>
      <c r="E164" s="20"/>
      <c r="F164" s="20">
        <v>6</v>
      </c>
      <c r="G164" s="20">
        <f t="shared" si="37"/>
        <v>6</v>
      </c>
      <c r="H164" s="23">
        <f t="shared" si="38"/>
        <v>0</v>
      </c>
      <c r="I164" s="19">
        <v>298.62</v>
      </c>
      <c r="J164" s="21">
        <f t="shared" si="39"/>
        <v>1791.72</v>
      </c>
      <c r="K164" s="21">
        <f t="shared" si="40"/>
        <v>0</v>
      </c>
      <c r="L164" s="21">
        <f t="shared" si="45"/>
        <v>1791.72</v>
      </c>
      <c r="M164" s="21">
        <f t="shared" si="48"/>
        <v>1791.72</v>
      </c>
      <c r="N164" s="21">
        <f t="shared" si="42"/>
        <v>0</v>
      </c>
      <c r="O164" s="58">
        <f t="shared" si="43"/>
        <v>1</v>
      </c>
      <c r="P164" s="58">
        <f t="shared" si="44"/>
        <v>1</v>
      </c>
    </row>
    <row r="165" spans="1:16" ht="47.25" x14ac:dyDescent="0.25">
      <c r="A165" s="22" t="s">
        <v>335</v>
      </c>
      <c r="B165" s="22" t="s">
        <v>336</v>
      </c>
      <c r="C165" s="18" t="s">
        <v>24</v>
      </c>
      <c r="D165" s="19">
        <v>3</v>
      </c>
      <c r="E165" s="20">
        <v>3</v>
      </c>
      <c r="F165" s="20"/>
      <c r="G165" s="20">
        <f t="shared" si="37"/>
        <v>3</v>
      </c>
      <c r="H165" s="23">
        <f t="shared" si="38"/>
        <v>0</v>
      </c>
      <c r="I165" s="19">
        <v>292.45</v>
      </c>
      <c r="J165" s="21">
        <f t="shared" si="39"/>
        <v>877.34999999999991</v>
      </c>
      <c r="K165" s="21">
        <f t="shared" si="40"/>
        <v>877.34999999999991</v>
      </c>
      <c r="L165" s="21">
        <f t="shared" si="45"/>
        <v>0</v>
      </c>
      <c r="M165" s="21">
        <f t="shared" si="48"/>
        <v>877.34999999999991</v>
      </c>
      <c r="N165" s="21">
        <f t="shared" si="42"/>
        <v>0</v>
      </c>
      <c r="O165" s="58">
        <f t="shared" si="43"/>
        <v>0</v>
      </c>
      <c r="P165" s="58">
        <f t="shared" si="44"/>
        <v>1</v>
      </c>
    </row>
    <row r="166" spans="1:16" ht="31.5" x14ac:dyDescent="0.25">
      <c r="A166" s="22" t="s">
        <v>337</v>
      </c>
      <c r="B166" s="22" t="s">
        <v>338</v>
      </c>
      <c r="C166" s="18" t="s">
        <v>24</v>
      </c>
      <c r="D166" s="19">
        <v>3</v>
      </c>
      <c r="E166" s="20">
        <v>3</v>
      </c>
      <c r="F166" s="20"/>
      <c r="G166" s="20">
        <f t="shared" si="37"/>
        <v>3</v>
      </c>
      <c r="H166" s="23">
        <f t="shared" si="38"/>
        <v>0</v>
      </c>
      <c r="I166" s="19">
        <v>347.08</v>
      </c>
      <c r="J166" s="21">
        <f t="shared" si="39"/>
        <v>1041.24</v>
      </c>
      <c r="K166" s="21">
        <f t="shared" si="40"/>
        <v>1041.24</v>
      </c>
      <c r="L166" s="21">
        <f t="shared" si="45"/>
        <v>0</v>
      </c>
      <c r="M166" s="21">
        <f t="shared" si="48"/>
        <v>1041.24</v>
      </c>
      <c r="N166" s="21">
        <f t="shared" si="42"/>
        <v>0</v>
      </c>
      <c r="O166" s="58">
        <f t="shared" si="43"/>
        <v>0</v>
      </c>
      <c r="P166" s="58">
        <f t="shared" si="44"/>
        <v>1</v>
      </c>
    </row>
    <row r="167" spans="1:16" ht="31.5" x14ac:dyDescent="0.25">
      <c r="A167" s="22" t="s">
        <v>339</v>
      </c>
      <c r="B167" s="22" t="s">
        <v>340</v>
      </c>
      <c r="C167" s="18" t="s">
        <v>24</v>
      </c>
      <c r="D167" s="19">
        <v>3</v>
      </c>
      <c r="E167" s="20"/>
      <c r="F167" s="20"/>
      <c r="G167" s="20">
        <f t="shared" si="37"/>
        <v>0</v>
      </c>
      <c r="H167" s="23">
        <f t="shared" si="38"/>
        <v>3</v>
      </c>
      <c r="I167" s="19">
        <v>210.91</v>
      </c>
      <c r="J167" s="21">
        <f t="shared" si="39"/>
        <v>632.73</v>
      </c>
      <c r="K167" s="21">
        <f t="shared" si="40"/>
        <v>0</v>
      </c>
      <c r="L167" s="21">
        <f t="shared" si="45"/>
        <v>0</v>
      </c>
      <c r="M167" s="21">
        <f t="shared" si="48"/>
        <v>0</v>
      </c>
      <c r="N167" s="21">
        <f t="shared" si="42"/>
        <v>632.73</v>
      </c>
      <c r="O167" s="58">
        <f t="shared" si="43"/>
        <v>0</v>
      </c>
      <c r="P167" s="58">
        <f t="shared" si="44"/>
        <v>0</v>
      </c>
    </row>
    <row r="168" spans="1:16" ht="15.75" x14ac:dyDescent="0.25">
      <c r="A168" s="22" t="s">
        <v>341</v>
      </c>
      <c r="B168" s="22" t="s">
        <v>342</v>
      </c>
      <c r="C168" s="18" t="s">
        <v>24</v>
      </c>
      <c r="D168" s="19">
        <v>3</v>
      </c>
      <c r="E168" s="20"/>
      <c r="F168" s="20">
        <v>3</v>
      </c>
      <c r="G168" s="20">
        <f t="shared" si="37"/>
        <v>3</v>
      </c>
      <c r="H168" s="23">
        <f t="shared" si="38"/>
        <v>0</v>
      </c>
      <c r="I168" s="19">
        <v>115.31</v>
      </c>
      <c r="J168" s="21">
        <f t="shared" si="39"/>
        <v>345.93</v>
      </c>
      <c r="K168" s="21">
        <f t="shared" si="40"/>
        <v>0</v>
      </c>
      <c r="L168" s="21">
        <f t="shared" si="45"/>
        <v>345.93</v>
      </c>
      <c r="M168" s="21">
        <f t="shared" si="48"/>
        <v>345.93</v>
      </c>
      <c r="N168" s="21">
        <f t="shared" si="42"/>
        <v>0</v>
      </c>
      <c r="O168" s="58">
        <f t="shared" si="43"/>
        <v>1</v>
      </c>
      <c r="P168" s="58">
        <f t="shared" si="44"/>
        <v>1</v>
      </c>
    </row>
    <row r="169" spans="1:16" ht="15.75" x14ac:dyDescent="0.25">
      <c r="A169" s="22" t="s">
        <v>343</v>
      </c>
      <c r="B169" s="22" t="s">
        <v>344</v>
      </c>
      <c r="C169" s="18" t="s">
        <v>24</v>
      </c>
      <c r="D169" s="19">
        <v>3</v>
      </c>
      <c r="E169" s="20"/>
      <c r="F169" s="20">
        <v>3</v>
      </c>
      <c r="G169" s="20">
        <f t="shared" si="37"/>
        <v>3</v>
      </c>
      <c r="H169" s="23">
        <f t="shared" si="38"/>
        <v>0</v>
      </c>
      <c r="I169" s="19">
        <v>629.08000000000004</v>
      </c>
      <c r="J169" s="21">
        <f t="shared" si="39"/>
        <v>1887.2400000000002</v>
      </c>
      <c r="K169" s="21">
        <f t="shared" si="40"/>
        <v>0</v>
      </c>
      <c r="L169" s="21">
        <f t="shared" si="45"/>
        <v>1887.2400000000002</v>
      </c>
      <c r="M169" s="21">
        <f t="shared" si="48"/>
        <v>1887.2400000000002</v>
      </c>
      <c r="N169" s="21">
        <f t="shared" si="42"/>
        <v>0</v>
      </c>
      <c r="O169" s="58">
        <f t="shared" si="43"/>
        <v>1</v>
      </c>
      <c r="P169" s="58">
        <f t="shared" si="44"/>
        <v>1</v>
      </c>
    </row>
    <row r="170" spans="1:16" ht="15.75" x14ac:dyDescent="0.25">
      <c r="A170" s="22" t="s">
        <v>345</v>
      </c>
      <c r="B170" s="22" t="s">
        <v>346</v>
      </c>
      <c r="C170" s="18" t="s">
        <v>24</v>
      </c>
      <c r="D170" s="19">
        <v>3</v>
      </c>
      <c r="E170" s="20"/>
      <c r="F170" s="20">
        <v>3</v>
      </c>
      <c r="G170" s="20">
        <f t="shared" si="37"/>
        <v>3</v>
      </c>
      <c r="H170" s="23">
        <f t="shared" si="38"/>
        <v>0</v>
      </c>
      <c r="I170" s="19">
        <v>87.52</v>
      </c>
      <c r="J170" s="21">
        <f t="shared" si="39"/>
        <v>262.56</v>
      </c>
      <c r="K170" s="21">
        <f t="shared" si="40"/>
        <v>0</v>
      </c>
      <c r="L170" s="21">
        <f t="shared" si="45"/>
        <v>262.56</v>
      </c>
      <c r="M170" s="21">
        <f t="shared" si="48"/>
        <v>262.56</v>
      </c>
      <c r="N170" s="21">
        <f t="shared" si="42"/>
        <v>0</v>
      </c>
      <c r="O170" s="58">
        <f t="shared" si="43"/>
        <v>1</v>
      </c>
      <c r="P170" s="58">
        <f t="shared" si="44"/>
        <v>1</v>
      </c>
    </row>
    <row r="171" spans="1:16" ht="15.75" x14ac:dyDescent="0.25">
      <c r="A171" s="22" t="s">
        <v>347</v>
      </c>
      <c r="B171" s="22" t="s">
        <v>348</v>
      </c>
      <c r="C171" s="18" t="s">
        <v>24</v>
      </c>
      <c r="D171" s="19">
        <v>3</v>
      </c>
      <c r="E171" s="20"/>
      <c r="F171" s="20">
        <v>3</v>
      </c>
      <c r="G171" s="20">
        <f t="shared" si="37"/>
        <v>3</v>
      </c>
      <c r="H171" s="23">
        <f t="shared" si="38"/>
        <v>0</v>
      </c>
      <c r="I171" s="19">
        <v>54.21</v>
      </c>
      <c r="J171" s="21">
        <f t="shared" si="39"/>
        <v>162.63</v>
      </c>
      <c r="K171" s="21">
        <f t="shared" si="40"/>
        <v>0</v>
      </c>
      <c r="L171" s="21">
        <f t="shared" si="45"/>
        <v>162.63</v>
      </c>
      <c r="M171" s="21">
        <f t="shared" si="48"/>
        <v>162.63</v>
      </c>
      <c r="N171" s="21">
        <f t="shared" si="42"/>
        <v>0</v>
      </c>
      <c r="O171" s="58">
        <f t="shared" si="43"/>
        <v>1</v>
      </c>
      <c r="P171" s="58">
        <f t="shared" si="44"/>
        <v>1</v>
      </c>
    </row>
    <row r="172" spans="1:16" ht="31.5" x14ac:dyDescent="0.25">
      <c r="A172" s="22" t="s">
        <v>349</v>
      </c>
      <c r="B172" s="22" t="s">
        <v>350</v>
      </c>
      <c r="C172" s="18" t="s">
        <v>24</v>
      </c>
      <c r="D172" s="19">
        <v>3</v>
      </c>
      <c r="E172" s="20"/>
      <c r="F172" s="20">
        <v>3</v>
      </c>
      <c r="G172" s="20">
        <f t="shared" si="37"/>
        <v>3</v>
      </c>
      <c r="H172" s="23">
        <f t="shared" si="38"/>
        <v>0</v>
      </c>
      <c r="I172" s="19">
        <v>104.32</v>
      </c>
      <c r="J172" s="21">
        <f t="shared" si="39"/>
        <v>312.95999999999998</v>
      </c>
      <c r="K172" s="21">
        <f t="shared" si="40"/>
        <v>0</v>
      </c>
      <c r="L172" s="21">
        <f t="shared" si="45"/>
        <v>312.95999999999998</v>
      </c>
      <c r="M172" s="21">
        <f t="shared" si="48"/>
        <v>312.95999999999998</v>
      </c>
      <c r="N172" s="21">
        <f t="shared" si="42"/>
        <v>0</v>
      </c>
      <c r="O172" s="58">
        <f t="shared" si="43"/>
        <v>1</v>
      </c>
      <c r="P172" s="58">
        <f t="shared" si="44"/>
        <v>1</v>
      </c>
    </row>
    <row r="173" spans="1:16" ht="15.75" x14ac:dyDescent="0.25">
      <c r="A173" s="22" t="s">
        <v>351</v>
      </c>
      <c r="B173" s="22" t="s">
        <v>352</v>
      </c>
      <c r="C173" s="18" t="s">
        <v>33</v>
      </c>
      <c r="D173" s="19">
        <v>2.11</v>
      </c>
      <c r="E173" s="20"/>
      <c r="F173" s="20">
        <v>2.11</v>
      </c>
      <c r="G173" s="20">
        <f t="shared" si="37"/>
        <v>2.11</v>
      </c>
      <c r="H173" s="23">
        <f t="shared" si="38"/>
        <v>0</v>
      </c>
      <c r="I173" s="19">
        <v>657.25</v>
      </c>
      <c r="J173" s="21">
        <f t="shared" si="39"/>
        <v>1386.7974999999999</v>
      </c>
      <c r="K173" s="21">
        <f t="shared" si="40"/>
        <v>0</v>
      </c>
      <c r="L173" s="21">
        <f t="shared" si="45"/>
        <v>1386.7974999999999</v>
      </c>
      <c r="M173" s="21">
        <f t="shared" si="48"/>
        <v>1386.7974999999999</v>
      </c>
      <c r="N173" s="21">
        <f t="shared" si="42"/>
        <v>0</v>
      </c>
      <c r="O173" s="58">
        <f t="shared" si="43"/>
        <v>1</v>
      </c>
      <c r="P173" s="58">
        <f t="shared" si="44"/>
        <v>1</v>
      </c>
    </row>
    <row r="174" spans="1:16" ht="15.75" x14ac:dyDescent="0.25">
      <c r="A174" s="22" t="s">
        <v>353</v>
      </c>
      <c r="B174" s="22" t="s">
        <v>354</v>
      </c>
      <c r="C174" s="18" t="s">
        <v>24</v>
      </c>
      <c r="D174" s="19">
        <v>3</v>
      </c>
      <c r="E174" s="20"/>
      <c r="F174" s="20"/>
      <c r="G174" s="20">
        <f t="shared" si="37"/>
        <v>0</v>
      </c>
      <c r="H174" s="23">
        <f t="shared" si="38"/>
        <v>3</v>
      </c>
      <c r="I174" s="19">
        <v>26.09</v>
      </c>
      <c r="J174" s="21">
        <f t="shared" si="39"/>
        <v>78.27</v>
      </c>
      <c r="K174" s="21">
        <f t="shared" si="40"/>
        <v>0</v>
      </c>
      <c r="L174" s="21">
        <f t="shared" si="45"/>
        <v>0</v>
      </c>
      <c r="M174" s="21">
        <f t="shared" si="48"/>
        <v>0</v>
      </c>
      <c r="N174" s="21">
        <f t="shared" si="42"/>
        <v>78.27</v>
      </c>
      <c r="O174" s="58">
        <f t="shared" si="43"/>
        <v>0</v>
      </c>
      <c r="P174" s="58">
        <f t="shared" si="44"/>
        <v>0</v>
      </c>
    </row>
    <row r="175" spans="1:16" ht="15.75" x14ac:dyDescent="0.25">
      <c r="A175" s="17" t="s">
        <v>355</v>
      </c>
      <c r="B175" s="17" t="s">
        <v>356</v>
      </c>
      <c r="C175" s="18"/>
      <c r="D175" s="19"/>
      <c r="E175" s="20"/>
      <c r="F175" s="20"/>
      <c r="G175" s="20">
        <f t="shared" si="37"/>
        <v>0</v>
      </c>
      <c r="H175" s="23">
        <f t="shared" si="38"/>
        <v>0</v>
      </c>
      <c r="I175" s="19"/>
      <c r="J175" s="24">
        <f>J176</f>
        <v>794.46</v>
      </c>
      <c r="K175" s="24">
        <f>K176</f>
        <v>0</v>
      </c>
      <c r="L175" s="24">
        <f>L176</f>
        <v>794.46</v>
      </c>
      <c r="M175" s="24">
        <f>M176</f>
        <v>794.46</v>
      </c>
      <c r="N175" s="24">
        <f>N176</f>
        <v>0</v>
      </c>
      <c r="O175" s="58"/>
      <c r="P175" s="58"/>
    </row>
    <row r="176" spans="1:16" ht="31.5" x14ac:dyDescent="0.25">
      <c r="A176" s="22" t="s">
        <v>357</v>
      </c>
      <c r="B176" s="22" t="s">
        <v>358</v>
      </c>
      <c r="C176" s="18" t="s">
        <v>24</v>
      </c>
      <c r="D176" s="19">
        <v>3</v>
      </c>
      <c r="E176" s="20"/>
      <c r="F176" s="20">
        <v>3</v>
      </c>
      <c r="G176" s="20">
        <f t="shared" si="37"/>
        <v>3</v>
      </c>
      <c r="H176" s="23">
        <f t="shared" si="38"/>
        <v>0</v>
      </c>
      <c r="I176" s="19">
        <v>264.82</v>
      </c>
      <c r="J176" s="21">
        <f t="shared" si="39"/>
        <v>794.46</v>
      </c>
      <c r="K176" s="21">
        <f t="shared" si="40"/>
        <v>0</v>
      </c>
      <c r="L176" s="21">
        <f t="shared" si="45"/>
        <v>794.46</v>
      </c>
      <c r="M176" s="21">
        <f>G176*I176</f>
        <v>794.46</v>
      </c>
      <c r="N176" s="21">
        <f t="shared" si="42"/>
        <v>0</v>
      </c>
      <c r="O176" s="58">
        <f t="shared" si="43"/>
        <v>1</v>
      </c>
      <c r="P176" s="58">
        <f t="shared" si="44"/>
        <v>1</v>
      </c>
    </row>
    <row r="177" spans="1:18" s="70" customFormat="1" ht="15.75" x14ac:dyDescent="0.25">
      <c r="A177" s="65" t="s">
        <v>359</v>
      </c>
      <c r="B177" s="65" t="s">
        <v>360</v>
      </c>
      <c r="C177" s="66"/>
      <c r="D177" s="67"/>
      <c r="E177" s="68"/>
      <c r="F177" s="68"/>
      <c r="G177" s="68"/>
      <c r="H177" s="71">
        <f t="shared" si="38"/>
        <v>0</v>
      </c>
      <c r="I177" s="67"/>
      <c r="J177" s="72">
        <f>J178+J188+J198+J207</f>
        <v>99927.23</v>
      </c>
      <c r="K177" s="72">
        <f>K178+K188+K198+K207</f>
        <v>89102.169999999984</v>
      </c>
      <c r="L177" s="72">
        <f>L178+L188+L198+L207</f>
        <v>204.84</v>
      </c>
      <c r="M177" s="72">
        <f>M178+M188+M198+M207</f>
        <v>89307.00999999998</v>
      </c>
      <c r="N177" s="72">
        <f>N178+N188+N198+N207</f>
        <v>10620.22</v>
      </c>
      <c r="O177" s="75"/>
      <c r="P177" s="75"/>
      <c r="Q177"/>
      <c r="R177"/>
    </row>
    <row r="178" spans="1:18" ht="15.75" x14ac:dyDescent="0.25">
      <c r="A178" s="17" t="s">
        <v>361</v>
      </c>
      <c r="B178" s="17" t="s">
        <v>362</v>
      </c>
      <c r="C178" s="18"/>
      <c r="D178" s="19"/>
      <c r="E178" s="20"/>
      <c r="F178" s="20"/>
      <c r="G178" s="20">
        <f t="shared" si="37"/>
        <v>0</v>
      </c>
      <c r="H178" s="23">
        <f t="shared" si="38"/>
        <v>0</v>
      </c>
      <c r="I178" s="19"/>
      <c r="J178" s="24">
        <f>SUM(J179:J187)</f>
        <v>62430.249999999993</v>
      </c>
      <c r="K178" s="24">
        <f>SUM(K179:K187)</f>
        <v>61832.01999999999</v>
      </c>
      <c r="L178" s="24">
        <f>SUM(L179:L187)</f>
        <v>0</v>
      </c>
      <c r="M178" s="24">
        <f>SUM(M179:M187)</f>
        <v>61832.01999999999</v>
      </c>
      <c r="N178" s="24">
        <f>SUM(N179:N187)</f>
        <v>598.23</v>
      </c>
      <c r="O178" s="58"/>
      <c r="P178" s="58"/>
    </row>
    <row r="179" spans="1:18" ht="31.5" x14ac:dyDescent="0.25">
      <c r="A179" s="22" t="s">
        <v>363</v>
      </c>
      <c r="B179" s="22" t="s">
        <v>364</v>
      </c>
      <c r="C179" s="18" t="s">
        <v>24</v>
      </c>
      <c r="D179" s="19">
        <v>5</v>
      </c>
      <c r="E179" s="20">
        <v>5</v>
      </c>
      <c r="F179" s="20"/>
      <c r="G179" s="20">
        <f t="shared" si="37"/>
        <v>5</v>
      </c>
      <c r="H179" s="23">
        <f t="shared" si="38"/>
        <v>0</v>
      </c>
      <c r="I179" s="19">
        <v>3137.42</v>
      </c>
      <c r="J179" s="21">
        <f t="shared" si="39"/>
        <v>15687.1</v>
      </c>
      <c r="K179" s="21">
        <f t="shared" si="40"/>
        <v>15687.1</v>
      </c>
      <c r="L179" s="21">
        <f>F179*I179</f>
        <v>0</v>
      </c>
      <c r="M179" s="21">
        <f>G179*I179</f>
        <v>15687.1</v>
      </c>
      <c r="N179" s="21">
        <f t="shared" si="42"/>
        <v>0</v>
      </c>
      <c r="O179" s="58">
        <f t="shared" si="43"/>
        <v>0</v>
      </c>
      <c r="P179" s="58">
        <f t="shared" si="44"/>
        <v>1</v>
      </c>
    </row>
    <row r="180" spans="1:18" ht="31.5" x14ac:dyDescent="0.25">
      <c r="A180" s="22" t="s">
        <v>365</v>
      </c>
      <c r="B180" s="22" t="s">
        <v>366</v>
      </c>
      <c r="C180" s="18" t="s">
        <v>24</v>
      </c>
      <c r="D180" s="19">
        <v>9</v>
      </c>
      <c r="E180" s="20">
        <v>6</v>
      </c>
      <c r="F180" s="20"/>
      <c r="G180" s="20">
        <f t="shared" si="37"/>
        <v>6</v>
      </c>
      <c r="H180" s="23">
        <f t="shared" si="38"/>
        <v>3</v>
      </c>
      <c r="I180" s="19">
        <v>199.41</v>
      </c>
      <c r="J180" s="21">
        <f t="shared" si="39"/>
        <v>1794.69</v>
      </c>
      <c r="K180" s="21">
        <f t="shared" si="40"/>
        <v>1196.46</v>
      </c>
      <c r="L180" s="21">
        <f t="shared" ref="L180:L187" si="49">F180*I180</f>
        <v>0</v>
      </c>
      <c r="M180" s="21">
        <f t="shared" ref="M180:M187" si="50">G180*I180</f>
        <v>1196.46</v>
      </c>
      <c r="N180" s="21">
        <f t="shared" si="42"/>
        <v>598.23</v>
      </c>
      <c r="O180" s="58">
        <f t="shared" si="43"/>
        <v>0</v>
      </c>
      <c r="P180" s="58">
        <f t="shared" si="44"/>
        <v>0.66666666666666663</v>
      </c>
    </row>
    <row r="181" spans="1:18" ht="47.25" x14ac:dyDescent="0.25">
      <c r="A181" s="22" t="s">
        <v>367</v>
      </c>
      <c r="B181" s="22" t="s">
        <v>368</v>
      </c>
      <c r="C181" s="18" t="s">
        <v>24</v>
      </c>
      <c r="D181" s="19">
        <v>3</v>
      </c>
      <c r="E181" s="20">
        <v>3</v>
      </c>
      <c r="F181" s="20"/>
      <c r="G181" s="20">
        <f t="shared" si="37"/>
        <v>3</v>
      </c>
      <c r="H181" s="23">
        <f t="shared" si="38"/>
        <v>0</v>
      </c>
      <c r="I181" s="19">
        <v>7055.01</v>
      </c>
      <c r="J181" s="21">
        <f t="shared" si="39"/>
        <v>21165.03</v>
      </c>
      <c r="K181" s="21">
        <f t="shared" si="40"/>
        <v>21165.03</v>
      </c>
      <c r="L181" s="21">
        <f t="shared" si="49"/>
        <v>0</v>
      </c>
      <c r="M181" s="21">
        <f t="shared" si="50"/>
        <v>21165.03</v>
      </c>
      <c r="N181" s="21">
        <f t="shared" si="42"/>
        <v>0</v>
      </c>
      <c r="O181" s="58">
        <f t="shared" si="43"/>
        <v>0</v>
      </c>
      <c r="P181" s="58">
        <f t="shared" si="44"/>
        <v>1</v>
      </c>
    </row>
    <row r="182" spans="1:18" ht="15.75" x14ac:dyDescent="0.25">
      <c r="A182" s="22" t="s">
        <v>369</v>
      </c>
      <c r="B182" s="22" t="s">
        <v>370</v>
      </c>
      <c r="C182" s="18" t="s">
        <v>24</v>
      </c>
      <c r="D182" s="19">
        <v>3</v>
      </c>
      <c r="E182" s="20">
        <v>3</v>
      </c>
      <c r="F182" s="20"/>
      <c r="G182" s="20">
        <f t="shared" si="37"/>
        <v>3</v>
      </c>
      <c r="H182" s="23">
        <f t="shared" si="38"/>
        <v>0</v>
      </c>
      <c r="I182" s="19">
        <v>3858.07</v>
      </c>
      <c r="J182" s="21">
        <f t="shared" si="39"/>
        <v>11574.210000000001</v>
      </c>
      <c r="K182" s="21">
        <f t="shared" si="40"/>
        <v>11574.210000000001</v>
      </c>
      <c r="L182" s="21">
        <f t="shared" si="49"/>
        <v>0</v>
      </c>
      <c r="M182" s="21">
        <f t="shared" si="50"/>
        <v>11574.210000000001</v>
      </c>
      <c r="N182" s="21">
        <f t="shared" si="42"/>
        <v>0</v>
      </c>
      <c r="O182" s="58">
        <f t="shared" si="43"/>
        <v>0</v>
      </c>
      <c r="P182" s="58">
        <f t="shared" si="44"/>
        <v>1</v>
      </c>
    </row>
    <row r="183" spans="1:18" ht="31.5" x14ac:dyDescent="0.25">
      <c r="A183" s="22" t="s">
        <v>371</v>
      </c>
      <c r="B183" s="22" t="s">
        <v>372</v>
      </c>
      <c r="C183" s="18" t="s">
        <v>24</v>
      </c>
      <c r="D183" s="19">
        <v>55</v>
      </c>
      <c r="E183" s="20">
        <v>55</v>
      </c>
      <c r="F183" s="20"/>
      <c r="G183" s="20">
        <f t="shared" si="37"/>
        <v>55</v>
      </c>
      <c r="H183" s="23">
        <f t="shared" si="38"/>
        <v>0</v>
      </c>
      <c r="I183" s="19">
        <v>52.83</v>
      </c>
      <c r="J183" s="21">
        <f t="shared" si="39"/>
        <v>2905.65</v>
      </c>
      <c r="K183" s="21">
        <f t="shared" si="40"/>
        <v>2905.65</v>
      </c>
      <c r="L183" s="21">
        <f t="shared" si="49"/>
        <v>0</v>
      </c>
      <c r="M183" s="21">
        <f t="shared" si="50"/>
        <v>2905.65</v>
      </c>
      <c r="N183" s="21">
        <f t="shared" si="42"/>
        <v>0</v>
      </c>
      <c r="O183" s="58">
        <f t="shared" si="43"/>
        <v>0</v>
      </c>
      <c r="P183" s="58">
        <f t="shared" si="44"/>
        <v>1</v>
      </c>
    </row>
    <row r="184" spans="1:18" ht="15.75" x14ac:dyDescent="0.25">
      <c r="A184" s="22" t="s">
        <v>373</v>
      </c>
      <c r="B184" s="22" t="s">
        <v>374</v>
      </c>
      <c r="C184" s="18" t="s">
        <v>24</v>
      </c>
      <c r="D184" s="19">
        <v>55</v>
      </c>
      <c r="E184" s="20">
        <v>55</v>
      </c>
      <c r="F184" s="20"/>
      <c r="G184" s="20">
        <f t="shared" si="37"/>
        <v>55</v>
      </c>
      <c r="H184" s="23">
        <f t="shared" si="38"/>
        <v>0</v>
      </c>
      <c r="I184" s="19">
        <v>160.13999999999999</v>
      </c>
      <c r="J184" s="21">
        <f t="shared" si="39"/>
        <v>8807.6999999999989</v>
      </c>
      <c r="K184" s="21">
        <f t="shared" si="40"/>
        <v>8807.6999999999989</v>
      </c>
      <c r="L184" s="21">
        <f t="shared" si="49"/>
        <v>0</v>
      </c>
      <c r="M184" s="21">
        <f t="shared" si="50"/>
        <v>8807.6999999999989</v>
      </c>
      <c r="N184" s="21">
        <f t="shared" si="42"/>
        <v>0</v>
      </c>
      <c r="O184" s="58">
        <f t="shared" si="43"/>
        <v>0</v>
      </c>
      <c r="P184" s="58">
        <f t="shared" si="44"/>
        <v>1</v>
      </c>
    </row>
    <row r="185" spans="1:18" ht="15.75" x14ac:dyDescent="0.25">
      <c r="A185" s="22" t="s">
        <v>375</v>
      </c>
      <c r="B185" s="22" t="s">
        <v>376</v>
      </c>
      <c r="C185" s="18" t="s">
        <v>24</v>
      </c>
      <c r="D185" s="19">
        <v>6</v>
      </c>
      <c r="E185" s="20">
        <v>6</v>
      </c>
      <c r="F185" s="20"/>
      <c r="G185" s="20">
        <f t="shared" si="37"/>
        <v>6</v>
      </c>
      <c r="H185" s="23">
        <f t="shared" si="38"/>
        <v>0</v>
      </c>
      <c r="I185" s="19">
        <v>20.78</v>
      </c>
      <c r="J185" s="21">
        <f t="shared" si="39"/>
        <v>124.68</v>
      </c>
      <c r="K185" s="21">
        <f t="shared" si="40"/>
        <v>124.68</v>
      </c>
      <c r="L185" s="21">
        <f t="shared" si="49"/>
        <v>0</v>
      </c>
      <c r="M185" s="21">
        <f t="shared" si="50"/>
        <v>124.68</v>
      </c>
      <c r="N185" s="21">
        <f t="shared" si="42"/>
        <v>0</v>
      </c>
      <c r="O185" s="58">
        <f t="shared" si="43"/>
        <v>0</v>
      </c>
      <c r="P185" s="58">
        <f t="shared" si="44"/>
        <v>1</v>
      </c>
    </row>
    <row r="186" spans="1:18" ht="15.75" x14ac:dyDescent="0.25">
      <c r="A186" s="22" t="s">
        <v>377</v>
      </c>
      <c r="B186" s="22" t="s">
        <v>378</v>
      </c>
      <c r="C186" s="18" t="s">
        <v>24</v>
      </c>
      <c r="D186" s="19">
        <v>3</v>
      </c>
      <c r="E186" s="20">
        <v>3</v>
      </c>
      <c r="F186" s="20"/>
      <c r="G186" s="20">
        <f t="shared" si="37"/>
        <v>3</v>
      </c>
      <c r="H186" s="23">
        <f t="shared" si="38"/>
        <v>0</v>
      </c>
      <c r="I186" s="19">
        <v>29.53</v>
      </c>
      <c r="J186" s="21">
        <f t="shared" si="39"/>
        <v>88.59</v>
      </c>
      <c r="K186" s="21">
        <f t="shared" si="40"/>
        <v>88.59</v>
      </c>
      <c r="L186" s="21">
        <f t="shared" si="49"/>
        <v>0</v>
      </c>
      <c r="M186" s="21">
        <f t="shared" si="50"/>
        <v>88.59</v>
      </c>
      <c r="N186" s="21">
        <f t="shared" si="42"/>
        <v>0</v>
      </c>
      <c r="O186" s="58">
        <f t="shared" si="43"/>
        <v>0</v>
      </c>
      <c r="P186" s="58">
        <f t="shared" si="44"/>
        <v>1</v>
      </c>
    </row>
    <row r="187" spans="1:18" ht="15.75" x14ac:dyDescent="0.25">
      <c r="A187" s="22" t="s">
        <v>379</v>
      </c>
      <c r="B187" s="22" t="s">
        <v>380</v>
      </c>
      <c r="C187" s="18" t="s">
        <v>24</v>
      </c>
      <c r="D187" s="19">
        <v>12</v>
      </c>
      <c r="E187" s="20">
        <v>12</v>
      </c>
      <c r="F187" s="20"/>
      <c r="G187" s="20">
        <f t="shared" si="37"/>
        <v>12</v>
      </c>
      <c r="H187" s="23">
        <f t="shared" si="38"/>
        <v>0</v>
      </c>
      <c r="I187" s="19">
        <v>23.55</v>
      </c>
      <c r="J187" s="21">
        <f t="shared" si="39"/>
        <v>282.60000000000002</v>
      </c>
      <c r="K187" s="21">
        <f t="shared" si="40"/>
        <v>282.60000000000002</v>
      </c>
      <c r="L187" s="21">
        <f t="shared" si="49"/>
        <v>0</v>
      </c>
      <c r="M187" s="21">
        <f t="shared" si="50"/>
        <v>282.60000000000002</v>
      </c>
      <c r="N187" s="21">
        <f t="shared" si="42"/>
        <v>0</v>
      </c>
      <c r="O187" s="58">
        <f t="shared" si="43"/>
        <v>0</v>
      </c>
      <c r="P187" s="58">
        <f t="shared" si="44"/>
        <v>1</v>
      </c>
    </row>
    <row r="188" spans="1:18" ht="15.75" x14ac:dyDescent="0.25">
      <c r="A188" s="17" t="s">
        <v>381</v>
      </c>
      <c r="B188" s="17" t="s">
        <v>382</v>
      </c>
      <c r="C188" s="18"/>
      <c r="D188" s="19"/>
      <c r="E188" s="20"/>
      <c r="F188" s="20"/>
      <c r="G188" s="20">
        <f t="shared" si="37"/>
        <v>0</v>
      </c>
      <c r="H188" s="23">
        <f t="shared" si="38"/>
        <v>0</v>
      </c>
      <c r="I188" s="19"/>
      <c r="J188" s="24">
        <f>SUM(J189:J197)</f>
        <v>13411.34</v>
      </c>
      <c r="K188" s="24">
        <f>SUM(K189:K197)</f>
        <v>6139.5</v>
      </c>
      <c r="L188" s="24">
        <f>SUM(L189:L197)</f>
        <v>204.84</v>
      </c>
      <c r="M188" s="24">
        <f>SUM(M189:M197)</f>
        <v>6344.34</v>
      </c>
      <c r="N188" s="24">
        <f>SUM(N189:N197)</f>
        <v>7067</v>
      </c>
      <c r="O188" s="58"/>
      <c r="P188" s="58"/>
    </row>
    <row r="189" spans="1:18" ht="15.75" x14ac:dyDescent="0.25">
      <c r="A189" s="22" t="s">
        <v>383</v>
      </c>
      <c r="B189" s="22" t="s">
        <v>384</v>
      </c>
      <c r="C189" s="18" t="s">
        <v>77</v>
      </c>
      <c r="D189" s="19">
        <v>190</v>
      </c>
      <c r="E189" s="20">
        <v>45</v>
      </c>
      <c r="F189" s="20"/>
      <c r="G189" s="20">
        <f t="shared" si="37"/>
        <v>45</v>
      </c>
      <c r="H189" s="23">
        <f t="shared" si="38"/>
        <v>145</v>
      </c>
      <c r="I189" s="19">
        <v>7.4</v>
      </c>
      <c r="J189" s="21">
        <f t="shared" si="39"/>
        <v>1406</v>
      </c>
      <c r="K189" s="21">
        <f t="shared" si="40"/>
        <v>333</v>
      </c>
      <c r="L189" s="21">
        <f>F189*I189</f>
        <v>0</v>
      </c>
      <c r="M189" s="21">
        <f>G189*I189</f>
        <v>333</v>
      </c>
      <c r="N189" s="21">
        <f>H189*I189</f>
        <v>1073</v>
      </c>
      <c r="O189" s="58">
        <f t="shared" si="43"/>
        <v>0</v>
      </c>
      <c r="P189" s="58">
        <f t="shared" si="44"/>
        <v>0.23684210526315788</v>
      </c>
    </row>
    <row r="190" spans="1:18" ht="31.5" x14ac:dyDescent="0.25">
      <c r="A190" s="22" t="s">
        <v>385</v>
      </c>
      <c r="B190" s="22" t="s">
        <v>386</v>
      </c>
      <c r="C190" s="18" t="s">
        <v>77</v>
      </c>
      <c r="D190" s="19">
        <v>900</v>
      </c>
      <c r="E190" s="20">
        <v>900</v>
      </c>
      <c r="F190" s="20"/>
      <c r="G190" s="20">
        <f t="shared" si="37"/>
        <v>900</v>
      </c>
      <c r="H190" s="23">
        <f t="shared" si="38"/>
        <v>0</v>
      </c>
      <c r="I190" s="19">
        <v>5.57</v>
      </c>
      <c r="J190" s="21">
        <f t="shared" si="39"/>
        <v>5013</v>
      </c>
      <c r="K190" s="21">
        <f t="shared" si="40"/>
        <v>5013</v>
      </c>
      <c r="L190" s="21">
        <f t="shared" ref="L190:L197" si="51">F190*I190</f>
        <v>0</v>
      </c>
      <c r="M190" s="21">
        <f>G190*I190</f>
        <v>5013</v>
      </c>
      <c r="N190" s="21">
        <f t="shared" ref="N190:N197" si="52">H190*I190</f>
        <v>0</v>
      </c>
      <c r="O190" s="58">
        <f t="shared" si="43"/>
        <v>0</v>
      </c>
      <c r="P190" s="58">
        <f t="shared" si="44"/>
        <v>1</v>
      </c>
    </row>
    <row r="191" spans="1:18" ht="15.75" x14ac:dyDescent="0.25">
      <c r="A191" s="22" t="s">
        <v>387</v>
      </c>
      <c r="B191" s="22" t="s">
        <v>388</v>
      </c>
      <c r="C191" s="18" t="s">
        <v>77</v>
      </c>
      <c r="D191" s="19">
        <v>600</v>
      </c>
      <c r="E191" s="20"/>
      <c r="F191" s="20"/>
      <c r="G191" s="20">
        <f t="shared" si="37"/>
        <v>0</v>
      </c>
      <c r="H191" s="23">
        <f t="shared" si="38"/>
        <v>600</v>
      </c>
      <c r="I191" s="19">
        <v>9.99</v>
      </c>
      <c r="J191" s="21">
        <f t="shared" si="39"/>
        <v>5994</v>
      </c>
      <c r="K191" s="21">
        <f t="shared" si="40"/>
        <v>0</v>
      </c>
      <c r="L191" s="21">
        <f t="shared" si="51"/>
        <v>0</v>
      </c>
      <c r="M191" s="21">
        <f t="shared" ref="M191:M197" si="53">G191*I191</f>
        <v>0</v>
      </c>
      <c r="N191" s="21">
        <f t="shared" si="52"/>
        <v>5994</v>
      </c>
      <c r="O191" s="58">
        <f t="shared" si="43"/>
        <v>0</v>
      </c>
      <c r="P191" s="58">
        <f t="shared" si="44"/>
        <v>0</v>
      </c>
    </row>
    <row r="192" spans="1:18" ht="15.75" x14ac:dyDescent="0.25">
      <c r="A192" s="22" t="s">
        <v>389</v>
      </c>
      <c r="B192" s="22" t="s">
        <v>390</v>
      </c>
      <c r="C192" s="18" t="s">
        <v>77</v>
      </c>
      <c r="D192" s="19">
        <v>30</v>
      </c>
      <c r="E192" s="20">
        <v>30</v>
      </c>
      <c r="F192" s="20"/>
      <c r="G192" s="20">
        <f t="shared" si="37"/>
        <v>30</v>
      </c>
      <c r="H192" s="23">
        <f t="shared" si="38"/>
        <v>0</v>
      </c>
      <c r="I192" s="19">
        <v>13.55</v>
      </c>
      <c r="J192" s="21">
        <f t="shared" si="39"/>
        <v>406.5</v>
      </c>
      <c r="K192" s="21">
        <f t="shared" si="40"/>
        <v>406.5</v>
      </c>
      <c r="L192" s="21">
        <f t="shared" si="51"/>
        <v>0</v>
      </c>
      <c r="M192" s="21">
        <f t="shared" si="53"/>
        <v>406.5</v>
      </c>
      <c r="N192" s="21">
        <f t="shared" si="52"/>
        <v>0</v>
      </c>
      <c r="O192" s="58">
        <f t="shared" si="43"/>
        <v>0</v>
      </c>
      <c r="P192" s="58">
        <f t="shared" si="44"/>
        <v>1</v>
      </c>
    </row>
    <row r="193" spans="1:16" ht="15.75" x14ac:dyDescent="0.25">
      <c r="A193" s="22" t="s">
        <v>391</v>
      </c>
      <c r="B193" s="22" t="s">
        <v>392</v>
      </c>
      <c r="C193" s="18" t="s">
        <v>77</v>
      </c>
      <c r="D193" s="19">
        <v>5</v>
      </c>
      <c r="E193" s="20"/>
      <c r="F193" s="20">
        <v>5</v>
      </c>
      <c r="G193" s="20">
        <f t="shared" si="37"/>
        <v>5</v>
      </c>
      <c r="H193" s="23">
        <f t="shared" si="38"/>
        <v>0</v>
      </c>
      <c r="I193" s="19">
        <v>18.920000000000002</v>
      </c>
      <c r="J193" s="21">
        <f t="shared" si="39"/>
        <v>94.600000000000009</v>
      </c>
      <c r="K193" s="21">
        <f t="shared" si="40"/>
        <v>0</v>
      </c>
      <c r="L193" s="21">
        <f t="shared" si="51"/>
        <v>94.600000000000009</v>
      </c>
      <c r="M193" s="21">
        <f t="shared" si="53"/>
        <v>94.600000000000009</v>
      </c>
      <c r="N193" s="21">
        <f t="shared" si="52"/>
        <v>0</v>
      </c>
      <c r="O193" s="58">
        <f t="shared" si="43"/>
        <v>1</v>
      </c>
      <c r="P193" s="58">
        <f t="shared" si="44"/>
        <v>1</v>
      </c>
    </row>
    <row r="194" spans="1:16" ht="15.75" x14ac:dyDescent="0.25">
      <c r="A194" s="22" t="s">
        <v>393</v>
      </c>
      <c r="B194" s="22" t="s">
        <v>394</v>
      </c>
      <c r="C194" s="18" t="s">
        <v>77</v>
      </c>
      <c r="D194" s="19">
        <v>60</v>
      </c>
      <c r="E194" s="20">
        <v>60</v>
      </c>
      <c r="F194" s="20"/>
      <c r="G194" s="20">
        <f t="shared" si="37"/>
        <v>60</v>
      </c>
      <c r="H194" s="23">
        <f t="shared" si="38"/>
        <v>0</v>
      </c>
      <c r="I194" s="19">
        <v>6.45</v>
      </c>
      <c r="J194" s="21">
        <f t="shared" si="39"/>
        <v>387</v>
      </c>
      <c r="K194" s="21">
        <f t="shared" si="40"/>
        <v>387</v>
      </c>
      <c r="L194" s="21">
        <f t="shared" si="51"/>
        <v>0</v>
      </c>
      <c r="M194" s="21">
        <f t="shared" si="53"/>
        <v>387</v>
      </c>
      <c r="N194" s="21">
        <f t="shared" si="52"/>
        <v>0</v>
      </c>
      <c r="O194" s="58">
        <f t="shared" si="43"/>
        <v>0</v>
      </c>
      <c r="P194" s="58">
        <f t="shared" si="44"/>
        <v>1</v>
      </c>
    </row>
    <row r="195" spans="1:16" ht="15.75" x14ac:dyDescent="0.25">
      <c r="A195" s="22" t="s">
        <v>395</v>
      </c>
      <c r="B195" s="22" t="s">
        <v>396</v>
      </c>
      <c r="C195" s="18" t="s">
        <v>24</v>
      </c>
      <c r="D195" s="19">
        <v>24</v>
      </c>
      <c r="E195" s="20"/>
      <c r="F195" s="20">
        <v>24</v>
      </c>
      <c r="G195" s="20">
        <f t="shared" si="37"/>
        <v>24</v>
      </c>
      <c r="H195" s="23">
        <f t="shared" si="38"/>
        <v>0</v>
      </c>
      <c r="I195" s="19">
        <v>2.61</v>
      </c>
      <c r="J195" s="21">
        <f t="shared" si="39"/>
        <v>62.64</v>
      </c>
      <c r="K195" s="21">
        <f t="shared" si="40"/>
        <v>0</v>
      </c>
      <c r="L195" s="21">
        <f t="shared" si="51"/>
        <v>62.64</v>
      </c>
      <c r="M195" s="21">
        <f t="shared" si="53"/>
        <v>62.64</v>
      </c>
      <c r="N195" s="21">
        <f t="shared" si="52"/>
        <v>0</v>
      </c>
      <c r="O195" s="58">
        <f t="shared" si="43"/>
        <v>1</v>
      </c>
      <c r="P195" s="58">
        <f t="shared" si="44"/>
        <v>1</v>
      </c>
    </row>
    <row r="196" spans="1:16" ht="15.75" x14ac:dyDescent="0.25">
      <c r="A196" s="22" t="s">
        <v>397</v>
      </c>
      <c r="B196" s="22" t="s">
        <v>398</v>
      </c>
      <c r="C196" s="18" t="s">
        <v>24</v>
      </c>
      <c r="D196" s="19">
        <v>8</v>
      </c>
      <c r="E196" s="20"/>
      <c r="F196" s="20">
        <v>8</v>
      </c>
      <c r="G196" s="20">
        <f t="shared" si="37"/>
        <v>8</v>
      </c>
      <c r="H196" s="23">
        <f t="shared" si="38"/>
        <v>0</v>
      </c>
      <c r="I196" s="19">
        <v>2.9</v>
      </c>
      <c r="J196" s="21">
        <f t="shared" si="39"/>
        <v>23.2</v>
      </c>
      <c r="K196" s="21">
        <f t="shared" si="40"/>
        <v>0</v>
      </c>
      <c r="L196" s="21">
        <f t="shared" si="51"/>
        <v>23.2</v>
      </c>
      <c r="M196" s="21">
        <f t="shared" si="53"/>
        <v>23.2</v>
      </c>
      <c r="N196" s="21">
        <f t="shared" si="52"/>
        <v>0</v>
      </c>
      <c r="O196" s="58">
        <f t="shared" si="43"/>
        <v>1</v>
      </c>
      <c r="P196" s="58">
        <f t="shared" si="44"/>
        <v>1</v>
      </c>
    </row>
    <row r="197" spans="1:16" ht="15.75" x14ac:dyDescent="0.25">
      <c r="A197" s="22" t="s">
        <v>399</v>
      </c>
      <c r="B197" s="22" t="s">
        <v>400</v>
      </c>
      <c r="C197" s="18" t="s">
        <v>24</v>
      </c>
      <c r="D197" s="19">
        <v>8</v>
      </c>
      <c r="E197" s="20"/>
      <c r="F197" s="20">
        <v>8</v>
      </c>
      <c r="G197" s="20">
        <f t="shared" si="37"/>
        <v>8</v>
      </c>
      <c r="H197" s="23">
        <f t="shared" si="38"/>
        <v>0</v>
      </c>
      <c r="I197" s="19">
        <v>3.05</v>
      </c>
      <c r="J197" s="21">
        <f t="shared" si="39"/>
        <v>24.4</v>
      </c>
      <c r="K197" s="21">
        <f t="shared" si="40"/>
        <v>0</v>
      </c>
      <c r="L197" s="21">
        <f t="shared" si="51"/>
        <v>24.4</v>
      </c>
      <c r="M197" s="21">
        <f t="shared" si="53"/>
        <v>24.4</v>
      </c>
      <c r="N197" s="21">
        <f t="shared" si="52"/>
        <v>0</v>
      </c>
      <c r="O197" s="58">
        <f t="shared" si="43"/>
        <v>1</v>
      </c>
      <c r="P197" s="58">
        <f t="shared" si="44"/>
        <v>1</v>
      </c>
    </row>
    <row r="198" spans="1:16" ht="15.75" x14ac:dyDescent="0.25">
      <c r="A198" s="17" t="s">
        <v>401</v>
      </c>
      <c r="B198" s="17" t="s">
        <v>402</v>
      </c>
      <c r="C198" s="18"/>
      <c r="D198" s="19"/>
      <c r="E198" s="20"/>
      <c r="F198" s="20"/>
      <c r="G198" s="20">
        <f t="shared" si="37"/>
        <v>0</v>
      </c>
      <c r="H198" s="23">
        <f t="shared" si="38"/>
        <v>0</v>
      </c>
      <c r="I198" s="19"/>
      <c r="J198" s="24">
        <f>SUM(J199:J206)</f>
        <v>4200.7699999999995</v>
      </c>
      <c r="K198" s="24">
        <f>SUM(K199:K206)</f>
        <v>1996.6799999999998</v>
      </c>
      <c r="L198" s="24">
        <f>SUM(L199:L206)</f>
        <v>0</v>
      </c>
      <c r="M198" s="24">
        <f>SUM(M199:M206)</f>
        <v>1996.6799999999998</v>
      </c>
      <c r="N198" s="24">
        <f>SUM(N199:N206)</f>
        <v>2204.0899999999997</v>
      </c>
      <c r="O198" s="58"/>
      <c r="P198" s="58"/>
    </row>
    <row r="199" spans="1:16" ht="31.5" x14ac:dyDescent="0.25">
      <c r="A199" s="22" t="s">
        <v>403</v>
      </c>
      <c r="B199" s="22" t="s">
        <v>404</v>
      </c>
      <c r="C199" s="18" t="s">
        <v>24</v>
      </c>
      <c r="D199" s="19">
        <v>1</v>
      </c>
      <c r="E199" s="20"/>
      <c r="F199" s="20"/>
      <c r="G199" s="20">
        <f t="shared" si="37"/>
        <v>0</v>
      </c>
      <c r="H199" s="23">
        <f t="shared" si="38"/>
        <v>1</v>
      </c>
      <c r="I199" s="19">
        <v>83.95</v>
      </c>
      <c r="J199" s="21">
        <f t="shared" si="39"/>
        <v>83.95</v>
      </c>
      <c r="K199" s="21">
        <f t="shared" si="40"/>
        <v>0</v>
      </c>
      <c r="L199" s="21">
        <f>F199*I199</f>
        <v>0</v>
      </c>
      <c r="M199" s="21">
        <f t="shared" ref="M199:M202" si="54">G199*J199</f>
        <v>0</v>
      </c>
      <c r="N199" s="21">
        <f t="shared" si="42"/>
        <v>83.95</v>
      </c>
      <c r="O199" s="58">
        <f t="shared" si="43"/>
        <v>0</v>
      </c>
      <c r="P199" s="58">
        <f t="shared" si="44"/>
        <v>0</v>
      </c>
    </row>
    <row r="200" spans="1:16" ht="31.5" x14ac:dyDescent="0.25">
      <c r="A200" s="22" t="s">
        <v>405</v>
      </c>
      <c r="B200" s="22" t="s">
        <v>406</v>
      </c>
      <c r="C200" s="18" t="s">
        <v>24</v>
      </c>
      <c r="D200" s="19">
        <v>1</v>
      </c>
      <c r="E200" s="20"/>
      <c r="F200" s="20"/>
      <c r="G200" s="20">
        <f t="shared" si="37"/>
        <v>0</v>
      </c>
      <c r="H200" s="23">
        <f t="shared" si="38"/>
        <v>1</v>
      </c>
      <c r="I200" s="19">
        <v>128.88</v>
      </c>
      <c r="J200" s="21">
        <f t="shared" si="39"/>
        <v>128.88</v>
      </c>
      <c r="K200" s="21">
        <f t="shared" si="40"/>
        <v>0</v>
      </c>
      <c r="L200" s="21">
        <f t="shared" ref="L200:L206" si="55">F200*I200</f>
        <v>0</v>
      </c>
      <c r="M200" s="21">
        <f t="shared" si="54"/>
        <v>0</v>
      </c>
      <c r="N200" s="21">
        <f t="shared" si="42"/>
        <v>128.88</v>
      </c>
      <c r="O200" s="58">
        <f t="shared" si="43"/>
        <v>0</v>
      </c>
      <c r="P200" s="58">
        <f t="shared" si="44"/>
        <v>0</v>
      </c>
    </row>
    <row r="201" spans="1:16" ht="31.5" x14ac:dyDescent="0.25">
      <c r="A201" s="22" t="s">
        <v>407</v>
      </c>
      <c r="B201" s="22" t="s">
        <v>408</v>
      </c>
      <c r="C201" s="18" t="s">
        <v>24</v>
      </c>
      <c r="D201" s="19">
        <v>6</v>
      </c>
      <c r="E201" s="20"/>
      <c r="F201" s="20"/>
      <c r="G201" s="20">
        <f t="shared" si="37"/>
        <v>0</v>
      </c>
      <c r="H201" s="23">
        <f t="shared" si="38"/>
        <v>6</v>
      </c>
      <c r="I201" s="19">
        <v>20.09</v>
      </c>
      <c r="J201" s="21">
        <f t="shared" si="39"/>
        <v>120.53999999999999</v>
      </c>
      <c r="K201" s="21">
        <f t="shared" si="40"/>
        <v>0</v>
      </c>
      <c r="L201" s="21">
        <f t="shared" si="55"/>
        <v>0</v>
      </c>
      <c r="M201" s="21">
        <f t="shared" si="54"/>
        <v>0</v>
      </c>
      <c r="N201" s="21">
        <f t="shared" si="42"/>
        <v>120.53999999999999</v>
      </c>
      <c r="O201" s="58">
        <f t="shared" si="43"/>
        <v>0</v>
      </c>
      <c r="P201" s="58">
        <f t="shared" si="44"/>
        <v>0</v>
      </c>
    </row>
    <row r="202" spans="1:16" ht="31.5" x14ac:dyDescent="0.25">
      <c r="A202" s="22" t="s">
        <v>409</v>
      </c>
      <c r="B202" s="22" t="s">
        <v>410</v>
      </c>
      <c r="C202" s="18" t="s">
        <v>24</v>
      </c>
      <c r="D202" s="19">
        <v>3</v>
      </c>
      <c r="E202" s="20"/>
      <c r="F202" s="20"/>
      <c r="G202" s="20">
        <f t="shared" si="37"/>
        <v>0</v>
      </c>
      <c r="H202" s="23">
        <f t="shared" si="38"/>
        <v>3</v>
      </c>
      <c r="I202" s="19">
        <v>20.03</v>
      </c>
      <c r="J202" s="21">
        <f t="shared" si="39"/>
        <v>60.09</v>
      </c>
      <c r="K202" s="21">
        <f t="shared" si="40"/>
        <v>0</v>
      </c>
      <c r="L202" s="21">
        <f t="shared" si="55"/>
        <v>0</v>
      </c>
      <c r="M202" s="21">
        <f t="shared" si="54"/>
        <v>0</v>
      </c>
      <c r="N202" s="21">
        <f t="shared" si="42"/>
        <v>60.09</v>
      </c>
      <c r="O202" s="58">
        <f t="shared" si="43"/>
        <v>0</v>
      </c>
      <c r="P202" s="58">
        <f t="shared" si="44"/>
        <v>0</v>
      </c>
    </row>
    <row r="203" spans="1:16" ht="15.75" x14ac:dyDescent="0.25">
      <c r="A203" s="22" t="s">
        <v>411</v>
      </c>
      <c r="B203" s="22" t="s">
        <v>412</v>
      </c>
      <c r="C203" s="18" t="s">
        <v>24</v>
      </c>
      <c r="D203" s="19">
        <v>6</v>
      </c>
      <c r="E203" s="20"/>
      <c r="F203" s="20"/>
      <c r="G203" s="20">
        <f t="shared" ref="G203:G266" si="56">E203+F203</f>
        <v>0</v>
      </c>
      <c r="H203" s="23">
        <f t="shared" ref="H203:H266" si="57">D203-G203</f>
        <v>6</v>
      </c>
      <c r="I203" s="19">
        <v>97.13</v>
      </c>
      <c r="J203" s="21">
        <f t="shared" ref="J203:J266" si="58">D203*I203</f>
        <v>582.78</v>
      </c>
      <c r="K203" s="21">
        <f t="shared" ref="K203:K266" si="59">E203*I203</f>
        <v>0</v>
      </c>
      <c r="L203" s="21">
        <f t="shared" si="55"/>
        <v>0</v>
      </c>
      <c r="M203" s="21">
        <f t="shared" ref="M203:M205" si="60">G203*J203</f>
        <v>0</v>
      </c>
      <c r="N203" s="21">
        <f t="shared" ref="N203:N266" si="61">H203*I203</f>
        <v>582.78</v>
      </c>
      <c r="O203" s="58">
        <f t="shared" ref="O203:O266" si="62">F203/D203</f>
        <v>0</v>
      </c>
      <c r="P203" s="58">
        <f t="shared" ref="P203:P266" si="63">G203/D203</f>
        <v>0</v>
      </c>
    </row>
    <row r="204" spans="1:16" ht="15.75" x14ac:dyDescent="0.25">
      <c r="A204" s="22" t="s">
        <v>413</v>
      </c>
      <c r="B204" s="22" t="s">
        <v>414</v>
      </c>
      <c r="C204" s="18" t="s">
        <v>24</v>
      </c>
      <c r="D204" s="19">
        <v>9</v>
      </c>
      <c r="E204" s="20"/>
      <c r="F204" s="20"/>
      <c r="G204" s="20">
        <f t="shared" si="56"/>
        <v>0</v>
      </c>
      <c r="H204" s="23">
        <f t="shared" si="57"/>
        <v>9</v>
      </c>
      <c r="I204" s="19">
        <v>130.63</v>
      </c>
      <c r="J204" s="21">
        <f t="shared" si="58"/>
        <v>1175.67</v>
      </c>
      <c r="K204" s="21">
        <f t="shared" si="59"/>
        <v>0</v>
      </c>
      <c r="L204" s="21">
        <f t="shared" si="55"/>
        <v>0</v>
      </c>
      <c r="M204" s="21">
        <f t="shared" si="60"/>
        <v>0</v>
      </c>
      <c r="N204" s="21">
        <f t="shared" si="61"/>
        <v>1175.67</v>
      </c>
      <c r="O204" s="58">
        <f t="shared" si="62"/>
        <v>0</v>
      </c>
      <c r="P204" s="58">
        <f t="shared" si="63"/>
        <v>0</v>
      </c>
    </row>
    <row r="205" spans="1:16" ht="15.75" x14ac:dyDescent="0.25">
      <c r="A205" s="22" t="s">
        <v>415</v>
      </c>
      <c r="B205" s="22" t="s">
        <v>354</v>
      </c>
      <c r="C205" s="18" t="s">
        <v>24</v>
      </c>
      <c r="D205" s="19">
        <v>2</v>
      </c>
      <c r="E205" s="20"/>
      <c r="F205" s="20"/>
      <c r="G205" s="20">
        <f t="shared" si="56"/>
        <v>0</v>
      </c>
      <c r="H205" s="23">
        <f t="shared" si="57"/>
        <v>2</v>
      </c>
      <c r="I205" s="19">
        <v>26.09</v>
      </c>
      <c r="J205" s="21">
        <f t="shared" si="58"/>
        <v>52.18</v>
      </c>
      <c r="K205" s="21">
        <f t="shared" si="59"/>
        <v>0</v>
      </c>
      <c r="L205" s="21">
        <f t="shared" si="55"/>
        <v>0</v>
      </c>
      <c r="M205" s="21">
        <f t="shared" si="60"/>
        <v>0</v>
      </c>
      <c r="N205" s="21">
        <f t="shared" si="61"/>
        <v>52.18</v>
      </c>
      <c r="O205" s="58">
        <f t="shared" si="62"/>
        <v>0</v>
      </c>
      <c r="P205" s="58">
        <f t="shared" si="63"/>
        <v>0</v>
      </c>
    </row>
    <row r="206" spans="1:16" ht="31.5" x14ac:dyDescent="0.25">
      <c r="A206" s="22" t="s">
        <v>416</v>
      </c>
      <c r="B206" s="22" t="s">
        <v>417</v>
      </c>
      <c r="C206" s="18" t="s">
        <v>24</v>
      </c>
      <c r="D206" s="19">
        <v>3</v>
      </c>
      <c r="E206" s="20">
        <v>3</v>
      </c>
      <c r="F206" s="20"/>
      <c r="G206" s="20">
        <f t="shared" si="56"/>
        <v>3</v>
      </c>
      <c r="H206" s="23">
        <f t="shared" si="57"/>
        <v>0</v>
      </c>
      <c r="I206" s="19">
        <v>665.56</v>
      </c>
      <c r="J206" s="21">
        <f t="shared" si="58"/>
        <v>1996.6799999999998</v>
      </c>
      <c r="K206" s="21">
        <f t="shared" si="59"/>
        <v>1996.6799999999998</v>
      </c>
      <c r="L206" s="21">
        <f t="shared" si="55"/>
        <v>0</v>
      </c>
      <c r="M206" s="21">
        <f>G206*I206</f>
        <v>1996.6799999999998</v>
      </c>
      <c r="N206" s="21">
        <f>H206*I206</f>
        <v>0</v>
      </c>
      <c r="O206" s="58">
        <f t="shared" si="62"/>
        <v>0</v>
      </c>
      <c r="P206" s="58">
        <f t="shared" si="63"/>
        <v>1</v>
      </c>
    </row>
    <row r="207" spans="1:16" ht="15.75" x14ac:dyDescent="0.25">
      <c r="A207" s="17" t="s">
        <v>418</v>
      </c>
      <c r="B207" s="17" t="s">
        <v>419</v>
      </c>
      <c r="C207" s="18"/>
      <c r="D207" s="19"/>
      <c r="E207" s="20"/>
      <c r="F207" s="20"/>
      <c r="G207" s="20">
        <f t="shared" si="56"/>
        <v>0</v>
      </c>
      <c r="H207" s="23">
        <f t="shared" si="57"/>
        <v>0</v>
      </c>
      <c r="I207" s="19"/>
      <c r="J207" s="24">
        <f>SUM(J208:J237)</f>
        <v>19884.87</v>
      </c>
      <c r="K207" s="24">
        <f>SUM(K208:K237)</f>
        <v>19133.97</v>
      </c>
      <c r="L207" s="24">
        <f>SUM(L208:L237)</f>
        <v>0</v>
      </c>
      <c r="M207" s="24">
        <f>SUM(M208:M237)</f>
        <v>19133.97</v>
      </c>
      <c r="N207" s="24">
        <f>SUM(N208:N237)</f>
        <v>750.90000000000009</v>
      </c>
      <c r="O207" s="58"/>
      <c r="P207" s="58"/>
    </row>
    <row r="208" spans="1:16" ht="15.75" x14ac:dyDescent="0.25">
      <c r="A208" s="22" t="s">
        <v>420</v>
      </c>
      <c r="B208" s="22" t="s">
        <v>421</v>
      </c>
      <c r="C208" s="18" t="s">
        <v>24</v>
      </c>
      <c r="D208" s="19">
        <v>1</v>
      </c>
      <c r="E208" s="20"/>
      <c r="F208" s="20"/>
      <c r="G208" s="20">
        <f t="shared" si="56"/>
        <v>0</v>
      </c>
      <c r="H208" s="23">
        <f t="shared" si="57"/>
        <v>1</v>
      </c>
      <c r="I208" s="19">
        <v>558.82000000000005</v>
      </c>
      <c r="J208" s="21">
        <f t="shared" si="58"/>
        <v>558.82000000000005</v>
      </c>
      <c r="K208" s="21">
        <f t="shared" si="59"/>
        <v>0</v>
      </c>
      <c r="L208" s="21">
        <f>F208*I208</f>
        <v>0</v>
      </c>
      <c r="M208" s="21">
        <f>G208*I208</f>
        <v>0</v>
      </c>
      <c r="N208" s="21">
        <f t="shared" si="61"/>
        <v>558.82000000000005</v>
      </c>
      <c r="O208" s="58">
        <f t="shared" si="62"/>
        <v>0</v>
      </c>
      <c r="P208" s="58">
        <f t="shared" si="63"/>
        <v>0</v>
      </c>
    </row>
    <row r="209" spans="1:16" ht="31.5" x14ac:dyDescent="0.25">
      <c r="A209" s="22" t="s">
        <v>422</v>
      </c>
      <c r="B209" s="22" t="s">
        <v>250</v>
      </c>
      <c r="C209" s="18" t="s">
        <v>24</v>
      </c>
      <c r="D209" s="19">
        <v>1</v>
      </c>
      <c r="E209" s="20">
        <v>1</v>
      </c>
      <c r="F209" s="20"/>
      <c r="G209" s="20">
        <f t="shared" si="56"/>
        <v>1</v>
      </c>
      <c r="H209" s="23">
        <f t="shared" si="57"/>
        <v>0</v>
      </c>
      <c r="I209" s="19">
        <v>473.29</v>
      </c>
      <c r="J209" s="21">
        <f t="shared" si="58"/>
        <v>473.29</v>
      </c>
      <c r="K209" s="21">
        <f t="shared" si="59"/>
        <v>473.29</v>
      </c>
      <c r="L209" s="21">
        <f t="shared" ref="L209:L237" si="64">F209*I209</f>
        <v>0</v>
      </c>
      <c r="M209" s="21">
        <f t="shared" ref="M209:M237" si="65">G209*I209</f>
        <v>473.29</v>
      </c>
      <c r="N209" s="21">
        <f t="shared" si="61"/>
        <v>0</v>
      </c>
      <c r="O209" s="58">
        <f t="shared" si="62"/>
        <v>0</v>
      </c>
      <c r="P209" s="58">
        <f t="shared" si="63"/>
        <v>1</v>
      </c>
    </row>
    <row r="210" spans="1:16" ht="31.5" x14ac:dyDescent="0.25">
      <c r="A210" s="22" t="s">
        <v>423</v>
      </c>
      <c r="B210" s="22" t="s">
        <v>424</v>
      </c>
      <c r="C210" s="18" t="s">
        <v>24</v>
      </c>
      <c r="D210" s="19">
        <v>2</v>
      </c>
      <c r="E210" s="20">
        <v>2</v>
      </c>
      <c r="F210" s="20"/>
      <c r="G210" s="20">
        <f t="shared" si="56"/>
        <v>2</v>
      </c>
      <c r="H210" s="23">
        <f t="shared" si="57"/>
        <v>0</v>
      </c>
      <c r="I210" s="19">
        <v>290.39999999999998</v>
      </c>
      <c r="J210" s="21">
        <f t="shared" si="58"/>
        <v>580.79999999999995</v>
      </c>
      <c r="K210" s="21">
        <f t="shared" si="59"/>
        <v>580.79999999999995</v>
      </c>
      <c r="L210" s="21">
        <f t="shared" si="64"/>
        <v>0</v>
      </c>
      <c r="M210" s="21">
        <f t="shared" si="65"/>
        <v>580.79999999999995</v>
      </c>
      <c r="N210" s="21">
        <f t="shared" si="61"/>
        <v>0</v>
      </c>
      <c r="O210" s="58">
        <f t="shared" si="62"/>
        <v>0</v>
      </c>
      <c r="P210" s="58">
        <f t="shared" si="63"/>
        <v>1</v>
      </c>
    </row>
    <row r="211" spans="1:16" ht="15.75" x14ac:dyDescent="0.25">
      <c r="A211" s="22" t="s">
        <v>425</v>
      </c>
      <c r="B211" s="22" t="s">
        <v>426</v>
      </c>
      <c r="C211" s="18" t="s">
        <v>24</v>
      </c>
      <c r="D211" s="19">
        <v>4</v>
      </c>
      <c r="E211" s="20">
        <v>4</v>
      </c>
      <c r="F211" s="20"/>
      <c r="G211" s="20">
        <f t="shared" si="56"/>
        <v>4</v>
      </c>
      <c r="H211" s="23">
        <f t="shared" si="57"/>
        <v>0</v>
      </c>
      <c r="I211" s="19">
        <v>37.61</v>
      </c>
      <c r="J211" s="21">
        <f t="shared" si="58"/>
        <v>150.44</v>
      </c>
      <c r="K211" s="21">
        <f t="shared" si="59"/>
        <v>150.44</v>
      </c>
      <c r="L211" s="21">
        <f t="shared" si="64"/>
        <v>0</v>
      </c>
      <c r="M211" s="21">
        <f t="shared" si="65"/>
        <v>150.44</v>
      </c>
      <c r="N211" s="21">
        <f t="shared" si="61"/>
        <v>0</v>
      </c>
      <c r="O211" s="58">
        <f t="shared" si="62"/>
        <v>0</v>
      </c>
      <c r="P211" s="58">
        <f t="shared" si="63"/>
        <v>1</v>
      </c>
    </row>
    <row r="212" spans="1:16" ht="15.75" x14ac:dyDescent="0.25">
      <c r="A212" s="22" t="s">
        <v>427</v>
      </c>
      <c r="B212" s="22" t="s">
        <v>428</v>
      </c>
      <c r="C212" s="18" t="s">
        <v>24</v>
      </c>
      <c r="D212" s="19">
        <v>59</v>
      </c>
      <c r="E212" s="20">
        <v>55</v>
      </c>
      <c r="F212" s="20"/>
      <c r="G212" s="20">
        <f t="shared" si="56"/>
        <v>55</v>
      </c>
      <c r="H212" s="23">
        <f t="shared" si="57"/>
        <v>4</v>
      </c>
      <c r="I212" s="19">
        <v>48.02</v>
      </c>
      <c r="J212" s="21">
        <f t="shared" si="58"/>
        <v>2833.1800000000003</v>
      </c>
      <c r="K212" s="21">
        <f t="shared" si="59"/>
        <v>2641.1000000000004</v>
      </c>
      <c r="L212" s="21">
        <f t="shared" si="64"/>
        <v>0</v>
      </c>
      <c r="M212" s="21">
        <f t="shared" si="65"/>
        <v>2641.1000000000004</v>
      </c>
      <c r="N212" s="21">
        <f t="shared" si="61"/>
        <v>192.08</v>
      </c>
      <c r="O212" s="58">
        <f t="shared" si="62"/>
        <v>0</v>
      </c>
      <c r="P212" s="58">
        <f t="shared" si="63"/>
        <v>0.93220338983050843</v>
      </c>
    </row>
    <row r="213" spans="1:16" ht="15.75" x14ac:dyDescent="0.25">
      <c r="A213" s="22" t="s">
        <v>429</v>
      </c>
      <c r="B213" s="22" t="s">
        <v>430</v>
      </c>
      <c r="C213" s="18" t="s">
        <v>24</v>
      </c>
      <c r="D213" s="19">
        <v>1</v>
      </c>
      <c r="E213" s="20">
        <v>1</v>
      </c>
      <c r="F213" s="20"/>
      <c r="G213" s="20">
        <f t="shared" si="56"/>
        <v>1</v>
      </c>
      <c r="H213" s="23">
        <f t="shared" si="57"/>
        <v>0</v>
      </c>
      <c r="I213" s="19">
        <v>167.11</v>
      </c>
      <c r="J213" s="21">
        <f t="shared" si="58"/>
        <v>167.11</v>
      </c>
      <c r="K213" s="21">
        <f t="shared" si="59"/>
        <v>167.11</v>
      </c>
      <c r="L213" s="21">
        <f t="shared" si="64"/>
        <v>0</v>
      </c>
      <c r="M213" s="21">
        <f t="shared" si="65"/>
        <v>167.11</v>
      </c>
      <c r="N213" s="21">
        <f t="shared" si="61"/>
        <v>0</v>
      </c>
      <c r="O213" s="58">
        <f t="shared" si="62"/>
        <v>0</v>
      </c>
      <c r="P213" s="58">
        <f t="shared" si="63"/>
        <v>1</v>
      </c>
    </row>
    <row r="214" spans="1:16" ht="15.75" x14ac:dyDescent="0.25">
      <c r="A214" s="22" t="s">
        <v>431</v>
      </c>
      <c r="B214" s="22" t="s">
        <v>432</v>
      </c>
      <c r="C214" s="18" t="s">
        <v>24</v>
      </c>
      <c r="D214" s="19">
        <v>4</v>
      </c>
      <c r="E214" s="20">
        <v>4</v>
      </c>
      <c r="F214" s="20"/>
      <c r="G214" s="20">
        <f t="shared" si="56"/>
        <v>4</v>
      </c>
      <c r="H214" s="23">
        <f t="shared" si="57"/>
        <v>0</v>
      </c>
      <c r="I214" s="19">
        <v>88.82</v>
      </c>
      <c r="J214" s="21">
        <f t="shared" si="58"/>
        <v>355.28</v>
      </c>
      <c r="K214" s="21">
        <f t="shared" si="59"/>
        <v>355.28</v>
      </c>
      <c r="L214" s="21">
        <f t="shared" si="64"/>
        <v>0</v>
      </c>
      <c r="M214" s="21">
        <f t="shared" si="65"/>
        <v>355.28</v>
      </c>
      <c r="N214" s="21">
        <f t="shared" si="61"/>
        <v>0</v>
      </c>
      <c r="O214" s="58">
        <f t="shared" si="62"/>
        <v>0</v>
      </c>
      <c r="P214" s="58">
        <f t="shared" si="63"/>
        <v>1</v>
      </c>
    </row>
    <row r="215" spans="1:16" ht="47.25" x14ac:dyDescent="0.25">
      <c r="A215" s="22" t="s">
        <v>433</v>
      </c>
      <c r="B215" s="22" t="s">
        <v>434</v>
      </c>
      <c r="C215" s="18" t="s">
        <v>24</v>
      </c>
      <c r="D215" s="19">
        <v>6</v>
      </c>
      <c r="E215" s="20">
        <v>6</v>
      </c>
      <c r="F215" s="20"/>
      <c r="G215" s="20">
        <f t="shared" si="56"/>
        <v>6</v>
      </c>
      <c r="H215" s="23">
        <f t="shared" si="57"/>
        <v>0</v>
      </c>
      <c r="I215" s="19">
        <v>21.03</v>
      </c>
      <c r="J215" s="21">
        <f t="shared" si="58"/>
        <v>126.18</v>
      </c>
      <c r="K215" s="21">
        <f t="shared" si="59"/>
        <v>126.18</v>
      </c>
      <c r="L215" s="21">
        <f t="shared" si="64"/>
        <v>0</v>
      </c>
      <c r="M215" s="21">
        <f t="shared" si="65"/>
        <v>126.18</v>
      </c>
      <c r="N215" s="21">
        <f t="shared" si="61"/>
        <v>0</v>
      </c>
      <c r="O215" s="58">
        <f t="shared" si="62"/>
        <v>0</v>
      </c>
      <c r="P215" s="58">
        <f t="shared" si="63"/>
        <v>1</v>
      </c>
    </row>
    <row r="216" spans="1:16" ht="31.5" x14ac:dyDescent="0.25">
      <c r="A216" s="22" t="s">
        <v>435</v>
      </c>
      <c r="B216" s="22" t="s">
        <v>436</v>
      </c>
      <c r="C216" s="18" t="s">
        <v>24</v>
      </c>
      <c r="D216" s="19">
        <v>1</v>
      </c>
      <c r="E216" s="20">
        <v>1</v>
      </c>
      <c r="F216" s="20"/>
      <c r="G216" s="20">
        <f t="shared" si="56"/>
        <v>1</v>
      </c>
      <c r="H216" s="23">
        <f t="shared" si="57"/>
        <v>0</v>
      </c>
      <c r="I216" s="19">
        <v>7.27</v>
      </c>
      <c r="J216" s="21">
        <f t="shared" si="58"/>
        <v>7.27</v>
      </c>
      <c r="K216" s="21">
        <f t="shared" si="59"/>
        <v>7.27</v>
      </c>
      <c r="L216" s="21">
        <f t="shared" si="64"/>
        <v>0</v>
      </c>
      <c r="M216" s="21">
        <f t="shared" si="65"/>
        <v>7.27</v>
      </c>
      <c r="N216" s="21">
        <f t="shared" si="61"/>
        <v>0</v>
      </c>
      <c r="O216" s="58">
        <f t="shared" si="62"/>
        <v>0</v>
      </c>
      <c r="P216" s="58">
        <f t="shared" si="63"/>
        <v>1</v>
      </c>
    </row>
    <row r="217" spans="1:16" ht="15.75" x14ac:dyDescent="0.25">
      <c r="A217" s="22" t="s">
        <v>437</v>
      </c>
      <c r="B217" s="22" t="s">
        <v>438</v>
      </c>
      <c r="C217" s="18" t="s">
        <v>24</v>
      </c>
      <c r="D217" s="19">
        <v>1</v>
      </c>
      <c r="E217" s="20">
        <v>1</v>
      </c>
      <c r="F217" s="20"/>
      <c r="G217" s="20">
        <f t="shared" si="56"/>
        <v>1</v>
      </c>
      <c r="H217" s="23">
        <f t="shared" si="57"/>
        <v>0</v>
      </c>
      <c r="I217" s="19">
        <v>54.97</v>
      </c>
      <c r="J217" s="21">
        <f t="shared" si="58"/>
        <v>54.97</v>
      </c>
      <c r="K217" s="21">
        <f t="shared" si="59"/>
        <v>54.97</v>
      </c>
      <c r="L217" s="21">
        <f t="shared" si="64"/>
        <v>0</v>
      </c>
      <c r="M217" s="21">
        <f t="shared" si="65"/>
        <v>54.97</v>
      </c>
      <c r="N217" s="21">
        <f t="shared" si="61"/>
        <v>0</v>
      </c>
      <c r="O217" s="58">
        <f t="shared" si="62"/>
        <v>0</v>
      </c>
      <c r="P217" s="58">
        <f t="shared" si="63"/>
        <v>1</v>
      </c>
    </row>
    <row r="218" spans="1:16" ht="15.75" x14ac:dyDescent="0.25">
      <c r="A218" s="22" t="s">
        <v>439</v>
      </c>
      <c r="B218" s="22" t="s">
        <v>440</v>
      </c>
      <c r="C218" s="18" t="s">
        <v>24</v>
      </c>
      <c r="D218" s="19">
        <v>9</v>
      </c>
      <c r="E218" s="20">
        <v>9</v>
      </c>
      <c r="F218" s="20"/>
      <c r="G218" s="20">
        <f t="shared" si="56"/>
        <v>9</v>
      </c>
      <c r="H218" s="23">
        <f t="shared" si="57"/>
        <v>0</v>
      </c>
      <c r="I218" s="19">
        <v>271.19</v>
      </c>
      <c r="J218" s="21">
        <f t="shared" si="58"/>
        <v>2440.71</v>
      </c>
      <c r="K218" s="21">
        <f t="shared" si="59"/>
        <v>2440.71</v>
      </c>
      <c r="L218" s="21">
        <f t="shared" si="64"/>
        <v>0</v>
      </c>
      <c r="M218" s="21">
        <f t="shared" si="65"/>
        <v>2440.71</v>
      </c>
      <c r="N218" s="21">
        <f t="shared" si="61"/>
        <v>0</v>
      </c>
      <c r="O218" s="58">
        <f t="shared" si="62"/>
        <v>0</v>
      </c>
      <c r="P218" s="58">
        <f t="shared" si="63"/>
        <v>1</v>
      </c>
    </row>
    <row r="219" spans="1:16" ht="15.75" x14ac:dyDescent="0.25">
      <c r="A219" s="22" t="s">
        <v>441</v>
      </c>
      <c r="B219" s="22" t="s">
        <v>432</v>
      </c>
      <c r="C219" s="18" t="s">
        <v>24</v>
      </c>
      <c r="D219" s="19">
        <v>4</v>
      </c>
      <c r="E219" s="20">
        <v>4</v>
      </c>
      <c r="F219" s="20"/>
      <c r="G219" s="20">
        <f t="shared" si="56"/>
        <v>4</v>
      </c>
      <c r="H219" s="23">
        <f t="shared" si="57"/>
        <v>0</v>
      </c>
      <c r="I219" s="19">
        <v>88.82</v>
      </c>
      <c r="J219" s="21">
        <f t="shared" si="58"/>
        <v>355.28</v>
      </c>
      <c r="K219" s="21">
        <f t="shared" si="59"/>
        <v>355.28</v>
      </c>
      <c r="L219" s="21">
        <f t="shared" si="64"/>
        <v>0</v>
      </c>
      <c r="M219" s="21">
        <f t="shared" si="65"/>
        <v>355.28</v>
      </c>
      <c r="N219" s="21">
        <f t="shared" si="61"/>
        <v>0</v>
      </c>
      <c r="O219" s="58">
        <f t="shared" si="62"/>
        <v>0</v>
      </c>
      <c r="P219" s="58">
        <f t="shared" si="63"/>
        <v>1</v>
      </c>
    </row>
    <row r="220" spans="1:16" ht="15.75" x14ac:dyDescent="0.25">
      <c r="A220" s="22" t="s">
        <v>442</v>
      </c>
      <c r="B220" s="22" t="s">
        <v>443</v>
      </c>
      <c r="C220" s="18" t="s">
        <v>24</v>
      </c>
      <c r="D220" s="19">
        <v>1</v>
      </c>
      <c r="E220" s="20">
        <v>1</v>
      </c>
      <c r="F220" s="20"/>
      <c r="G220" s="20">
        <f t="shared" si="56"/>
        <v>1</v>
      </c>
      <c r="H220" s="23">
        <f t="shared" si="57"/>
        <v>0</v>
      </c>
      <c r="I220" s="19">
        <v>17.55</v>
      </c>
      <c r="J220" s="21">
        <f t="shared" si="58"/>
        <v>17.55</v>
      </c>
      <c r="K220" s="21">
        <f t="shared" si="59"/>
        <v>17.55</v>
      </c>
      <c r="L220" s="21">
        <f t="shared" si="64"/>
        <v>0</v>
      </c>
      <c r="M220" s="21">
        <f t="shared" si="65"/>
        <v>17.55</v>
      </c>
      <c r="N220" s="21">
        <f t="shared" si="61"/>
        <v>0</v>
      </c>
      <c r="O220" s="58">
        <f t="shared" si="62"/>
        <v>0</v>
      </c>
      <c r="P220" s="58">
        <f t="shared" si="63"/>
        <v>1</v>
      </c>
    </row>
    <row r="221" spans="1:16" ht="15.75" x14ac:dyDescent="0.25">
      <c r="A221" s="22" t="s">
        <v>444</v>
      </c>
      <c r="B221" s="22" t="s">
        <v>445</v>
      </c>
      <c r="C221" s="18" t="s">
        <v>24</v>
      </c>
      <c r="D221" s="19">
        <v>1</v>
      </c>
      <c r="E221" s="20">
        <v>1</v>
      </c>
      <c r="F221" s="20"/>
      <c r="G221" s="20">
        <f t="shared" si="56"/>
        <v>1</v>
      </c>
      <c r="H221" s="23">
        <f t="shared" si="57"/>
        <v>0</v>
      </c>
      <c r="I221" s="19">
        <v>20.399999999999999</v>
      </c>
      <c r="J221" s="21">
        <f t="shared" si="58"/>
        <v>20.399999999999999</v>
      </c>
      <c r="K221" s="21">
        <f t="shared" si="59"/>
        <v>20.399999999999999</v>
      </c>
      <c r="L221" s="21">
        <f t="shared" si="64"/>
        <v>0</v>
      </c>
      <c r="M221" s="21">
        <f t="shared" si="65"/>
        <v>20.399999999999999</v>
      </c>
      <c r="N221" s="21">
        <f t="shared" si="61"/>
        <v>0</v>
      </c>
      <c r="O221" s="58">
        <f t="shared" si="62"/>
        <v>0</v>
      </c>
      <c r="P221" s="58">
        <f t="shared" si="63"/>
        <v>1</v>
      </c>
    </row>
    <row r="222" spans="1:16" ht="15.75" x14ac:dyDescent="0.25">
      <c r="A222" s="22" t="s">
        <v>446</v>
      </c>
      <c r="B222" s="22" t="s">
        <v>447</v>
      </c>
      <c r="C222" s="18" t="s">
        <v>184</v>
      </c>
      <c r="D222" s="19">
        <v>10</v>
      </c>
      <c r="E222" s="20">
        <v>10</v>
      </c>
      <c r="F222" s="20"/>
      <c r="G222" s="20">
        <f t="shared" si="56"/>
        <v>10</v>
      </c>
      <c r="H222" s="23">
        <f t="shared" si="57"/>
        <v>0</v>
      </c>
      <c r="I222" s="19">
        <v>1.43</v>
      </c>
      <c r="J222" s="21">
        <f t="shared" si="58"/>
        <v>14.299999999999999</v>
      </c>
      <c r="K222" s="21">
        <f t="shared" si="59"/>
        <v>14.299999999999999</v>
      </c>
      <c r="L222" s="21">
        <f t="shared" si="64"/>
        <v>0</v>
      </c>
      <c r="M222" s="21">
        <f t="shared" si="65"/>
        <v>14.299999999999999</v>
      </c>
      <c r="N222" s="21">
        <f t="shared" si="61"/>
        <v>0</v>
      </c>
      <c r="O222" s="58">
        <f t="shared" si="62"/>
        <v>0</v>
      </c>
      <c r="P222" s="58">
        <f t="shared" si="63"/>
        <v>1</v>
      </c>
    </row>
    <row r="223" spans="1:16" ht="15.75" x14ac:dyDescent="0.25">
      <c r="A223" s="22" t="s">
        <v>448</v>
      </c>
      <c r="B223" s="22" t="s">
        <v>449</v>
      </c>
      <c r="C223" s="18" t="s">
        <v>24</v>
      </c>
      <c r="D223" s="19">
        <v>1</v>
      </c>
      <c r="E223" s="20">
        <v>1</v>
      </c>
      <c r="F223" s="20"/>
      <c r="G223" s="20">
        <f t="shared" si="56"/>
        <v>1</v>
      </c>
      <c r="H223" s="23">
        <f t="shared" si="57"/>
        <v>0</v>
      </c>
      <c r="I223" s="19">
        <v>1543.22</v>
      </c>
      <c r="J223" s="21">
        <f t="shared" si="58"/>
        <v>1543.22</v>
      </c>
      <c r="K223" s="21">
        <f t="shared" si="59"/>
        <v>1543.22</v>
      </c>
      <c r="L223" s="21">
        <f t="shared" si="64"/>
        <v>0</v>
      </c>
      <c r="M223" s="21">
        <f t="shared" si="65"/>
        <v>1543.22</v>
      </c>
      <c r="N223" s="21">
        <f t="shared" si="61"/>
        <v>0</v>
      </c>
      <c r="O223" s="58">
        <f t="shared" si="62"/>
        <v>0</v>
      </c>
      <c r="P223" s="58">
        <f t="shared" si="63"/>
        <v>1</v>
      </c>
    </row>
    <row r="224" spans="1:16" ht="15.75" x14ac:dyDescent="0.25">
      <c r="A224" s="22" t="s">
        <v>450</v>
      </c>
      <c r="B224" s="22" t="s">
        <v>451</v>
      </c>
      <c r="C224" s="18" t="s">
        <v>77</v>
      </c>
      <c r="D224" s="19">
        <v>100</v>
      </c>
      <c r="E224" s="20">
        <v>100</v>
      </c>
      <c r="F224" s="20"/>
      <c r="G224" s="20">
        <f t="shared" si="56"/>
        <v>100</v>
      </c>
      <c r="H224" s="23">
        <f t="shared" si="57"/>
        <v>0</v>
      </c>
      <c r="I224" s="19">
        <v>24.21</v>
      </c>
      <c r="J224" s="21">
        <f t="shared" si="58"/>
        <v>2421</v>
      </c>
      <c r="K224" s="21">
        <f t="shared" si="59"/>
        <v>2421</v>
      </c>
      <c r="L224" s="21">
        <f>F224*I224</f>
        <v>0</v>
      </c>
      <c r="M224" s="21">
        <f t="shared" si="65"/>
        <v>2421</v>
      </c>
      <c r="N224" s="21">
        <f t="shared" si="61"/>
        <v>0</v>
      </c>
      <c r="O224" s="58">
        <f t="shared" si="62"/>
        <v>0</v>
      </c>
      <c r="P224" s="58">
        <f t="shared" si="63"/>
        <v>1</v>
      </c>
    </row>
    <row r="225" spans="1:18" ht="15.75" x14ac:dyDescent="0.25">
      <c r="A225" s="22" t="s">
        <v>452</v>
      </c>
      <c r="B225" s="22" t="s">
        <v>453</v>
      </c>
      <c r="C225" s="18" t="s">
        <v>77</v>
      </c>
      <c r="D225" s="19">
        <v>190</v>
      </c>
      <c r="E225" s="20">
        <v>190</v>
      </c>
      <c r="F225" s="20"/>
      <c r="G225" s="20">
        <f t="shared" si="56"/>
        <v>190</v>
      </c>
      <c r="H225" s="23">
        <f t="shared" si="57"/>
        <v>0</v>
      </c>
      <c r="I225" s="19">
        <v>19.22</v>
      </c>
      <c r="J225" s="21">
        <f t="shared" si="58"/>
        <v>3651.7999999999997</v>
      </c>
      <c r="K225" s="21">
        <f t="shared" si="59"/>
        <v>3651.7999999999997</v>
      </c>
      <c r="L225" s="21">
        <f t="shared" si="64"/>
        <v>0</v>
      </c>
      <c r="M225" s="21">
        <f t="shared" si="65"/>
        <v>3651.7999999999997</v>
      </c>
      <c r="N225" s="21">
        <f t="shared" si="61"/>
        <v>0</v>
      </c>
      <c r="O225" s="58">
        <f t="shared" si="62"/>
        <v>0</v>
      </c>
      <c r="P225" s="58">
        <f t="shared" si="63"/>
        <v>1</v>
      </c>
    </row>
    <row r="226" spans="1:18" ht="15.75" x14ac:dyDescent="0.25">
      <c r="A226" s="22" t="s">
        <v>454</v>
      </c>
      <c r="B226" s="22" t="s">
        <v>455</v>
      </c>
      <c r="C226" s="18" t="s">
        <v>77</v>
      </c>
      <c r="D226" s="19">
        <v>75</v>
      </c>
      <c r="E226" s="20">
        <v>75</v>
      </c>
      <c r="F226" s="20"/>
      <c r="G226" s="20">
        <f t="shared" si="56"/>
        <v>75</v>
      </c>
      <c r="H226" s="23">
        <f t="shared" si="57"/>
        <v>0</v>
      </c>
      <c r="I226" s="19">
        <v>14.83</v>
      </c>
      <c r="J226" s="21">
        <f t="shared" si="58"/>
        <v>1112.25</v>
      </c>
      <c r="K226" s="21">
        <f t="shared" si="59"/>
        <v>1112.25</v>
      </c>
      <c r="L226" s="21">
        <f t="shared" si="64"/>
        <v>0</v>
      </c>
      <c r="M226" s="21">
        <f t="shared" si="65"/>
        <v>1112.25</v>
      </c>
      <c r="N226" s="21">
        <f t="shared" si="61"/>
        <v>0</v>
      </c>
      <c r="O226" s="58">
        <f t="shared" si="62"/>
        <v>0</v>
      </c>
      <c r="P226" s="58">
        <f t="shared" si="63"/>
        <v>1</v>
      </c>
    </row>
    <row r="227" spans="1:18" ht="15.75" x14ac:dyDescent="0.25">
      <c r="A227" s="22" t="s">
        <v>456</v>
      </c>
      <c r="B227" s="22" t="s">
        <v>457</v>
      </c>
      <c r="C227" s="18" t="s">
        <v>24</v>
      </c>
      <c r="D227" s="19">
        <v>30</v>
      </c>
      <c r="E227" s="20">
        <v>30</v>
      </c>
      <c r="F227" s="20"/>
      <c r="G227" s="20">
        <f t="shared" si="56"/>
        <v>30</v>
      </c>
      <c r="H227" s="23">
        <f t="shared" si="57"/>
        <v>0</v>
      </c>
      <c r="I227" s="19">
        <v>7.71</v>
      </c>
      <c r="J227" s="21">
        <f t="shared" si="58"/>
        <v>231.3</v>
      </c>
      <c r="K227" s="21">
        <f t="shared" si="59"/>
        <v>231.3</v>
      </c>
      <c r="L227" s="21">
        <f t="shared" si="64"/>
        <v>0</v>
      </c>
      <c r="M227" s="21">
        <f t="shared" si="65"/>
        <v>231.3</v>
      </c>
      <c r="N227" s="21">
        <f t="shared" si="61"/>
        <v>0</v>
      </c>
      <c r="O227" s="58">
        <f t="shared" si="62"/>
        <v>0</v>
      </c>
      <c r="P227" s="58">
        <f t="shared" si="63"/>
        <v>1</v>
      </c>
    </row>
    <row r="228" spans="1:18" ht="15.75" x14ac:dyDescent="0.25">
      <c r="A228" s="22" t="s">
        <v>458</v>
      </c>
      <c r="B228" s="22" t="s">
        <v>459</v>
      </c>
      <c r="C228" s="18" t="s">
        <v>24</v>
      </c>
      <c r="D228" s="19">
        <v>60</v>
      </c>
      <c r="E228" s="20">
        <v>60</v>
      </c>
      <c r="F228" s="20"/>
      <c r="G228" s="20">
        <f t="shared" si="56"/>
        <v>60</v>
      </c>
      <c r="H228" s="23">
        <f t="shared" si="57"/>
        <v>0</v>
      </c>
      <c r="I228" s="19">
        <v>1.1599999999999999</v>
      </c>
      <c r="J228" s="21">
        <f t="shared" si="58"/>
        <v>69.599999999999994</v>
      </c>
      <c r="K228" s="21">
        <f t="shared" si="59"/>
        <v>69.599999999999994</v>
      </c>
      <c r="L228" s="21">
        <f t="shared" si="64"/>
        <v>0</v>
      </c>
      <c r="M228" s="21">
        <f t="shared" si="65"/>
        <v>69.599999999999994</v>
      </c>
      <c r="N228" s="21">
        <f t="shared" si="61"/>
        <v>0</v>
      </c>
      <c r="O228" s="58">
        <f t="shared" si="62"/>
        <v>0</v>
      </c>
      <c r="P228" s="58">
        <f t="shared" si="63"/>
        <v>1</v>
      </c>
    </row>
    <row r="229" spans="1:18" ht="15.75" x14ac:dyDescent="0.25">
      <c r="A229" s="22" t="s">
        <v>460</v>
      </c>
      <c r="B229" s="22" t="s">
        <v>461</v>
      </c>
      <c r="C229" s="18" t="s">
        <v>24</v>
      </c>
      <c r="D229" s="19">
        <v>25</v>
      </c>
      <c r="E229" s="20">
        <v>25</v>
      </c>
      <c r="F229" s="20"/>
      <c r="G229" s="20">
        <f t="shared" si="56"/>
        <v>25</v>
      </c>
      <c r="H229" s="23">
        <f t="shared" si="57"/>
        <v>0</v>
      </c>
      <c r="I229" s="19">
        <v>2.33</v>
      </c>
      <c r="J229" s="21">
        <f t="shared" si="58"/>
        <v>58.25</v>
      </c>
      <c r="K229" s="21">
        <f t="shared" si="59"/>
        <v>58.25</v>
      </c>
      <c r="L229" s="21">
        <f t="shared" si="64"/>
        <v>0</v>
      </c>
      <c r="M229" s="21">
        <f t="shared" si="65"/>
        <v>58.25</v>
      </c>
      <c r="N229" s="21">
        <f t="shared" si="61"/>
        <v>0</v>
      </c>
      <c r="O229" s="58">
        <f t="shared" si="62"/>
        <v>0</v>
      </c>
      <c r="P229" s="58">
        <f t="shared" si="63"/>
        <v>1</v>
      </c>
    </row>
    <row r="230" spans="1:18" ht="15.75" x14ac:dyDescent="0.25">
      <c r="A230" s="22" t="s">
        <v>462</v>
      </c>
      <c r="B230" s="22" t="s">
        <v>463</v>
      </c>
      <c r="C230" s="18" t="s">
        <v>24</v>
      </c>
      <c r="D230" s="19">
        <v>75</v>
      </c>
      <c r="E230" s="20">
        <v>75</v>
      </c>
      <c r="F230" s="20"/>
      <c r="G230" s="20">
        <f t="shared" si="56"/>
        <v>75</v>
      </c>
      <c r="H230" s="23">
        <f t="shared" si="57"/>
        <v>0</v>
      </c>
      <c r="I230" s="19">
        <v>1.92</v>
      </c>
      <c r="J230" s="21">
        <f t="shared" si="58"/>
        <v>144</v>
      </c>
      <c r="K230" s="21">
        <f t="shared" si="59"/>
        <v>144</v>
      </c>
      <c r="L230" s="21">
        <f t="shared" si="64"/>
        <v>0</v>
      </c>
      <c r="M230" s="21">
        <f t="shared" si="65"/>
        <v>144</v>
      </c>
      <c r="N230" s="21">
        <f t="shared" si="61"/>
        <v>0</v>
      </c>
      <c r="O230" s="58">
        <f t="shared" si="62"/>
        <v>0</v>
      </c>
      <c r="P230" s="58">
        <f t="shared" si="63"/>
        <v>1</v>
      </c>
    </row>
    <row r="231" spans="1:18" ht="15.75" x14ac:dyDescent="0.25">
      <c r="A231" s="22" t="s">
        <v>464</v>
      </c>
      <c r="B231" s="22" t="s">
        <v>465</v>
      </c>
      <c r="C231" s="18" t="s">
        <v>24</v>
      </c>
      <c r="D231" s="19">
        <v>20</v>
      </c>
      <c r="E231" s="20">
        <v>20</v>
      </c>
      <c r="F231" s="20"/>
      <c r="G231" s="20">
        <f t="shared" si="56"/>
        <v>20</v>
      </c>
      <c r="H231" s="23">
        <f t="shared" si="57"/>
        <v>0</v>
      </c>
      <c r="I231" s="19">
        <v>15.85</v>
      </c>
      <c r="J231" s="21">
        <f t="shared" si="58"/>
        <v>317</v>
      </c>
      <c r="K231" s="21">
        <f t="shared" si="59"/>
        <v>317</v>
      </c>
      <c r="L231" s="21">
        <f t="shared" si="64"/>
        <v>0</v>
      </c>
      <c r="M231" s="21">
        <f t="shared" si="65"/>
        <v>317</v>
      </c>
      <c r="N231" s="21">
        <f t="shared" si="61"/>
        <v>0</v>
      </c>
      <c r="O231" s="58">
        <f t="shared" si="62"/>
        <v>0</v>
      </c>
      <c r="P231" s="58">
        <f t="shared" si="63"/>
        <v>1</v>
      </c>
    </row>
    <row r="232" spans="1:18" ht="15.75" x14ac:dyDescent="0.25">
      <c r="A232" s="22" t="s">
        <v>466</v>
      </c>
      <c r="B232" s="22" t="s">
        <v>467</v>
      </c>
      <c r="C232" s="18" t="s">
        <v>24</v>
      </c>
      <c r="D232" s="19">
        <v>15</v>
      </c>
      <c r="E232" s="20">
        <v>15</v>
      </c>
      <c r="F232" s="20"/>
      <c r="G232" s="20">
        <f t="shared" si="56"/>
        <v>15</v>
      </c>
      <c r="H232" s="23">
        <f t="shared" si="57"/>
        <v>0</v>
      </c>
      <c r="I232" s="19">
        <v>13.36</v>
      </c>
      <c r="J232" s="21">
        <f t="shared" si="58"/>
        <v>200.39999999999998</v>
      </c>
      <c r="K232" s="21">
        <f t="shared" si="59"/>
        <v>200.39999999999998</v>
      </c>
      <c r="L232" s="21">
        <f t="shared" si="64"/>
        <v>0</v>
      </c>
      <c r="M232" s="21">
        <f t="shared" si="65"/>
        <v>200.39999999999998</v>
      </c>
      <c r="N232" s="21">
        <f t="shared" si="61"/>
        <v>0</v>
      </c>
      <c r="O232" s="58">
        <f t="shared" si="62"/>
        <v>0</v>
      </c>
      <c r="P232" s="58">
        <f t="shared" si="63"/>
        <v>1</v>
      </c>
    </row>
    <row r="233" spans="1:18" ht="15.75" x14ac:dyDescent="0.25">
      <c r="A233" s="22" t="s">
        <v>468</v>
      </c>
      <c r="B233" s="22" t="s">
        <v>469</v>
      </c>
      <c r="C233" s="18" t="s">
        <v>33</v>
      </c>
      <c r="D233" s="19">
        <v>5</v>
      </c>
      <c r="E233" s="20">
        <v>5</v>
      </c>
      <c r="F233" s="20"/>
      <c r="G233" s="20">
        <f t="shared" si="56"/>
        <v>5</v>
      </c>
      <c r="H233" s="23">
        <f t="shared" si="57"/>
        <v>0</v>
      </c>
      <c r="I233" s="19">
        <v>147.04</v>
      </c>
      <c r="J233" s="21">
        <f t="shared" si="58"/>
        <v>735.19999999999993</v>
      </c>
      <c r="K233" s="21">
        <f t="shared" si="59"/>
        <v>735.19999999999993</v>
      </c>
      <c r="L233" s="21">
        <f t="shared" si="64"/>
        <v>0</v>
      </c>
      <c r="M233" s="21">
        <f t="shared" si="65"/>
        <v>735.19999999999993</v>
      </c>
      <c r="N233" s="21">
        <f t="shared" si="61"/>
        <v>0</v>
      </c>
      <c r="O233" s="58">
        <f t="shared" si="62"/>
        <v>0</v>
      </c>
      <c r="P233" s="58">
        <f t="shared" si="63"/>
        <v>1</v>
      </c>
    </row>
    <row r="234" spans="1:18" ht="31.5" x14ac:dyDescent="0.25">
      <c r="A234" s="22" t="s">
        <v>470</v>
      </c>
      <c r="B234" s="22" t="s">
        <v>471</v>
      </c>
      <c r="C234" s="18" t="s">
        <v>24</v>
      </c>
      <c r="D234" s="19">
        <v>1</v>
      </c>
      <c r="E234" s="20">
        <v>1</v>
      </c>
      <c r="F234" s="20"/>
      <c r="G234" s="20">
        <f t="shared" si="56"/>
        <v>1</v>
      </c>
      <c r="H234" s="23">
        <f t="shared" si="57"/>
        <v>0</v>
      </c>
      <c r="I234" s="19">
        <v>589.53</v>
      </c>
      <c r="J234" s="21">
        <f t="shared" si="58"/>
        <v>589.53</v>
      </c>
      <c r="K234" s="21">
        <f t="shared" si="59"/>
        <v>589.53</v>
      </c>
      <c r="L234" s="21">
        <f t="shared" si="64"/>
        <v>0</v>
      </c>
      <c r="M234" s="21">
        <f t="shared" si="65"/>
        <v>589.53</v>
      </c>
      <c r="N234" s="21">
        <f t="shared" si="61"/>
        <v>0</v>
      </c>
      <c r="O234" s="58">
        <f t="shared" si="62"/>
        <v>0</v>
      </c>
      <c r="P234" s="58">
        <f t="shared" si="63"/>
        <v>1</v>
      </c>
    </row>
    <row r="235" spans="1:18" ht="15.75" x14ac:dyDescent="0.25">
      <c r="A235" s="22" t="s">
        <v>472</v>
      </c>
      <c r="B235" s="22" t="s">
        <v>473</v>
      </c>
      <c r="C235" s="18" t="s">
        <v>24</v>
      </c>
      <c r="D235" s="19">
        <v>1</v>
      </c>
      <c r="E235" s="20">
        <v>1</v>
      </c>
      <c r="F235" s="20"/>
      <c r="G235" s="20">
        <f t="shared" si="56"/>
        <v>1</v>
      </c>
      <c r="H235" s="23">
        <f t="shared" si="57"/>
        <v>0</v>
      </c>
      <c r="I235" s="19">
        <v>41.24</v>
      </c>
      <c r="J235" s="21">
        <f t="shared" si="58"/>
        <v>41.24</v>
      </c>
      <c r="K235" s="21">
        <f t="shared" si="59"/>
        <v>41.24</v>
      </c>
      <c r="L235" s="21">
        <f t="shared" si="64"/>
        <v>0</v>
      </c>
      <c r="M235" s="21">
        <f t="shared" si="65"/>
        <v>41.24</v>
      </c>
      <c r="N235" s="21">
        <f t="shared" si="61"/>
        <v>0</v>
      </c>
      <c r="O235" s="58">
        <f t="shared" si="62"/>
        <v>0</v>
      </c>
      <c r="P235" s="58">
        <f t="shared" si="63"/>
        <v>1</v>
      </c>
    </row>
    <row r="236" spans="1:18" ht="15.75" x14ac:dyDescent="0.25">
      <c r="A236" s="22" t="s">
        <v>474</v>
      </c>
      <c r="B236" s="22" t="s">
        <v>475</v>
      </c>
      <c r="C236" s="18" t="s">
        <v>24</v>
      </c>
      <c r="D236" s="19">
        <v>3</v>
      </c>
      <c r="E236" s="20">
        <v>3</v>
      </c>
      <c r="F236" s="20"/>
      <c r="G236" s="20">
        <f t="shared" si="56"/>
        <v>3</v>
      </c>
      <c r="H236" s="23">
        <f t="shared" si="57"/>
        <v>0</v>
      </c>
      <c r="I236" s="19">
        <v>110.39</v>
      </c>
      <c r="J236" s="21">
        <f t="shared" si="58"/>
        <v>331.17</v>
      </c>
      <c r="K236" s="21">
        <f t="shared" si="59"/>
        <v>331.17</v>
      </c>
      <c r="L236" s="21">
        <f t="shared" si="64"/>
        <v>0</v>
      </c>
      <c r="M236" s="21">
        <f t="shared" si="65"/>
        <v>331.17</v>
      </c>
      <c r="N236" s="21">
        <f t="shared" si="61"/>
        <v>0</v>
      </c>
      <c r="O236" s="58">
        <f t="shared" si="62"/>
        <v>0</v>
      </c>
      <c r="P236" s="58">
        <f t="shared" si="63"/>
        <v>1</v>
      </c>
    </row>
    <row r="237" spans="1:18" ht="31.5" x14ac:dyDescent="0.25">
      <c r="A237" s="22" t="s">
        <v>476</v>
      </c>
      <c r="B237" s="22" t="s">
        <v>477</v>
      </c>
      <c r="C237" s="18" t="s">
        <v>24</v>
      </c>
      <c r="D237" s="19">
        <v>1</v>
      </c>
      <c r="E237" s="20">
        <v>1</v>
      </c>
      <c r="F237" s="20"/>
      <c r="G237" s="20">
        <f t="shared" si="56"/>
        <v>1</v>
      </c>
      <c r="H237" s="23">
        <f t="shared" si="57"/>
        <v>0</v>
      </c>
      <c r="I237" s="19">
        <v>283.33</v>
      </c>
      <c r="J237" s="21">
        <f t="shared" si="58"/>
        <v>283.33</v>
      </c>
      <c r="K237" s="21">
        <f t="shared" si="59"/>
        <v>283.33</v>
      </c>
      <c r="L237" s="21">
        <f t="shared" si="64"/>
        <v>0</v>
      </c>
      <c r="M237" s="21">
        <f t="shared" si="65"/>
        <v>283.33</v>
      </c>
      <c r="N237" s="21">
        <f t="shared" si="61"/>
        <v>0</v>
      </c>
      <c r="O237" s="58">
        <f t="shared" si="62"/>
        <v>0</v>
      </c>
      <c r="P237" s="58">
        <f t="shared" si="63"/>
        <v>1</v>
      </c>
    </row>
    <row r="238" spans="1:18" s="70" customFormat="1" ht="15.75" x14ac:dyDescent="0.25">
      <c r="A238" s="65" t="s">
        <v>478</v>
      </c>
      <c r="B238" s="65" t="s">
        <v>479</v>
      </c>
      <c r="C238" s="66"/>
      <c r="D238" s="67"/>
      <c r="E238" s="68"/>
      <c r="F238" s="68"/>
      <c r="G238" s="68"/>
      <c r="H238" s="71">
        <f t="shared" si="57"/>
        <v>0</v>
      </c>
      <c r="I238" s="67"/>
      <c r="J238" s="72">
        <f>SUM(J239:J240)</f>
        <v>5541.5084999999999</v>
      </c>
      <c r="K238" s="72">
        <f>SUM(K239:K240)</f>
        <v>0</v>
      </c>
      <c r="L238" s="72">
        <f>SUM(L239:L240)</f>
        <v>621.8984999999999</v>
      </c>
      <c r="M238" s="72">
        <f>SUM(M239:M240)</f>
        <v>621.8984999999999</v>
      </c>
      <c r="N238" s="72">
        <f>SUM(N239:N240)</f>
        <v>4919.6099999999997</v>
      </c>
      <c r="O238" s="75"/>
      <c r="P238" s="75"/>
      <c r="Q238"/>
      <c r="R238"/>
    </row>
    <row r="239" spans="1:18" ht="15.75" x14ac:dyDescent="0.25">
      <c r="A239" s="22" t="s">
        <v>480</v>
      </c>
      <c r="B239" s="22" t="s">
        <v>481</v>
      </c>
      <c r="C239" s="18" t="s">
        <v>119</v>
      </c>
      <c r="D239" s="19">
        <v>1091.05</v>
      </c>
      <c r="E239" s="20"/>
      <c r="F239" s="20">
        <v>1091.05</v>
      </c>
      <c r="G239" s="20">
        <f t="shared" si="56"/>
        <v>1091.05</v>
      </c>
      <c r="H239" s="23">
        <f t="shared" si="57"/>
        <v>0</v>
      </c>
      <c r="I239" s="19">
        <v>0.56999999999999995</v>
      </c>
      <c r="J239" s="21">
        <f t="shared" si="58"/>
        <v>621.8984999999999</v>
      </c>
      <c r="K239" s="21">
        <f t="shared" si="59"/>
        <v>0</v>
      </c>
      <c r="L239" s="21">
        <f>F239*I239</f>
        <v>621.8984999999999</v>
      </c>
      <c r="M239" s="21">
        <f>G239*I239</f>
        <v>621.8984999999999</v>
      </c>
      <c r="N239" s="21">
        <f t="shared" si="61"/>
        <v>0</v>
      </c>
      <c r="O239" s="58">
        <f t="shared" si="62"/>
        <v>1</v>
      </c>
      <c r="P239" s="58">
        <f t="shared" si="63"/>
        <v>1</v>
      </c>
    </row>
    <row r="240" spans="1:18" ht="15.75" x14ac:dyDescent="0.25">
      <c r="A240" s="22" t="s">
        <v>482</v>
      </c>
      <c r="B240" s="78" t="s">
        <v>483</v>
      </c>
      <c r="C240" s="18" t="s">
        <v>24</v>
      </c>
      <c r="D240" s="19">
        <v>1</v>
      </c>
      <c r="E240" s="20"/>
      <c r="F240" s="20"/>
      <c r="G240" s="20">
        <f t="shared" si="56"/>
        <v>0</v>
      </c>
      <c r="H240" s="23">
        <f t="shared" si="57"/>
        <v>1</v>
      </c>
      <c r="I240" s="19">
        <v>4919.6099999999997</v>
      </c>
      <c r="J240" s="21">
        <f t="shared" si="58"/>
        <v>4919.6099999999997</v>
      </c>
      <c r="K240" s="21">
        <f t="shared" si="59"/>
        <v>0</v>
      </c>
      <c r="L240" s="21">
        <f t="shared" ref="L240" si="66">F240*J240</f>
        <v>0</v>
      </c>
      <c r="M240" s="21">
        <f>G240*I240</f>
        <v>0</v>
      </c>
      <c r="N240" s="21">
        <f t="shared" si="61"/>
        <v>4919.6099999999997</v>
      </c>
      <c r="O240" s="58">
        <f t="shared" si="62"/>
        <v>0</v>
      </c>
      <c r="P240" s="58">
        <f t="shared" si="63"/>
        <v>0</v>
      </c>
    </row>
    <row r="241" spans="1:18" s="70" customFormat="1" ht="15.75" x14ac:dyDescent="0.25">
      <c r="A241" s="65" t="s">
        <v>484</v>
      </c>
      <c r="B241" s="65" t="s">
        <v>485</v>
      </c>
      <c r="C241" s="66"/>
      <c r="D241" s="67"/>
      <c r="E241" s="68"/>
      <c r="F241" s="68"/>
      <c r="G241" s="68"/>
      <c r="H241" s="71">
        <f t="shared" si="57"/>
        <v>0</v>
      </c>
      <c r="I241" s="67"/>
      <c r="J241" s="72">
        <f>ROUNDUP(J242+J252+J265+J268,2)</f>
        <v>91424.39</v>
      </c>
      <c r="K241" s="72">
        <f>ROUNDUP(K242+K252+K265+K268,2)</f>
        <v>3565.64</v>
      </c>
      <c r="L241" s="72">
        <f>ROUNDUP(L242+L252+L265+L268,2)</f>
        <v>75288.849999999991</v>
      </c>
      <c r="M241" s="72">
        <f>ROUNDUP(M242+M252+M265+M268,2)</f>
        <v>78854.489999999991</v>
      </c>
      <c r="N241" s="72">
        <f>ROUNDUP(N242+N252+N265+N268,2)</f>
        <v>12569.9</v>
      </c>
      <c r="O241" s="75"/>
      <c r="P241" s="75"/>
      <c r="Q241"/>
      <c r="R241"/>
    </row>
    <row r="242" spans="1:18" ht="15.75" x14ac:dyDescent="0.25">
      <c r="A242" s="17" t="s">
        <v>486</v>
      </c>
      <c r="B242" s="17" t="s">
        <v>487</v>
      </c>
      <c r="C242" s="18"/>
      <c r="D242" s="19"/>
      <c r="E242" s="20"/>
      <c r="F242" s="20"/>
      <c r="G242" s="20">
        <f t="shared" si="56"/>
        <v>0</v>
      </c>
      <c r="H242" s="23">
        <f t="shared" si="57"/>
        <v>0</v>
      </c>
      <c r="I242" s="19"/>
      <c r="J242" s="24">
        <f>ROUNDUP(SUM(J243:J251),2)</f>
        <v>16560.609999999997</v>
      </c>
      <c r="K242" s="24">
        <f>ROUNDUP(SUM(K243:K251),2)</f>
        <v>3565.6400000000003</v>
      </c>
      <c r="L242" s="24">
        <f>ROUNDUP(SUM(L243:L251),2)</f>
        <v>12994.97</v>
      </c>
      <c r="M242" s="24">
        <f>ROUNDUP(SUM(M243:M251),2)</f>
        <v>16560.609999999997</v>
      </c>
      <c r="N242" s="24">
        <f>ROUNDUP(SUM(N243:N251),2)</f>
        <v>0</v>
      </c>
      <c r="O242" s="58"/>
      <c r="P242" s="58"/>
    </row>
    <row r="243" spans="1:18" ht="15.75" x14ac:dyDescent="0.25">
      <c r="A243" s="22" t="s">
        <v>488</v>
      </c>
      <c r="B243" s="22" t="s">
        <v>67</v>
      </c>
      <c r="C243" s="18" t="s">
        <v>68</v>
      </c>
      <c r="D243" s="19">
        <v>599.26</v>
      </c>
      <c r="E243" s="20">
        <v>599.26</v>
      </c>
      <c r="F243" s="20"/>
      <c r="G243" s="20">
        <f t="shared" si="56"/>
        <v>599.26</v>
      </c>
      <c r="H243" s="23">
        <f t="shared" si="57"/>
        <v>0</v>
      </c>
      <c r="I243" s="19">
        <v>0.84</v>
      </c>
      <c r="J243" s="21">
        <f t="shared" si="58"/>
        <v>503.3784</v>
      </c>
      <c r="K243" s="21">
        <f t="shared" si="59"/>
        <v>503.3784</v>
      </c>
      <c r="L243" s="21">
        <f>F243*I243</f>
        <v>0</v>
      </c>
      <c r="M243" s="21">
        <f>G243*I243</f>
        <v>503.3784</v>
      </c>
      <c r="N243" s="21">
        <f t="shared" si="61"/>
        <v>0</v>
      </c>
      <c r="O243" s="58">
        <f t="shared" si="62"/>
        <v>0</v>
      </c>
      <c r="P243" s="58">
        <f t="shared" si="63"/>
        <v>1</v>
      </c>
    </row>
    <row r="244" spans="1:18" ht="15.75" x14ac:dyDescent="0.25">
      <c r="A244" s="22" t="s">
        <v>489</v>
      </c>
      <c r="B244" s="22" t="s">
        <v>76</v>
      </c>
      <c r="C244" s="18" t="s">
        <v>77</v>
      </c>
      <c r="D244" s="19">
        <v>137.36000000000001</v>
      </c>
      <c r="E244" s="20">
        <v>137.36000000000001</v>
      </c>
      <c r="F244" s="20"/>
      <c r="G244" s="20">
        <f t="shared" si="56"/>
        <v>137.36000000000001</v>
      </c>
      <c r="H244" s="23">
        <f t="shared" si="57"/>
        <v>0</v>
      </c>
      <c r="I244" s="19">
        <v>10.06</v>
      </c>
      <c r="J244" s="21">
        <f t="shared" si="58"/>
        <v>1381.8416000000002</v>
      </c>
      <c r="K244" s="21">
        <f t="shared" si="59"/>
        <v>1381.8416000000002</v>
      </c>
      <c r="L244" s="21">
        <f t="shared" ref="L244:L272" si="67">F244*I244</f>
        <v>0</v>
      </c>
      <c r="M244" s="21">
        <f t="shared" ref="M244:M251" si="68">G244*I244</f>
        <v>1381.8416000000002</v>
      </c>
      <c r="N244" s="21">
        <f t="shared" si="61"/>
        <v>0</v>
      </c>
      <c r="O244" s="58">
        <f t="shared" si="62"/>
        <v>0</v>
      </c>
      <c r="P244" s="58">
        <f t="shared" si="63"/>
        <v>1</v>
      </c>
    </row>
    <row r="245" spans="1:18" ht="15.75" x14ac:dyDescent="0.25">
      <c r="A245" s="22" t="s">
        <v>490</v>
      </c>
      <c r="B245" s="22" t="s">
        <v>74</v>
      </c>
      <c r="C245" s="18" t="s">
        <v>33</v>
      </c>
      <c r="D245" s="19">
        <v>27.37</v>
      </c>
      <c r="E245" s="20">
        <v>27.37</v>
      </c>
      <c r="F245" s="20"/>
      <c r="G245" s="20">
        <f t="shared" si="56"/>
        <v>27.37</v>
      </c>
      <c r="H245" s="23">
        <f t="shared" si="57"/>
        <v>0</v>
      </c>
      <c r="I245" s="19">
        <v>25.27</v>
      </c>
      <c r="J245" s="21">
        <f t="shared" si="58"/>
        <v>691.63990000000001</v>
      </c>
      <c r="K245" s="21">
        <f t="shared" si="59"/>
        <v>691.63990000000001</v>
      </c>
      <c r="L245" s="21">
        <f t="shared" si="67"/>
        <v>0</v>
      </c>
      <c r="M245" s="21">
        <f t="shared" si="68"/>
        <v>691.63990000000001</v>
      </c>
      <c r="N245" s="21">
        <f t="shared" si="61"/>
        <v>0</v>
      </c>
      <c r="O245" s="58">
        <f t="shared" si="62"/>
        <v>0</v>
      </c>
      <c r="P245" s="58">
        <f t="shared" si="63"/>
        <v>1</v>
      </c>
    </row>
    <row r="246" spans="1:18" ht="31.5" x14ac:dyDescent="0.25">
      <c r="A246" s="22" t="s">
        <v>491</v>
      </c>
      <c r="B246" s="22" t="s">
        <v>492</v>
      </c>
      <c r="C246" s="18" t="s">
        <v>33</v>
      </c>
      <c r="D246" s="19">
        <v>599.26</v>
      </c>
      <c r="E246" s="20">
        <v>599.26</v>
      </c>
      <c r="F246" s="20"/>
      <c r="G246" s="20">
        <f t="shared" si="56"/>
        <v>599.26</v>
      </c>
      <c r="H246" s="23">
        <f t="shared" si="57"/>
        <v>0</v>
      </c>
      <c r="I246" s="19">
        <v>0.49</v>
      </c>
      <c r="J246" s="21">
        <f t="shared" si="58"/>
        <v>293.63740000000001</v>
      </c>
      <c r="K246" s="21">
        <f t="shared" si="59"/>
        <v>293.63740000000001</v>
      </c>
      <c r="L246" s="21">
        <f t="shared" si="67"/>
        <v>0</v>
      </c>
      <c r="M246" s="21">
        <f t="shared" si="68"/>
        <v>293.63740000000001</v>
      </c>
      <c r="N246" s="21">
        <f t="shared" si="61"/>
        <v>0</v>
      </c>
      <c r="O246" s="58">
        <f t="shared" si="62"/>
        <v>0</v>
      </c>
      <c r="P246" s="58">
        <f t="shared" si="63"/>
        <v>1</v>
      </c>
    </row>
    <row r="247" spans="1:18" ht="15.75" x14ac:dyDescent="0.25">
      <c r="A247" s="22" t="s">
        <v>493</v>
      </c>
      <c r="B247" s="22" t="s">
        <v>494</v>
      </c>
      <c r="C247" s="18" t="s">
        <v>33</v>
      </c>
      <c r="D247" s="19">
        <v>599.26</v>
      </c>
      <c r="E247" s="20">
        <v>599.26</v>
      </c>
      <c r="F247" s="20"/>
      <c r="G247" s="20">
        <f t="shared" si="56"/>
        <v>599.26</v>
      </c>
      <c r="H247" s="23">
        <f t="shared" si="57"/>
        <v>0</v>
      </c>
      <c r="I247" s="19">
        <v>1.1599999999999999</v>
      </c>
      <c r="J247" s="21">
        <f t="shared" si="58"/>
        <v>695.14159999999993</v>
      </c>
      <c r="K247" s="21">
        <f t="shared" si="59"/>
        <v>695.14159999999993</v>
      </c>
      <c r="L247" s="21">
        <f t="shared" si="67"/>
        <v>0</v>
      </c>
      <c r="M247" s="21">
        <f t="shared" si="68"/>
        <v>695.14159999999993</v>
      </c>
      <c r="N247" s="21">
        <f t="shared" si="61"/>
        <v>0</v>
      </c>
      <c r="O247" s="58">
        <f t="shared" si="62"/>
        <v>0</v>
      </c>
      <c r="P247" s="58">
        <f t="shared" si="63"/>
        <v>1</v>
      </c>
    </row>
    <row r="248" spans="1:18" ht="15.75" x14ac:dyDescent="0.25">
      <c r="A248" s="22" t="s">
        <v>495</v>
      </c>
      <c r="B248" s="22" t="s">
        <v>496</v>
      </c>
      <c r="C248" s="18" t="s">
        <v>84</v>
      </c>
      <c r="D248" s="19">
        <v>52.27</v>
      </c>
      <c r="E248" s="20"/>
      <c r="F248" s="20">
        <v>52.27</v>
      </c>
      <c r="G248" s="20">
        <f t="shared" si="56"/>
        <v>52.27</v>
      </c>
      <c r="H248" s="23">
        <f t="shared" si="57"/>
        <v>0</v>
      </c>
      <c r="I248" s="19">
        <v>81.44</v>
      </c>
      <c r="J248" s="21">
        <f t="shared" si="58"/>
        <v>4256.8688000000002</v>
      </c>
      <c r="K248" s="21">
        <f t="shared" si="59"/>
        <v>0</v>
      </c>
      <c r="L248" s="21">
        <f t="shared" si="67"/>
        <v>4256.8688000000002</v>
      </c>
      <c r="M248" s="21">
        <f t="shared" si="68"/>
        <v>4256.8688000000002</v>
      </c>
      <c r="N248" s="21">
        <f t="shared" si="61"/>
        <v>0</v>
      </c>
      <c r="O248" s="58">
        <f t="shared" si="62"/>
        <v>1</v>
      </c>
      <c r="P248" s="58">
        <f t="shared" si="63"/>
        <v>1</v>
      </c>
    </row>
    <row r="249" spans="1:18" ht="15.75" x14ac:dyDescent="0.25">
      <c r="A249" s="22" t="s">
        <v>497</v>
      </c>
      <c r="B249" s="22" t="s">
        <v>498</v>
      </c>
      <c r="C249" s="18" t="s">
        <v>84</v>
      </c>
      <c r="D249" s="19">
        <v>76.400000000000006</v>
      </c>
      <c r="E249" s="20"/>
      <c r="F249" s="20">
        <v>76.400000000000006</v>
      </c>
      <c r="G249" s="20">
        <f t="shared" si="56"/>
        <v>76.400000000000006</v>
      </c>
      <c r="H249" s="23">
        <f t="shared" si="57"/>
        <v>0</v>
      </c>
      <c r="I249" s="19">
        <v>18.37</v>
      </c>
      <c r="J249" s="21">
        <f t="shared" si="58"/>
        <v>1403.4680000000001</v>
      </c>
      <c r="K249" s="21">
        <f t="shared" si="59"/>
        <v>0</v>
      </c>
      <c r="L249" s="21">
        <f t="shared" si="67"/>
        <v>1403.4680000000001</v>
      </c>
      <c r="M249" s="21">
        <f t="shared" si="68"/>
        <v>1403.4680000000001</v>
      </c>
      <c r="N249" s="21">
        <f t="shared" si="61"/>
        <v>0</v>
      </c>
      <c r="O249" s="58">
        <f t="shared" si="62"/>
        <v>1</v>
      </c>
      <c r="P249" s="58">
        <f t="shared" si="63"/>
        <v>1</v>
      </c>
    </row>
    <row r="250" spans="1:18" ht="31.5" x14ac:dyDescent="0.25">
      <c r="A250" s="22" t="s">
        <v>499</v>
      </c>
      <c r="B250" s="22" t="s">
        <v>57</v>
      </c>
      <c r="C250" s="18" t="s">
        <v>51</v>
      </c>
      <c r="D250" s="19">
        <v>3162.96</v>
      </c>
      <c r="E250" s="20"/>
      <c r="F250" s="20">
        <v>3162.96</v>
      </c>
      <c r="G250" s="20">
        <f t="shared" si="56"/>
        <v>3162.96</v>
      </c>
      <c r="H250" s="23">
        <f t="shared" si="57"/>
        <v>0</v>
      </c>
      <c r="I250" s="19">
        <v>1.02</v>
      </c>
      <c r="J250" s="21">
        <f t="shared" si="58"/>
        <v>3226.2192</v>
      </c>
      <c r="K250" s="21">
        <f t="shared" si="59"/>
        <v>0</v>
      </c>
      <c r="L250" s="21">
        <f t="shared" si="67"/>
        <v>3226.2192</v>
      </c>
      <c r="M250" s="21">
        <f t="shared" si="68"/>
        <v>3226.2192</v>
      </c>
      <c r="N250" s="21">
        <f t="shared" si="61"/>
        <v>0</v>
      </c>
      <c r="O250" s="58">
        <f t="shared" si="62"/>
        <v>1</v>
      </c>
      <c r="P250" s="58">
        <f t="shared" si="63"/>
        <v>1</v>
      </c>
    </row>
    <row r="251" spans="1:18" ht="15.75" x14ac:dyDescent="0.25">
      <c r="A251" s="22" t="s">
        <v>500</v>
      </c>
      <c r="B251" s="22" t="s">
        <v>89</v>
      </c>
      <c r="C251" s="18" t="s">
        <v>90</v>
      </c>
      <c r="D251" s="19">
        <v>114.6</v>
      </c>
      <c r="E251" s="20"/>
      <c r="F251" s="20">
        <v>114.6</v>
      </c>
      <c r="G251" s="20">
        <f t="shared" si="56"/>
        <v>114.6</v>
      </c>
      <c r="H251" s="23">
        <f t="shared" si="57"/>
        <v>0</v>
      </c>
      <c r="I251" s="19">
        <v>35.85</v>
      </c>
      <c r="J251" s="21">
        <f t="shared" si="58"/>
        <v>4108.41</v>
      </c>
      <c r="K251" s="21">
        <f t="shared" si="59"/>
        <v>0</v>
      </c>
      <c r="L251" s="21">
        <f t="shared" si="67"/>
        <v>4108.41</v>
      </c>
      <c r="M251" s="21">
        <f t="shared" si="68"/>
        <v>4108.41</v>
      </c>
      <c r="N251" s="21">
        <f t="shared" si="61"/>
        <v>0</v>
      </c>
      <c r="O251" s="58">
        <f t="shared" si="62"/>
        <v>1</v>
      </c>
      <c r="P251" s="58">
        <f t="shared" si="63"/>
        <v>1</v>
      </c>
    </row>
    <row r="252" spans="1:18" ht="15.75" x14ac:dyDescent="0.25">
      <c r="A252" s="17" t="s">
        <v>501</v>
      </c>
      <c r="B252" s="17" t="s">
        <v>308</v>
      </c>
      <c r="C252" s="18"/>
      <c r="D252" s="19"/>
      <c r="E252" s="20"/>
      <c r="F252" s="20"/>
      <c r="G252" s="20">
        <f t="shared" si="56"/>
        <v>0</v>
      </c>
      <c r="H252" s="23"/>
      <c r="I252" s="19"/>
      <c r="J252" s="24">
        <f>ROUNDUP(SUM(J253:J264),2)</f>
        <v>64452.6</v>
      </c>
      <c r="K252" s="24">
        <f>ROUNDUP(SUM(K253:K264),2)</f>
        <v>0</v>
      </c>
      <c r="L252" s="24">
        <f>ROUNDUP(SUM(L253:L264),2)</f>
        <v>51882.700000000004</v>
      </c>
      <c r="M252" s="24">
        <f>ROUNDUP(SUM(M253:M264),2)</f>
        <v>51882.700000000004</v>
      </c>
      <c r="N252" s="24">
        <f>ROUNDUP(SUM(N253:N264),2)</f>
        <v>12569.9</v>
      </c>
      <c r="O252" s="58"/>
      <c r="P252" s="58"/>
    </row>
    <row r="253" spans="1:18" ht="47.25" x14ac:dyDescent="0.25">
      <c r="A253" s="22" t="s">
        <v>502</v>
      </c>
      <c r="B253" s="22" t="s">
        <v>146</v>
      </c>
      <c r="C253" s="18" t="s">
        <v>24</v>
      </c>
      <c r="D253" s="19">
        <v>1</v>
      </c>
      <c r="E253" s="20"/>
      <c r="F253" s="20"/>
      <c r="G253" s="20">
        <f t="shared" si="56"/>
        <v>0</v>
      </c>
      <c r="H253" s="23">
        <f t="shared" si="57"/>
        <v>1</v>
      </c>
      <c r="I253" s="19">
        <v>449.92</v>
      </c>
      <c r="J253" s="21">
        <f t="shared" si="58"/>
        <v>449.92</v>
      </c>
      <c r="K253" s="21">
        <f t="shared" si="59"/>
        <v>0</v>
      </c>
      <c r="L253" s="21">
        <f t="shared" si="67"/>
        <v>0</v>
      </c>
      <c r="M253" s="21">
        <f>G253*I253</f>
        <v>0</v>
      </c>
      <c r="N253" s="21">
        <f t="shared" si="61"/>
        <v>449.92</v>
      </c>
      <c r="O253" s="58">
        <f t="shared" si="62"/>
        <v>0</v>
      </c>
      <c r="P253" s="58">
        <f t="shared" si="63"/>
        <v>0</v>
      </c>
    </row>
    <row r="254" spans="1:18" ht="47.25" x14ac:dyDescent="0.25">
      <c r="A254" s="22" t="s">
        <v>503</v>
      </c>
      <c r="B254" s="22" t="s">
        <v>504</v>
      </c>
      <c r="C254" s="18" t="s">
        <v>84</v>
      </c>
      <c r="D254" s="19">
        <v>7.62</v>
      </c>
      <c r="E254" s="20"/>
      <c r="F254" s="79">
        <v>7.62</v>
      </c>
      <c r="G254" s="20">
        <f t="shared" si="56"/>
        <v>7.62</v>
      </c>
      <c r="H254" s="23">
        <f t="shared" si="57"/>
        <v>0</v>
      </c>
      <c r="I254" s="19">
        <v>721.25</v>
      </c>
      <c r="J254" s="21">
        <f t="shared" si="58"/>
        <v>5495.9250000000002</v>
      </c>
      <c r="K254" s="21">
        <f t="shared" si="59"/>
        <v>0</v>
      </c>
      <c r="L254" s="80">
        <f t="shared" si="67"/>
        <v>5495.9250000000002</v>
      </c>
      <c r="M254" s="21">
        <f t="shared" ref="M254:M264" si="69">G254*I254</f>
        <v>5495.9250000000002</v>
      </c>
      <c r="N254" s="21">
        <f t="shared" si="61"/>
        <v>0</v>
      </c>
      <c r="O254" s="58">
        <f t="shared" si="62"/>
        <v>1</v>
      </c>
      <c r="P254" s="58">
        <f t="shared" si="63"/>
        <v>1</v>
      </c>
    </row>
    <row r="255" spans="1:18" ht="31.5" x14ac:dyDescent="0.25">
      <c r="A255" s="22" t="s">
        <v>505</v>
      </c>
      <c r="B255" s="22" t="s">
        <v>506</v>
      </c>
      <c r="C255" s="18" t="s">
        <v>84</v>
      </c>
      <c r="D255" s="19">
        <v>10.8</v>
      </c>
      <c r="E255" s="20"/>
      <c r="F255" s="79">
        <v>10.8</v>
      </c>
      <c r="G255" s="20">
        <f t="shared" si="56"/>
        <v>10.8</v>
      </c>
      <c r="H255" s="23">
        <f t="shared" si="57"/>
        <v>0</v>
      </c>
      <c r="I255" s="19">
        <v>50.25</v>
      </c>
      <c r="J255" s="21">
        <f t="shared" si="58"/>
        <v>542.70000000000005</v>
      </c>
      <c r="K255" s="21">
        <f t="shared" si="59"/>
        <v>0</v>
      </c>
      <c r="L255" s="80">
        <f t="shared" si="67"/>
        <v>542.70000000000005</v>
      </c>
      <c r="M255" s="21">
        <f t="shared" si="69"/>
        <v>542.70000000000005</v>
      </c>
      <c r="N255" s="21">
        <f t="shared" si="61"/>
        <v>0</v>
      </c>
      <c r="O255" s="58">
        <f t="shared" si="62"/>
        <v>1</v>
      </c>
      <c r="P255" s="58">
        <f t="shared" si="63"/>
        <v>1</v>
      </c>
    </row>
    <row r="256" spans="1:18" ht="15.75" x14ac:dyDescent="0.25">
      <c r="A256" s="22" t="s">
        <v>507</v>
      </c>
      <c r="B256" s="78" t="s">
        <v>508</v>
      </c>
      <c r="C256" s="18" t="s">
        <v>33</v>
      </c>
      <c r="D256" s="19">
        <v>40</v>
      </c>
      <c r="E256" s="20"/>
      <c r="F256" s="20"/>
      <c r="G256" s="20">
        <f t="shared" si="56"/>
        <v>0</v>
      </c>
      <c r="H256" s="23">
        <f t="shared" si="57"/>
        <v>40</v>
      </c>
      <c r="I256" s="19">
        <v>121.5</v>
      </c>
      <c r="J256" s="21">
        <f t="shared" si="58"/>
        <v>4860</v>
      </c>
      <c r="K256" s="21">
        <f t="shared" si="59"/>
        <v>0</v>
      </c>
      <c r="L256" s="21">
        <f t="shared" si="67"/>
        <v>0</v>
      </c>
      <c r="M256" s="21">
        <f t="shared" si="69"/>
        <v>0</v>
      </c>
      <c r="N256" s="21">
        <f t="shared" si="61"/>
        <v>4860</v>
      </c>
      <c r="O256" s="58">
        <f t="shared" si="62"/>
        <v>0</v>
      </c>
      <c r="P256" s="58">
        <f t="shared" si="63"/>
        <v>0</v>
      </c>
    </row>
    <row r="257" spans="1:16" ht="31.5" x14ac:dyDescent="0.25">
      <c r="A257" s="22" t="s">
        <v>509</v>
      </c>
      <c r="B257" s="22" t="s">
        <v>150</v>
      </c>
      <c r="C257" s="18" t="s">
        <v>77</v>
      </c>
      <c r="D257" s="19">
        <v>96.06</v>
      </c>
      <c r="E257" s="20"/>
      <c r="F257" s="20">
        <v>96.06</v>
      </c>
      <c r="G257" s="20">
        <f t="shared" si="56"/>
        <v>96.06</v>
      </c>
      <c r="H257" s="23">
        <f t="shared" si="57"/>
        <v>0</v>
      </c>
      <c r="I257" s="19">
        <v>34.94</v>
      </c>
      <c r="J257" s="21">
        <f t="shared" si="58"/>
        <v>3356.3363999999997</v>
      </c>
      <c r="K257" s="21">
        <f t="shared" si="59"/>
        <v>0</v>
      </c>
      <c r="L257" s="21">
        <f t="shared" si="67"/>
        <v>3356.3363999999997</v>
      </c>
      <c r="M257" s="21">
        <f t="shared" si="69"/>
        <v>3356.3363999999997</v>
      </c>
      <c r="N257" s="21">
        <f t="shared" si="61"/>
        <v>0</v>
      </c>
      <c r="O257" s="58">
        <f t="shared" si="62"/>
        <v>1</v>
      </c>
      <c r="P257" s="58">
        <f t="shared" si="63"/>
        <v>1</v>
      </c>
    </row>
    <row r="258" spans="1:16" ht="63" x14ac:dyDescent="0.25">
      <c r="A258" s="22" t="s">
        <v>510</v>
      </c>
      <c r="B258" s="22" t="s">
        <v>131</v>
      </c>
      <c r="C258" s="18" t="s">
        <v>119</v>
      </c>
      <c r="D258" s="19">
        <v>168.72</v>
      </c>
      <c r="E258" s="20"/>
      <c r="F258" s="20">
        <v>168.72</v>
      </c>
      <c r="G258" s="20">
        <f t="shared" si="56"/>
        <v>168.72</v>
      </c>
      <c r="H258" s="23">
        <f t="shared" si="57"/>
        <v>0</v>
      </c>
      <c r="I258" s="19">
        <v>145.72</v>
      </c>
      <c r="J258" s="21">
        <f t="shared" si="58"/>
        <v>24585.878400000001</v>
      </c>
      <c r="K258" s="21">
        <f t="shared" si="59"/>
        <v>0</v>
      </c>
      <c r="L258" s="21">
        <f t="shared" si="67"/>
        <v>24585.878400000001</v>
      </c>
      <c r="M258" s="21">
        <f t="shared" si="69"/>
        <v>24585.878400000001</v>
      </c>
      <c r="N258" s="21">
        <f t="shared" si="61"/>
        <v>0</v>
      </c>
      <c r="O258" s="58">
        <f t="shared" si="62"/>
        <v>1</v>
      </c>
      <c r="P258" s="58">
        <f t="shared" si="63"/>
        <v>1</v>
      </c>
    </row>
    <row r="259" spans="1:16" ht="47.25" x14ac:dyDescent="0.25">
      <c r="A259" s="22" t="s">
        <v>511</v>
      </c>
      <c r="B259" s="22" t="s">
        <v>154</v>
      </c>
      <c r="C259" s="18" t="s">
        <v>33</v>
      </c>
      <c r="D259" s="19">
        <v>3.06</v>
      </c>
      <c r="E259" s="20"/>
      <c r="F259" s="20"/>
      <c r="G259" s="20">
        <f t="shared" si="56"/>
        <v>0</v>
      </c>
      <c r="H259" s="23">
        <f t="shared" si="57"/>
        <v>3.06</v>
      </c>
      <c r="I259" s="19">
        <v>119.6</v>
      </c>
      <c r="J259" s="21">
        <f t="shared" si="58"/>
        <v>365.976</v>
      </c>
      <c r="K259" s="21">
        <f t="shared" si="59"/>
        <v>0</v>
      </c>
      <c r="L259" s="21">
        <f t="shared" si="67"/>
        <v>0</v>
      </c>
      <c r="M259" s="21">
        <f t="shared" si="69"/>
        <v>0</v>
      </c>
      <c r="N259" s="21">
        <f t="shared" si="61"/>
        <v>365.976</v>
      </c>
      <c r="O259" s="58">
        <f t="shared" si="62"/>
        <v>0</v>
      </c>
      <c r="P259" s="58">
        <f t="shared" si="63"/>
        <v>0</v>
      </c>
    </row>
    <row r="260" spans="1:16" ht="15.75" x14ac:dyDescent="0.25">
      <c r="A260" s="22" t="s">
        <v>512</v>
      </c>
      <c r="B260" s="22" t="s">
        <v>513</v>
      </c>
      <c r="C260" s="18" t="s">
        <v>84</v>
      </c>
      <c r="D260" s="19">
        <v>13</v>
      </c>
      <c r="E260" s="20"/>
      <c r="F260" s="79">
        <v>13</v>
      </c>
      <c r="G260" s="20">
        <f t="shared" si="56"/>
        <v>13</v>
      </c>
      <c r="H260" s="23">
        <f t="shared" si="57"/>
        <v>0</v>
      </c>
      <c r="I260" s="19">
        <v>947.67</v>
      </c>
      <c r="J260" s="21">
        <f t="shared" si="58"/>
        <v>12319.71</v>
      </c>
      <c r="K260" s="21">
        <f t="shared" si="59"/>
        <v>0</v>
      </c>
      <c r="L260" s="80">
        <f t="shared" si="67"/>
        <v>12319.71</v>
      </c>
      <c r="M260" s="21">
        <f t="shared" si="69"/>
        <v>12319.71</v>
      </c>
      <c r="N260" s="21">
        <f t="shared" si="61"/>
        <v>0</v>
      </c>
      <c r="O260" s="58">
        <f t="shared" si="62"/>
        <v>1</v>
      </c>
      <c r="P260" s="58">
        <f t="shared" si="63"/>
        <v>1</v>
      </c>
    </row>
    <row r="261" spans="1:16" ht="15.75" x14ac:dyDescent="0.25">
      <c r="A261" s="22" t="s">
        <v>514</v>
      </c>
      <c r="B261" s="78" t="s">
        <v>515</v>
      </c>
      <c r="C261" s="18" t="s">
        <v>516</v>
      </c>
      <c r="D261" s="19">
        <v>3000</v>
      </c>
      <c r="E261" s="20"/>
      <c r="F261" s="20"/>
      <c r="G261" s="20">
        <f t="shared" si="56"/>
        <v>0</v>
      </c>
      <c r="H261" s="23">
        <f t="shared" si="57"/>
        <v>3000</v>
      </c>
      <c r="I261" s="19">
        <v>1.3</v>
      </c>
      <c r="J261" s="21">
        <f t="shared" si="58"/>
        <v>3900</v>
      </c>
      <c r="K261" s="21">
        <f t="shared" si="59"/>
        <v>0</v>
      </c>
      <c r="L261" s="21">
        <f t="shared" si="67"/>
        <v>0</v>
      </c>
      <c r="M261" s="21">
        <f t="shared" si="69"/>
        <v>0</v>
      </c>
      <c r="N261" s="21">
        <f t="shared" si="61"/>
        <v>3900</v>
      </c>
      <c r="O261" s="58">
        <f t="shared" si="62"/>
        <v>0</v>
      </c>
      <c r="P261" s="58">
        <f t="shared" si="63"/>
        <v>0</v>
      </c>
    </row>
    <row r="262" spans="1:16" ht="15.75" x14ac:dyDescent="0.25">
      <c r="A262" s="22" t="s">
        <v>517</v>
      </c>
      <c r="B262" s="22" t="s">
        <v>94</v>
      </c>
      <c r="C262" s="18" t="s">
        <v>33</v>
      </c>
      <c r="D262" s="19">
        <v>130.68</v>
      </c>
      <c r="E262" s="20"/>
      <c r="F262" s="20">
        <v>130.68</v>
      </c>
      <c r="G262" s="20">
        <f t="shared" si="56"/>
        <v>130.68</v>
      </c>
      <c r="H262" s="23">
        <f t="shared" si="57"/>
        <v>0</v>
      </c>
      <c r="I262" s="19">
        <v>28.79</v>
      </c>
      <c r="J262" s="21">
        <f t="shared" si="58"/>
        <v>3762.2772</v>
      </c>
      <c r="K262" s="21">
        <f t="shared" si="59"/>
        <v>0</v>
      </c>
      <c r="L262" s="21">
        <f t="shared" si="67"/>
        <v>3762.2772</v>
      </c>
      <c r="M262" s="21">
        <f t="shared" si="69"/>
        <v>3762.2772</v>
      </c>
      <c r="N262" s="21">
        <f t="shared" si="61"/>
        <v>0</v>
      </c>
      <c r="O262" s="58">
        <f t="shared" si="62"/>
        <v>1</v>
      </c>
      <c r="P262" s="58">
        <f t="shared" si="63"/>
        <v>1</v>
      </c>
    </row>
    <row r="263" spans="1:16" ht="15.75" x14ac:dyDescent="0.25">
      <c r="A263" s="22" t="s">
        <v>518</v>
      </c>
      <c r="B263" s="22" t="s">
        <v>123</v>
      </c>
      <c r="C263" s="18" t="s">
        <v>77</v>
      </c>
      <c r="D263" s="19">
        <v>200</v>
      </c>
      <c r="E263" s="20"/>
      <c r="F263" s="20"/>
      <c r="G263" s="20">
        <f t="shared" si="56"/>
        <v>0</v>
      </c>
      <c r="H263" s="23">
        <f t="shared" si="57"/>
        <v>200</v>
      </c>
      <c r="I263" s="19">
        <v>14.97</v>
      </c>
      <c r="J263" s="21">
        <f t="shared" si="58"/>
        <v>2994</v>
      </c>
      <c r="K263" s="21">
        <f t="shared" si="59"/>
        <v>0</v>
      </c>
      <c r="L263" s="21">
        <f t="shared" si="67"/>
        <v>0</v>
      </c>
      <c r="M263" s="21">
        <f t="shared" si="69"/>
        <v>0</v>
      </c>
      <c r="N263" s="21">
        <f t="shared" si="61"/>
        <v>2994</v>
      </c>
      <c r="O263" s="58">
        <f t="shared" si="62"/>
        <v>0</v>
      </c>
      <c r="P263" s="58">
        <f t="shared" si="63"/>
        <v>0</v>
      </c>
    </row>
    <row r="264" spans="1:16" ht="15.75" x14ac:dyDescent="0.25">
      <c r="A264" s="22" t="s">
        <v>519</v>
      </c>
      <c r="B264" s="22" t="s">
        <v>520</v>
      </c>
      <c r="C264" s="18" t="s">
        <v>84</v>
      </c>
      <c r="D264" s="19">
        <v>13</v>
      </c>
      <c r="E264" s="20"/>
      <c r="F264" s="20">
        <v>13</v>
      </c>
      <c r="G264" s="20">
        <f t="shared" si="56"/>
        <v>13</v>
      </c>
      <c r="H264" s="23">
        <f t="shared" si="57"/>
        <v>0</v>
      </c>
      <c r="I264" s="19">
        <v>139.99</v>
      </c>
      <c r="J264" s="21">
        <f t="shared" si="58"/>
        <v>1819.8700000000001</v>
      </c>
      <c r="K264" s="21">
        <f t="shared" si="59"/>
        <v>0</v>
      </c>
      <c r="L264" s="21">
        <f t="shared" si="67"/>
        <v>1819.8700000000001</v>
      </c>
      <c r="M264" s="21">
        <f t="shared" si="69"/>
        <v>1819.8700000000001</v>
      </c>
      <c r="N264" s="21">
        <f t="shared" si="61"/>
        <v>0</v>
      </c>
      <c r="O264" s="58">
        <f t="shared" si="62"/>
        <v>1</v>
      </c>
      <c r="P264" s="58">
        <f t="shared" si="63"/>
        <v>1</v>
      </c>
    </row>
    <row r="265" spans="1:16" ht="15.75" x14ac:dyDescent="0.25">
      <c r="A265" s="17" t="s">
        <v>521</v>
      </c>
      <c r="B265" s="17" t="s">
        <v>316</v>
      </c>
      <c r="C265" s="18"/>
      <c r="D265" s="19"/>
      <c r="E265" s="20"/>
      <c r="F265" s="20"/>
      <c r="G265" s="20">
        <f t="shared" si="56"/>
        <v>0</v>
      </c>
      <c r="H265" s="23">
        <f t="shared" si="57"/>
        <v>0</v>
      </c>
      <c r="I265" s="19"/>
      <c r="J265" s="24">
        <f>SUM(J266:J267)</f>
        <v>310.04939999999999</v>
      </c>
      <c r="K265" s="24">
        <f>SUM(K266:K267)</f>
        <v>0</v>
      </c>
      <c r="L265" s="24">
        <f>SUM(L266:L267)</f>
        <v>310.04939999999999</v>
      </c>
      <c r="M265" s="24">
        <f>SUM(M266:M267)</f>
        <v>310.04939999999999</v>
      </c>
      <c r="N265" s="24">
        <f>SUM(N266:N267)</f>
        <v>0</v>
      </c>
      <c r="O265" s="58"/>
      <c r="P265" s="58"/>
    </row>
    <row r="266" spans="1:16" ht="15.75" x14ac:dyDescent="0.25">
      <c r="A266" s="22" t="s">
        <v>522</v>
      </c>
      <c r="B266" s="22" t="s">
        <v>152</v>
      </c>
      <c r="C266" s="18" t="s">
        <v>77</v>
      </c>
      <c r="D266" s="19">
        <v>96.06</v>
      </c>
      <c r="E266" s="20"/>
      <c r="F266" s="20">
        <v>96.06</v>
      </c>
      <c r="G266" s="20">
        <f t="shared" si="56"/>
        <v>96.06</v>
      </c>
      <c r="H266" s="23">
        <f t="shared" si="57"/>
        <v>0</v>
      </c>
      <c r="I266" s="19">
        <v>1.49</v>
      </c>
      <c r="J266" s="21">
        <f t="shared" si="58"/>
        <v>143.1294</v>
      </c>
      <c r="K266" s="21">
        <f t="shared" si="59"/>
        <v>0</v>
      </c>
      <c r="L266" s="21">
        <f t="shared" si="67"/>
        <v>143.1294</v>
      </c>
      <c r="M266" s="21">
        <f>G266*I266</f>
        <v>143.1294</v>
      </c>
      <c r="N266" s="21">
        <f t="shared" si="61"/>
        <v>0</v>
      </c>
      <c r="O266" s="58">
        <f t="shared" si="62"/>
        <v>1</v>
      </c>
      <c r="P266" s="58">
        <f t="shared" si="63"/>
        <v>1</v>
      </c>
    </row>
    <row r="267" spans="1:16" ht="47.25" x14ac:dyDescent="0.25">
      <c r="A267" s="22" t="s">
        <v>523</v>
      </c>
      <c r="B267" s="22" t="s">
        <v>524</v>
      </c>
      <c r="C267" s="18" t="s">
        <v>33</v>
      </c>
      <c r="D267" s="19">
        <v>12</v>
      </c>
      <c r="E267" s="20"/>
      <c r="F267" s="20">
        <v>12</v>
      </c>
      <c r="G267" s="20">
        <f t="shared" ref="G267:G286" si="70">E267+F267</f>
        <v>12</v>
      </c>
      <c r="H267" s="23">
        <f t="shared" ref="H267:H272" si="71">D267-G267</f>
        <v>0</v>
      </c>
      <c r="I267" s="19">
        <v>13.91</v>
      </c>
      <c r="J267" s="21">
        <f t="shared" ref="J267:J272" si="72">D267*I267</f>
        <v>166.92000000000002</v>
      </c>
      <c r="K267" s="21">
        <f t="shared" ref="K267:K272" si="73">E267*I267</f>
        <v>0</v>
      </c>
      <c r="L267" s="21">
        <f t="shared" si="67"/>
        <v>166.92000000000002</v>
      </c>
      <c r="M267" s="21">
        <f>G267*I267</f>
        <v>166.92000000000002</v>
      </c>
      <c r="N267" s="21">
        <f t="shared" ref="N267:N272" si="74">H267*I267</f>
        <v>0</v>
      </c>
      <c r="O267" s="58">
        <f t="shared" ref="O267:O272" si="75">F267/D267</f>
        <v>1</v>
      </c>
      <c r="P267" s="58">
        <f t="shared" ref="P267:P272" si="76">G267/D267</f>
        <v>1</v>
      </c>
    </row>
    <row r="268" spans="1:16" ht="15.75" x14ac:dyDescent="0.25">
      <c r="A268" s="17" t="s">
        <v>525</v>
      </c>
      <c r="B268" s="17" t="s">
        <v>92</v>
      </c>
      <c r="C268" s="18"/>
      <c r="D268" s="19"/>
      <c r="E268" s="20"/>
      <c r="F268" s="20"/>
      <c r="G268" s="20">
        <f t="shared" si="70"/>
        <v>0</v>
      </c>
      <c r="H268" s="23">
        <f t="shared" si="71"/>
        <v>0</v>
      </c>
      <c r="I268" s="19"/>
      <c r="J268" s="24">
        <f>SUM(J269:J272)</f>
        <v>10101.130000000001</v>
      </c>
      <c r="K268" s="24">
        <f>SUM(K269:K272)</f>
        <v>0</v>
      </c>
      <c r="L268" s="24">
        <f>SUM(L269:L272)</f>
        <v>10101.130000000001</v>
      </c>
      <c r="M268" s="24">
        <f>SUM(M269:M272)</f>
        <v>10101.130000000001</v>
      </c>
      <c r="N268" s="24">
        <f>SUM(N269:N272)</f>
        <v>0</v>
      </c>
      <c r="O268" s="58"/>
      <c r="P268" s="58"/>
    </row>
    <row r="269" spans="1:16" ht="15.75" x14ac:dyDescent="0.25">
      <c r="A269" s="22" t="s">
        <v>526</v>
      </c>
      <c r="B269" s="22" t="s">
        <v>527</v>
      </c>
      <c r="C269" s="18" t="s">
        <v>24</v>
      </c>
      <c r="D269" s="19">
        <v>950</v>
      </c>
      <c r="E269" s="20"/>
      <c r="F269" s="20">
        <v>950</v>
      </c>
      <c r="G269" s="20">
        <f t="shared" si="70"/>
        <v>950</v>
      </c>
      <c r="H269" s="23">
        <f t="shared" si="71"/>
        <v>0</v>
      </c>
      <c r="I269" s="19">
        <v>10.01</v>
      </c>
      <c r="J269" s="21">
        <f t="shared" si="72"/>
        <v>9509.5</v>
      </c>
      <c r="K269" s="21">
        <f t="shared" si="73"/>
        <v>0</v>
      </c>
      <c r="L269" s="21">
        <f t="shared" si="67"/>
        <v>9509.5</v>
      </c>
      <c r="M269" s="21">
        <f>G269*I269</f>
        <v>9509.5</v>
      </c>
      <c r="N269" s="21">
        <f t="shared" si="74"/>
        <v>0</v>
      </c>
      <c r="O269" s="58">
        <f t="shared" si="75"/>
        <v>1</v>
      </c>
      <c r="P269" s="58">
        <f t="shared" si="76"/>
        <v>1</v>
      </c>
    </row>
    <row r="270" spans="1:16" ht="15.75" x14ac:dyDescent="0.25">
      <c r="A270" s="22" t="s">
        <v>528</v>
      </c>
      <c r="B270" s="22" t="s">
        <v>529</v>
      </c>
      <c r="C270" s="18" t="s">
        <v>24</v>
      </c>
      <c r="D270" s="19">
        <v>1</v>
      </c>
      <c r="E270" s="20"/>
      <c r="F270" s="20">
        <v>1</v>
      </c>
      <c r="G270" s="20">
        <f t="shared" si="70"/>
        <v>1</v>
      </c>
      <c r="H270" s="23">
        <f t="shared" si="71"/>
        <v>0</v>
      </c>
      <c r="I270" s="19">
        <v>40.26</v>
      </c>
      <c r="J270" s="21">
        <f t="shared" si="72"/>
        <v>40.26</v>
      </c>
      <c r="K270" s="21">
        <f t="shared" si="73"/>
        <v>0</v>
      </c>
      <c r="L270" s="21">
        <f t="shared" si="67"/>
        <v>40.26</v>
      </c>
      <c r="M270" s="21">
        <f t="shared" ref="M270:M272" si="77">G270*I270</f>
        <v>40.26</v>
      </c>
      <c r="N270" s="21">
        <f t="shared" si="74"/>
        <v>0</v>
      </c>
      <c r="O270" s="58">
        <f t="shared" si="75"/>
        <v>1</v>
      </c>
      <c r="P270" s="58">
        <f t="shared" si="76"/>
        <v>1</v>
      </c>
    </row>
    <row r="271" spans="1:16" ht="15.75" x14ac:dyDescent="0.25">
      <c r="A271" s="22" t="s">
        <v>530</v>
      </c>
      <c r="B271" s="22" t="s">
        <v>531</v>
      </c>
      <c r="C271" s="18" t="s">
        <v>24</v>
      </c>
      <c r="D271" s="19">
        <v>1</v>
      </c>
      <c r="E271" s="20"/>
      <c r="F271" s="20">
        <v>1</v>
      </c>
      <c r="G271" s="20">
        <f t="shared" si="70"/>
        <v>1</v>
      </c>
      <c r="H271" s="23">
        <f t="shared" si="71"/>
        <v>0</v>
      </c>
      <c r="I271" s="19">
        <v>162.83000000000001</v>
      </c>
      <c r="J271" s="21">
        <f t="shared" si="72"/>
        <v>162.83000000000001</v>
      </c>
      <c r="K271" s="21">
        <f t="shared" si="73"/>
        <v>0</v>
      </c>
      <c r="L271" s="21">
        <f t="shared" si="67"/>
        <v>162.83000000000001</v>
      </c>
      <c r="M271" s="21">
        <f t="shared" si="77"/>
        <v>162.83000000000001</v>
      </c>
      <c r="N271" s="21">
        <f t="shared" si="74"/>
        <v>0</v>
      </c>
      <c r="O271" s="58">
        <f t="shared" si="75"/>
        <v>1</v>
      </c>
      <c r="P271" s="58">
        <f t="shared" si="76"/>
        <v>1</v>
      </c>
    </row>
    <row r="272" spans="1:16" ht="15.75" x14ac:dyDescent="0.25">
      <c r="A272" s="22" t="s">
        <v>532</v>
      </c>
      <c r="B272" s="22" t="s">
        <v>533</v>
      </c>
      <c r="C272" s="18" t="s">
        <v>24</v>
      </c>
      <c r="D272" s="19">
        <v>2</v>
      </c>
      <c r="E272" s="20"/>
      <c r="F272" s="20">
        <v>2</v>
      </c>
      <c r="G272" s="20">
        <f t="shared" si="70"/>
        <v>2</v>
      </c>
      <c r="H272" s="23">
        <f t="shared" si="71"/>
        <v>0</v>
      </c>
      <c r="I272" s="19">
        <v>194.27</v>
      </c>
      <c r="J272" s="21">
        <f t="shared" si="72"/>
        <v>388.54</v>
      </c>
      <c r="K272" s="21">
        <f t="shared" si="73"/>
        <v>0</v>
      </c>
      <c r="L272" s="21">
        <f t="shared" si="67"/>
        <v>388.54</v>
      </c>
      <c r="M272" s="21">
        <f t="shared" si="77"/>
        <v>388.54</v>
      </c>
      <c r="N272" s="21">
        <f t="shared" si="74"/>
        <v>0</v>
      </c>
      <c r="O272" s="58">
        <f t="shared" si="75"/>
        <v>1</v>
      </c>
      <c r="P272" s="58">
        <f t="shared" si="76"/>
        <v>1</v>
      </c>
    </row>
    <row r="273" spans="1:16" ht="15.75" x14ac:dyDescent="0.25">
      <c r="A273" s="65" t="s">
        <v>18</v>
      </c>
      <c r="B273" s="65" t="s">
        <v>534</v>
      </c>
      <c r="C273" s="66"/>
      <c r="D273" s="67"/>
      <c r="E273" s="68"/>
      <c r="F273" s="68"/>
      <c r="G273" s="68"/>
      <c r="H273" s="68"/>
      <c r="I273" s="69"/>
      <c r="J273" s="72">
        <f>SUM(J274:J280)</f>
        <v>39414.120000000003</v>
      </c>
      <c r="K273" s="72">
        <f>SUM(K274:K280)</f>
        <v>10261.52</v>
      </c>
      <c r="L273" s="72">
        <f>SUM(L274:L280)</f>
        <v>0</v>
      </c>
      <c r="M273" s="72">
        <f>SUM(M274:M280)</f>
        <v>10261.52</v>
      </c>
      <c r="N273" s="72">
        <f>SUM(N274:N280)</f>
        <v>29152.6</v>
      </c>
      <c r="O273" s="75"/>
      <c r="P273" s="75"/>
    </row>
    <row r="274" spans="1:16" ht="47.25" x14ac:dyDescent="0.25">
      <c r="A274" s="22" t="s">
        <v>20</v>
      </c>
      <c r="B274" s="78" t="s">
        <v>535</v>
      </c>
      <c r="C274" s="18" t="s">
        <v>24</v>
      </c>
      <c r="D274" s="19">
        <v>2</v>
      </c>
      <c r="E274" s="20"/>
      <c r="F274" s="20"/>
      <c r="G274" s="20">
        <f>E274+F274</f>
        <v>0</v>
      </c>
      <c r="H274" s="23">
        <f>D274-G274</f>
        <v>2</v>
      </c>
      <c r="I274" s="25">
        <v>5388.43</v>
      </c>
      <c r="J274" s="21">
        <f>I274*D274</f>
        <v>10776.86</v>
      </c>
      <c r="K274" s="21">
        <f>E274*I274</f>
        <v>0</v>
      </c>
      <c r="L274" s="21">
        <f>F274*I274</f>
        <v>0</v>
      </c>
      <c r="M274" s="21">
        <f>G274*I274</f>
        <v>0</v>
      </c>
      <c r="N274" s="21">
        <f>H274*I274</f>
        <v>10776.86</v>
      </c>
      <c r="O274" s="58">
        <f>F274/D274</f>
        <v>0</v>
      </c>
      <c r="P274" s="58">
        <f>G274/D274</f>
        <v>0</v>
      </c>
    </row>
    <row r="275" spans="1:16" ht="31.5" x14ac:dyDescent="0.25">
      <c r="A275" s="22" t="s">
        <v>29</v>
      </c>
      <c r="B275" s="22" t="s">
        <v>536</v>
      </c>
      <c r="C275" s="18" t="s">
        <v>24</v>
      </c>
      <c r="D275" s="19">
        <v>1</v>
      </c>
      <c r="E275" s="20">
        <v>1</v>
      </c>
      <c r="F275" s="20"/>
      <c r="G275" s="20">
        <f t="shared" si="70"/>
        <v>1</v>
      </c>
      <c r="H275" s="23">
        <f t="shared" ref="H275:H286" si="78">D275-G275</f>
        <v>0</v>
      </c>
      <c r="I275" s="25">
        <v>3184.93</v>
      </c>
      <c r="J275" s="21">
        <f t="shared" ref="J275:J286" si="79">I275*D275</f>
        <v>3184.93</v>
      </c>
      <c r="K275" s="21">
        <f t="shared" ref="K275:K286" si="80">E275*I275</f>
        <v>3184.93</v>
      </c>
      <c r="L275" s="21">
        <f t="shared" ref="L275:L286" si="81">F275*I275</f>
        <v>0</v>
      </c>
      <c r="M275" s="21">
        <f t="shared" ref="M275:M285" si="82">G275*I275</f>
        <v>3184.93</v>
      </c>
      <c r="N275" s="21">
        <f t="shared" ref="N275:N286" si="83">H275*I275</f>
        <v>0</v>
      </c>
      <c r="O275" s="58">
        <f t="shared" ref="O275:O286" si="84">F275/D275</f>
        <v>0</v>
      </c>
      <c r="P275" s="58">
        <f t="shared" ref="P275:P286" si="85">G275/D275</f>
        <v>1</v>
      </c>
    </row>
    <row r="276" spans="1:16" ht="15.75" x14ac:dyDescent="0.25">
      <c r="A276" s="22" t="s">
        <v>537</v>
      </c>
      <c r="B276" s="22" t="s">
        <v>538</v>
      </c>
      <c r="C276" s="18" t="s">
        <v>24</v>
      </c>
      <c r="D276" s="19">
        <v>1</v>
      </c>
      <c r="E276" s="20">
        <v>1</v>
      </c>
      <c r="F276" s="20"/>
      <c r="G276" s="20">
        <f t="shared" si="70"/>
        <v>1</v>
      </c>
      <c r="H276" s="23">
        <f t="shared" si="78"/>
        <v>0</v>
      </c>
      <c r="I276" s="25">
        <v>3146.14</v>
      </c>
      <c r="J276" s="21">
        <f t="shared" si="79"/>
        <v>3146.14</v>
      </c>
      <c r="K276" s="21">
        <f t="shared" si="80"/>
        <v>3146.14</v>
      </c>
      <c r="L276" s="21">
        <f t="shared" si="81"/>
        <v>0</v>
      </c>
      <c r="M276" s="21">
        <f t="shared" si="82"/>
        <v>3146.14</v>
      </c>
      <c r="N276" s="21">
        <f t="shared" si="83"/>
        <v>0</v>
      </c>
      <c r="O276" s="58">
        <f t="shared" si="84"/>
        <v>0</v>
      </c>
      <c r="P276" s="58">
        <f t="shared" si="85"/>
        <v>1</v>
      </c>
    </row>
    <row r="277" spans="1:16" ht="15.75" x14ac:dyDescent="0.25">
      <c r="A277" s="22" t="s">
        <v>539</v>
      </c>
      <c r="B277" s="22" t="s">
        <v>540</v>
      </c>
      <c r="C277" s="18" t="s">
        <v>24</v>
      </c>
      <c r="D277" s="19">
        <v>1</v>
      </c>
      <c r="E277" s="20">
        <v>1</v>
      </c>
      <c r="F277" s="20"/>
      <c r="G277" s="20">
        <f t="shared" si="70"/>
        <v>1</v>
      </c>
      <c r="H277" s="23">
        <f t="shared" si="78"/>
        <v>0</v>
      </c>
      <c r="I277" s="25">
        <v>1289.44</v>
      </c>
      <c r="J277" s="21">
        <f t="shared" si="79"/>
        <v>1289.44</v>
      </c>
      <c r="K277" s="21">
        <f t="shared" si="80"/>
        <v>1289.44</v>
      </c>
      <c r="L277" s="21">
        <f t="shared" si="81"/>
        <v>0</v>
      </c>
      <c r="M277" s="21">
        <f t="shared" si="82"/>
        <v>1289.44</v>
      </c>
      <c r="N277" s="21">
        <f t="shared" si="83"/>
        <v>0</v>
      </c>
      <c r="O277" s="58">
        <f t="shared" si="84"/>
        <v>0</v>
      </c>
      <c r="P277" s="58">
        <f t="shared" si="85"/>
        <v>1</v>
      </c>
    </row>
    <row r="278" spans="1:16" ht="47.25" x14ac:dyDescent="0.25">
      <c r="A278" s="22" t="s">
        <v>541</v>
      </c>
      <c r="B278" s="22" t="s">
        <v>542</v>
      </c>
      <c r="C278" s="18" t="s">
        <v>24</v>
      </c>
      <c r="D278" s="19">
        <v>1</v>
      </c>
      <c r="E278" s="20"/>
      <c r="F278" s="20"/>
      <c r="G278" s="20">
        <f t="shared" si="70"/>
        <v>0</v>
      </c>
      <c r="H278" s="23">
        <f t="shared" si="78"/>
        <v>1</v>
      </c>
      <c r="I278" s="25">
        <v>6795.1</v>
      </c>
      <c r="J278" s="21">
        <f t="shared" si="79"/>
        <v>6795.1</v>
      </c>
      <c r="K278" s="21">
        <f t="shared" si="80"/>
        <v>0</v>
      </c>
      <c r="L278" s="21">
        <f t="shared" si="81"/>
        <v>0</v>
      </c>
      <c r="M278" s="21">
        <f t="shared" si="82"/>
        <v>0</v>
      </c>
      <c r="N278" s="21">
        <f t="shared" si="83"/>
        <v>6795.1</v>
      </c>
      <c r="O278" s="58">
        <f t="shared" si="84"/>
        <v>0</v>
      </c>
      <c r="P278" s="58">
        <f t="shared" si="85"/>
        <v>0</v>
      </c>
    </row>
    <row r="279" spans="1:16" ht="47.25" x14ac:dyDescent="0.25">
      <c r="A279" s="22" t="s">
        <v>543</v>
      </c>
      <c r="B279" s="78" t="s">
        <v>544</v>
      </c>
      <c r="C279" s="18" t="s">
        <v>24</v>
      </c>
      <c r="D279" s="19">
        <v>2</v>
      </c>
      <c r="E279" s="20"/>
      <c r="F279" s="20"/>
      <c r="G279" s="20">
        <f t="shared" si="70"/>
        <v>0</v>
      </c>
      <c r="H279" s="23">
        <f t="shared" si="78"/>
        <v>2</v>
      </c>
      <c r="I279" s="25">
        <v>5790.32</v>
      </c>
      <c r="J279" s="21">
        <f t="shared" si="79"/>
        <v>11580.64</v>
      </c>
      <c r="K279" s="21">
        <f t="shared" si="80"/>
        <v>0</v>
      </c>
      <c r="L279" s="21">
        <f t="shared" si="81"/>
        <v>0</v>
      </c>
      <c r="M279" s="21">
        <f t="shared" si="82"/>
        <v>0</v>
      </c>
      <c r="N279" s="21">
        <f t="shared" si="83"/>
        <v>11580.64</v>
      </c>
      <c r="O279" s="58">
        <f t="shared" si="84"/>
        <v>0</v>
      </c>
      <c r="P279" s="58">
        <f t="shared" si="85"/>
        <v>0</v>
      </c>
    </row>
    <row r="280" spans="1:16" ht="47.25" x14ac:dyDescent="0.25">
      <c r="A280" s="22" t="s">
        <v>545</v>
      </c>
      <c r="B280" s="22" t="s">
        <v>546</v>
      </c>
      <c r="C280" s="18" t="s">
        <v>24</v>
      </c>
      <c r="D280" s="19">
        <v>1</v>
      </c>
      <c r="E280" s="20">
        <v>1</v>
      </c>
      <c r="F280" s="20"/>
      <c r="G280" s="20">
        <f t="shared" si="70"/>
        <v>1</v>
      </c>
      <c r="H280" s="23">
        <f t="shared" si="78"/>
        <v>0</v>
      </c>
      <c r="I280" s="25">
        <v>2641.01</v>
      </c>
      <c r="J280" s="21">
        <f t="shared" si="79"/>
        <v>2641.01</v>
      </c>
      <c r="K280" s="21">
        <f t="shared" si="80"/>
        <v>2641.01</v>
      </c>
      <c r="L280" s="21">
        <f t="shared" si="81"/>
        <v>0</v>
      </c>
      <c r="M280" s="21">
        <f t="shared" si="82"/>
        <v>2641.01</v>
      </c>
      <c r="N280" s="21">
        <f t="shared" si="83"/>
        <v>0</v>
      </c>
      <c r="O280" s="58">
        <f t="shared" si="84"/>
        <v>0</v>
      </c>
      <c r="P280" s="58">
        <f t="shared" si="85"/>
        <v>1</v>
      </c>
    </row>
    <row r="281" spans="1:16" ht="15.75" x14ac:dyDescent="0.25">
      <c r="A281" s="65" t="s">
        <v>47</v>
      </c>
      <c r="B281" s="65" t="s">
        <v>156</v>
      </c>
      <c r="C281" s="66"/>
      <c r="D281" s="67"/>
      <c r="E281" s="68"/>
      <c r="F281" s="68"/>
      <c r="G281" s="68"/>
      <c r="H281" s="71">
        <f t="shared" si="78"/>
        <v>0</v>
      </c>
      <c r="I281" s="73"/>
      <c r="J281" s="72">
        <f>SUM(J282)</f>
        <v>13508.439999999999</v>
      </c>
      <c r="K281" s="72">
        <f>SUM(K282)</f>
        <v>13508.439999999999</v>
      </c>
      <c r="L281" s="72">
        <f>SUM(L282)</f>
        <v>0</v>
      </c>
      <c r="M281" s="72">
        <f>SUM(M282)</f>
        <v>13508.439999999999</v>
      </c>
      <c r="N281" s="72">
        <f>SUM(N282)</f>
        <v>0</v>
      </c>
      <c r="O281" s="75"/>
      <c r="P281" s="75"/>
    </row>
    <row r="282" spans="1:16" ht="31.5" x14ac:dyDescent="0.25">
      <c r="A282" s="22" t="s">
        <v>49</v>
      </c>
      <c r="B282" s="22" t="s">
        <v>547</v>
      </c>
      <c r="C282" s="18" t="s">
        <v>24</v>
      </c>
      <c r="D282" s="19">
        <v>11</v>
      </c>
      <c r="E282" s="20">
        <v>11</v>
      </c>
      <c r="F282" s="20"/>
      <c r="G282" s="20">
        <f t="shared" si="70"/>
        <v>11</v>
      </c>
      <c r="H282" s="23">
        <f t="shared" si="78"/>
        <v>0</v>
      </c>
      <c r="I282" s="25">
        <v>1228.04</v>
      </c>
      <c r="J282" s="21">
        <f t="shared" si="79"/>
        <v>13508.439999999999</v>
      </c>
      <c r="K282" s="21">
        <f t="shared" si="80"/>
        <v>13508.439999999999</v>
      </c>
      <c r="L282" s="21">
        <f t="shared" si="81"/>
        <v>0</v>
      </c>
      <c r="M282" s="21">
        <f t="shared" si="82"/>
        <v>13508.439999999999</v>
      </c>
      <c r="N282" s="21">
        <f t="shared" si="83"/>
        <v>0</v>
      </c>
      <c r="O282" s="58">
        <f t="shared" si="84"/>
        <v>0</v>
      </c>
      <c r="P282" s="58">
        <f t="shared" si="85"/>
        <v>1</v>
      </c>
    </row>
    <row r="283" spans="1:16" ht="15.75" x14ac:dyDescent="0.25">
      <c r="A283" s="65" t="s">
        <v>52</v>
      </c>
      <c r="B283" s="65" t="s">
        <v>548</v>
      </c>
      <c r="C283" s="66"/>
      <c r="D283" s="67"/>
      <c r="E283" s="68"/>
      <c r="F283" s="68"/>
      <c r="G283" s="68"/>
      <c r="H283" s="71">
        <f t="shared" si="78"/>
        <v>0</v>
      </c>
      <c r="I283" s="73"/>
      <c r="J283" s="72">
        <f>SUM(J284:J286)</f>
        <v>30656.350000000002</v>
      </c>
      <c r="K283" s="72">
        <f>SUM(K284:K286)</f>
        <v>22238.69</v>
      </c>
      <c r="L283" s="72">
        <f>SUM(L284:L286)</f>
        <v>0</v>
      </c>
      <c r="M283" s="72">
        <f>SUM(M284:M286)</f>
        <v>22238.69</v>
      </c>
      <c r="N283" s="72">
        <f>SUM(N284:N286)</f>
        <v>8417.66</v>
      </c>
      <c r="O283" s="75"/>
      <c r="P283" s="75"/>
    </row>
    <row r="284" spans="1:16" ht="39.75" customHeight="1" x14ac:dyDescent="0.25">
      <c r="A284" s="22" t="s">
        <v>54</v>
      </c>
      <c r="B284" s="22" t="s">
        <v>549</v>
      </c>
      <c r="C284" s="18" t="s">
        <v>24</v>
      </c>
      <c r="D284" s="19">
        <v>1</v>
      </c>
      <c r="E284" s="20">
        <v>1</v>
      </c>
      <c r="F284" s="20"/>
      <c r="G284" s="20">
        <f t="shared" si="70"/>
        <v>1</v>
      </c>
      <c r="H284" s="23">
        <f t="shared" si="78"/>
        <v>0</v>
      </c>
      <c r="I284" s="25">
        <v>9489.4</v>
      </c>
      <c r="J284" s="21">
        <f t="shared" si="79"/>
        <v>9489.4</v>
      </c>
      <c r="K284" s="21">
        <f t="shared" si="80"/>
        <v>9489.4</v>
      </c>
      <c r="L284" s="21">
        <f t="shared" si="81"/>
        <v>0</v>
      </c>
      <c r="M284" s="21">
        <f t="shared" si="82"/>
        <v>9489.4</v>
      </c>
      <c r="N284" s="21">
        <f t="shared" si="83"/>
        <v>0</v>
      </c>
      <c r="O284" s="58">
        <f t="shared" si="84"/>
        <v>0</v>
      </c>
      <c r="P284" s="58">
        <f t="shared" si="85"/>
        <v>1</v>
      </c>
    </row>
    <row r="285" spans="1:16" ht="31.5" x14ac:dyDescent="0.25">
      <c r="A285" s="22" t="s">
        <v>58</v>
      </c>
      <c r="B285" s="22" t="s">
        <v>550</v>
      </c>
      <c r="C285" s="18" t="s">
        <v>24</v>
      </c>
      <c r="D285" s="19">
        <v>4</v>
      </c>
      <c r="E285" s="20">
        <v>2</v>
      </c>
      <c r="F285" s="20"/>
      <c r="G285" s="20">
        <f t="shared" si="70"/>
        <v>2</v>
      </c>
      <c r="H285" s="23">
        <f t="shared" si="78"/>
        <v>2</v>
      </c>
      <c r="I285" s="25">
        <v>4208.83</v>
      </c>
      <c r="J285" s="21">
        <f t="shared" si="79"/>
        <v>16835.32</v>
      </c>
      <c r="K285" s="21">
        <f t="shared" si="80"/>
        <v>8417.66</v>
      </c>
      <c r="L285" s="21">
        <f>F285*I285</f>
        <v>0</v>
      </c>
      <c r="M285" s="21">
        <f t="shared" si="82"/>
        <v>8417.66</v>
      </c>
      <c r="N285" s="21">
        <f t="shared" si="83"/>
        <v>8417.66</v>
      </c>
      <c r="O285" s="58">
        <f t="shared" si="84"/>
        <v>0</v>
      </c>
      <c r="P285" s="58">
        <f t="shared" si="85"/>
        <v>0.5</v>
      </c>
    </row>
    <row r="286" spans="1:16" ht="31.5" x14ac:dyDescent="0.25">
      <c r="A286" s="22" t="s">
        <v>61</v>
      </c>
      <c r="B286" s="22" t="s">
        <v>551</v>
      </c>
      <c r="C286" s="18" t="s">
        <v>24</v>
      </c>
      <c r="D286" s="19">
        <v>1</v>
      </c>
      <c r="E286" s="20">
        <v>1</v>
      </c>
      <c r="F286" s="20"/>
      <c r="G286" s="20">
        <f t="shared" si="70"/>
        <v>1</v>
      </c>
      <c r="H286" s="23">
        <f t="shared" si="78"/>
        <v>0</v>
      </c>
      <c r="I286" s="25">
        <v>4331.63</v>
      </c>
      <c r="J286" s="21">
        <f t="shared" si="79"/>
        <v>4331.63</v>
      </c>
      <c r="K286" s="21">
        <f t="shared" si="80"/>
        <v>4331.63</v>
      </c>
      <c r="L286" s="21">
        <f t="shared" si="81"/>
        <v>0</v>
      </c>
      <c r="M286" s="21">
        <f>G286*I286</f>
        <v>4331.63</v>
      </c>
      <c r="N286" s="21">
        <f t="shared" si="83"/>
        <v>0</v>
      </c>
      <c r="O286" s="58">
        <f t="shared" si="84"/>
        <v>0</v>
      </c>
      <c r="P286" s="58">
        <f t="shared" si="85"/>
        <v>1</v>
      </c>
    </row>
    <row r="287" spans="1:16" ht="15.75" x14ac:dyDescent="0.25">
      <c r="A287" s="59"/>
      <c r="B287" s="60"/>
      <c r="C287" s="61"/>
      <c r="D287" s="62"/>
      <c r="E287" s="63"/>
      <c r="F287" s="63"/>
      <c r="G287" s="63"/>
      <c r="H287" s="64"/>
      <c r="I287" s="57" t="s">
        <v>560</v>
      </c>
      <c r="J287" s="24">
        <f t="shared" ref="J287:N287" si="86">J8+J21+J23+J30+J33+J42+J60+J74+J85+J91+J177+J238+J241+J273+J281+J283</f>
        <v>930536.56339999987</v>
      </c>
      <c r="K287" s="24">
        <f t="shared" si="86"/>
        <v>711376.47639999993</v>
      </c>
      <c r="L287" s="24">
        <f t="shared" si="86"/>
        <v>98367.641499999998</v>
      </c>
      <c r="M287" s="24">
        <f t="shared" si="86"/>
        <v>809744.11789999995</v>
      </c>
      <c r="N287" s="24">
        <f t="shared" si="86"/>
        <v>120792.45550000001</v>
      </c>
      <c r="O287" s="74">
        <f>(L287)/J287</f>
        <v>0.10571066776847944</v>
      </c>
      <c r="P287" s="74">
        <f>(M287)/J287</f>
        <v>0.87019054355193981</v>
      </c>
    </row>
    <row r="288" spans="1:16" ht="15.75" x14ac:dyDescent="0.25">
      <c r="A288" s="26"/>
      <c r="B288" s="27"/>
      <c r="C288" s="28" t="s">
        <v>552</v>
      </c>
      <c r="D288" s="29"/>
      <c r="E288" s="29"/>
      <c r="F288" s="30"/>
      <c r="G288" s="31"/>
      <c r="H288" s="32"/>
      <c r="I288" s="33"/>
      <c r="J288" s="33"/>
      <c r="K288" s="34"/>
      <c r="L288" s="82" t="s">
        <v>553</v>
      </c>
      <c r="M288" s="83"/>
      <c r="N288" s="83"/>
      <c r="O288" s="35"/>
      <c r="P288" s="35"/>
    </row>
    <row r="289" spans="1:16" ht="15.75" x14ac:dyDescent="0.25">
      <c r="A289" s="26"/>
      <c r="C289" s="36" t="s">
        <v>554</v>
      </c>
      <c r="D289" s="37"/>
      <c r="E289" s="37"/>
      <c r="F289" s="38"/>
      <c r="G289" s="31"/>
      <c r="H289" s="32"/>
      <c r="I289" s="39"/>
      <c r="J289" s="39"/>
      <c r="K289" s="34"/>
      <c r="L289" s="84" t="s">
        <v>555</v>
      </c>
      <c r="M289" s="85"/>
      <c r="N289" s="40"/>
      <c r="O289" s="35"/>
      <c r="P289" s="35"/>
    </row>
    <row r="290" spans="1:16" ht="15.75" x14ac:dyDescent="0.25">
      <c r="A290" s="41"/>
      <c r="B290" s="42"/>
      <c r="C290" s="43" t="s">
        <v>556</v>
      </c>
      <c r="D290" s="44"/>
      <c r="E290" s="44"/>
      <c r="F290" s="45"/>
      <c r="G290" s="31"/>
      <c r="H290" s="32"/>
      <c r="I290" s="46" t="s">
        <v>557</v>
      </c>
      <c r="J290" s="47"/>
      <c r="K290" s="34"/>
      <c r="L290" s="86"/>
      <c r="M290" s="87"/>
      <c r="N290" s="87"/>
      <c r="O290" s="87"/>
      <c r="P290" s="88"/>
    </row>
    <row r="291" spans="1:16" ht="15.75" x14ac:dyDescent="0.25">
      <c r="A291" s="41"/>
      <c r="B291" s="42"/>
      <c r="C291" s="43"/>
      <c r="D291" s="44"/>
      <c r="E291" s="44"/>
      <c r="F291" s="45"/>
      <c r="G291" s="48"/>
      <c r="H291" s="32"/>
      <c r="I291" s="46"/>
      <c r="J291" s="47"/>
      <c r="K291" s="49"/>
      <c r="L291" s="86"/>
      <c r="M291" s="87"/>
      <c r="N291" s="87"/>
      <c r="O291" s="87"/>
      <c r="P291" s="88"/>
    </row>
    <row r="292" spans="1:16" ht="15.75" x14ac:dyDescent="0.25">
      <c r="A292" s="41"/>
      <c r="B292" s="42"/>
      <c r="C292" s="43"/>
      <c r="D292" s="44"/>
      <c r="E292" s="44"/>
      <c r="F292" s="45"/>
      <c r="G292" s="48"/>
      <c r="H292" s="32"/>
      <c r="I292" s="46"/>
      <c r="J292" s="47"/>
      <c r="K292" s="49"/>
      <c r="L292" s="86"/>
      <c r="M292" s="87"/>
      <c r="N292" s="87"/>
      <c r="O292" s="87"/>
      <c r="P292" s="88"/>
    </row>
    <row r="293" spans="1:16" ht="15.75" x14ac:dyDescent="0.25">
      <c r="A293" s="92"/>
      <c r="B293" s="93"/>
      <c r="C293" s="50"/>
      <c r="D293" s="94"/>
      <c r="E293" s="94"/>
      <c r="F293" s="94"/>
      <c r="G293" s="94"/>
      <c r="H293" s="32"/>
      <c r="I293" s="51"/>
      <c r="J293" s="47"/>
      <c r="K293" s="49"/>
      <c r="L293" s="86"/>
      <c r="M293" s="87"/>
      <c r="N293" s="87"/>
      <c r="O293" s="87"/>
      <c r="P293" s="88"/>
    </row>
    <row r="294" spans="1:16" ht="15.75" x14ac:dyDescent="0.25">
      <c r="A294" s="52"/>
      <c r="B294" s="53"/>
      <c r="C294" s="95"/>
      <c r="D294" s="96"/>
      <c r="E294" s="96"/>
      <c r="F294" s="96"/>
      <c r="G294" s="96"/>
      <c r="H294" s="32"/>
      <c r="I294" s="51"/>
      <c r="J294" s="47"/>
      <c r="K294" s="49"/>
      <c r="L294" s="86"/>
      <c r="M294" s="87"/>
      <c r="N294" s="87"/>
      <c r="O294" s="87"/>
      <c r="P294" s="88"/>
    </row>
    <row r="295" spans="1:16" ht="16.5" thickBot="1" x14ac:dyDescent="0.3">
      <c r="A295" s="97" t="s">
        <v>558</v>
      </c>
      <c r="B295" s="98"/>
      <c r="C295" s="99"/>
      <c r="D295" s="100"/>
      <c r="E295" s="100"/>
      <c r="F295" s="100"/>
      <c r="G295" s="100"/>
      <c r="H295" s="54" t="s">
        <v>559</v>
      </c>
      <c r="I295" s="55" t="s">
        <v>559</v>
      </c>
      <c r="J295" s="56"/>
      <c r="K295" s="56"/>
      <c r="L295" s="89"/>
      <c r="M295" s="90"/>
      <c r="N295" s="90"/>
      <c r="O295" s="90"/>
      <c r="P295" s="91"/>
    </row>
    <row r="296" spans="1:16" x14ac:dyDescent="0.25">
      <c r="M296" s="16">
        <f>M287/J287</f>
        <v>0.87019054355193981</v>
      </c>
    </row>
    <row r="310" spans="13:13" x14ac:dyDescent="0.25">
      <c r="M310" s="16" t="s">
        <v>561</v>
      </c>
    </row>
  </sheetData>
  <mergeCells count="21">
    <mergeCell ref="A5:P5"/>
    <mergeCell ref="A1:F2"/>
    <mergeCell ref="G1:K2"/>
    <mergeCell ref="L1:P1"/>
    <mergeCell ref="A3:F4"/>
    <mergeCell ref="G3:K4"/>
    <mergeCell ref="O6:P6"/>
    <mergeCell ref="L288:N288"/>
    <mergeCell ref="L289:M289"/>
    <mergeCell ref="L290:P295"/>
    <mergeCell ref="A293:B293"/>
    <mergeCell ref="D293:G293"/>
    <mergeCell ref="C294:G294"/>
    <mergeCell ref="A295:B295"/>
    <mergeCell ref="C295:G295"/>
    <mergeCell ref="A6:A7"/>
    <mergeCell ref="B6:B7"/>
    <mergeCell ref="C6:C7"/>
    <mergeCell ref="D6:H6"/>
    <mergeCell ref="I6:I7"/>
    <mergeCell ref="J6:N6"/>
  </mergeCells>
  <pageMargins left="0.51181102362204722" right="0.51181102362204722" top="0.78740157480314965" bottom="0.78740157480314965" header="0.31496062992125984" footer="0.31496062992125984"/>
  <pageSetup paperSize="9" scale="39" orientation="landscape" horizontalDpi="4294967293" r:id="rId1"/>
  <rowBreaks count="2" manualBreakCount="2">
    <brk id="139" max="15" man="1"/>
    <brk id="233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35B6-0376-4346-8755-CC025F0574F8}">
  <dimension ref="A1:P62"/>
  <sheetViews>
    <sheetView showGridLines="0" view="pageBreakPreview" zoomScale="70" zoomScaleNormal="100" zoomScaleSheetLayoutView="70" workbookViewId="0">
      <pane ySplit="9" topLeftCell="A39" activePane="bottomLeft" state="frozen"/>
      <selection pane="bottomLeft" activeCell="L2" sqref="L1:L1048576"/>
    </sheetView>
  </sheetViews>
  <sheetFormatPr defaultRowHeight="15" x14ac:dyDescent="0.25"/>
  <cols>
    <col min="1" max="1" width="19.7109375" customWidth="1"/>
    <col min="2" max="2" width="70.5703125" customWidth="1"/>
    <col min="3" max="3" width="6.7109375" customWidth="1"/>
    <col min="4" max="4" width="15" customWidth="1"/>
    <col min="5" max="6" width="16.7109375" customWidth="1"/>
    <col min="7" max="7" width="13" customWidth="1"/>
    <col min="8" max="8" width="16.42578125" customWidth="1"/>
    <col min="9" max="9" width="25.5703125" style="16" customWidth="1"/>
    <col min="10" max="10" width="24" style="16" customWidth="1"/>
    <col min="11" max="11" width="24.7109375" style="16" customWidth="1"/>
    <col min="12" max="12" width="26.28515625" style="16" customWidth="1"/>
    <col min="13" max="13" width="26.42578125" style="16" customWidth="1"/>
    <col min="14" max="14" width="23.85546875" style="16" customWidth="1"/>
    <col min="15" max="16" width="14" style="76" bestFit="1" customWidth="1"/>
  </cols>
  <sheetData>
    <row r="1" spans="1:16" ht="15.75" thickBot="1" x14ac:dyDescent="0.3">
      <c r="A1" s="109" t="s">
        <v>0</v>
      </c>
      <c r="B1" s="110"/>
      <c r="C1" s="110"/>
      <c r="D1" s="110"/>
      <c r="E1" s="110"/>
      <c r="F1" s="110"/>
      <c r="G1" s="109" t="s">
        <v>564</v>
      </c>
      <c r="H1" s="110"/>
      <c r="I1" s="110"/>
      <c r="J1" s="110"/>
      <c r="K1" s="113"/>
      <c r="L1" s="115" t="s">
        <v>1</v>
      </c>
      <c r="M1" s="116"/>
      <c r="N1" s="116"/>
      <c r="O1" s="116"/>
      <c r="P1" s="117"/>
    </row>
    <row r="2" spans="1:16" ht="15.75" x14ac:dyDescent="0.25">
      <c r="A2" s="111"/>
      <c r="B2" s="112"/>
      <c r="C2" s="112"/>
      <c r="D2" s="112"/>
      <c r="E2" s="112"/>
      <c r="F2" s="112"/>
      <c r="G2" s="111"/>
      <c r="H2" s="112"/>
      <c r="I2" s="112"/>
      <c r="J2" s="112"/>
      <c r="K2" s="114"/>
      <c r="L2" s="1"/>
      <c r="M2" s="2"/>
      <c r="N2" s="2"/>
      <c r="O2" s="3"/>
      <c r="P2" s="4"/>
    </row>
    <row r="3" spans="1:16" ht="15.75" x14ac:dyDescent="0.25">
      <c r="A3" s="118" t="s">
        <v>2</v>
      </c>
      <c r="B3" s="119"/>
      <c r="C3" s="119"/>
      <c r="D3" s="119"/>
      <c r="E3" s="119"/>
      <c r="F3" s="119"/>
      <c r="G3" s="111" t="s">
        <v>565</v>
      </c>
      <c r="H3" s="112"/>
      <c r="I3" s="112"/>
      <c r="J3" s="112"/>
      <c r="K3" s="114"/>
      <c r="L3" s="5" t="s">
        <v>16</v>
      </c>
      <c r="M3" s="6"/>
      <c r="N3" s="6"/>
      <c r="O3" s="7"/>
      <c r="P3" s="4"/>
    </row>
    <row r="4" spans="1:16" ht="16.5" thickBot="1" x14ac:dyDescent="0.3">
      <c r="A4" s="120"/>
      <c r="B4" s="121"/>
      <c r="C4" s="121"/>
      <c r="D4" s="121"/>
      <c r="E4" s="121"/>
      <c r="F4" s="121"/>
      <c r="G4" s="122"/>
      <c r="H4" s="123"/>
      <c r="I4" s="123"/>
      <c r="J4" s="123"/>
      <c r="K4" s="124"/>
      <c r="L4" s="8" t="s">
        <v>15</v>
      </c>
      <c r="M4" s="9"/>
      <c r="N4" s="9"/>
      <c r="O4" s="10"/>
      <c r="P4" s="11"/>
    </row>
    <row r="5" spans="1:16" x14ac:dyDescent="0.25">
      <c r="A5" s="125" t="s">
        <v>17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7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30"/>
    </row>
    <row r="7" spans="1:16" ht="15.75" thickBot="1" x14ac:dyDescent="0.3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3"/>
    </row>
    <row r="8" spans="1:16" ht="15.75" x14ac:dyDescent="0.25">
      <c r="A8" s="134" t="s">
        <v>3</v>
      </c>
      <c r="B8" s="135" t="s">
        <v>4</v>
      </c>
      <c r="C8" s="136" t="s">
        <v>5</v>
      </c>
      <c r="D8" s="137" t="s">
        <v>6</v>
      </c>
      <c r="E8" s="137"/>
      <c r="F8" s="137"/>
      <c r="G8" s="137"/>
      <c r="H8" s="137"/>
      <c r="I8" s="138" t="s">
        <v>7</v>
      </c>
      <c r="J8" s="139" t="s">
        <v>8</v>
      </c>
      <c r="K8" s="140"/>
      <c r="L8" s="140"/>
      <c r="M8" s="140"/>
      <c r="N8" s="141"/>
      <c r="O8" s="142" t="s">
        <v>9</v>
      </c>
      <c r="P8" s="143"/>
    </row>
    <row r="9" spans="1:16" ht="15.75" x14ac:dyDescent="0.25">
      <c r="A9" s="144"/>
      <c r="B9" s="145"/>
      <c r="C9" s="146"/>
      <c r="D9" s="12" t="s">
        <v>10</v>
      </c>
      <c r="E9" s="12" t="s">
        <v>11</v>
      </c>
      <c r="F9" s="13" t="s">
        <v>12</v>
      </c>
      <c r="G9" s="13" t="s">
        <v>13</v>
      </c>
      <c r="H9" s="12" t="s">
        <v>14</v>
      </c>
      <c r="I9" s="147"/>
      <c r="J9" s="14" t="s">
        <v>10</v>
      </c>
      <c r="K9" s="14" t="s">
        <v>11</v>
      </c>
      <c r="L9" s="14" t="s">
        <v>12</v>
      </c>
      <c r="M9" s="14" t="s">
        <v>13</v>
      </c>
      <c r="N9" s="14" t="s">
        <v>14</v>
      </c>
      <c r="O9" s="15" t="s">
        <v>12</v>
      </c>
      <c r="P9" s="148" t="s">
        <v>13</v>
      </c>
    </row>
    <row r="10" spans="1:16" s="70" customFormat="1" ht="15.75" x14ac:dyDescent="0.25">
      <c r="A10" s="65" t="s">
        <v>18</v>
      </c>
      <c r="B10" s="65" t="s">
        <v>19</v>
      </c>
      <c r="C10" s="66"/>
      <c r="D10" s="67"/>
      <c r="E10" s="68"/>
      <c r="F10" s="68"/>
      <c r="G10" s="68"/>
      <c r="H10" s="68"/>
      <c r="I10" s="69"/>
      <c r="J10" s="72">
        <f>J11</f>
        <v>1224.7739999999999</v>
      </c>
      <c r="K10" s="72">
        <f>K11</f>
        <v>0</v>
      </c>
      <c r="L10" s="72">
        <f>L11</f>
        <v>1224.7739999999999</v>
      </c>
      <c r="M10" s="72">
        <f>M11</f>
        <v>1224.7739999999999</v>
      </c>
      <c r="N10" s="72">
        <f>N11</f>
        <v>0</v>
      </c>
      <c r="O10" s="75"/>
      <c r="P10" s="75"/>
    </row>
    <row r="11" spans="1:16" s="70" customFormat="1" ht="15.75" x14ac:dyDescent="0.25">
      <c r="A11" s="65" t="s">
        <v>29</v>
      </c>
      <c r="B11" s="65" t="s">
        <v>30</v>
      </c>
      <c r="C11" s="66"/>
      <c r="D11" s="67"/>
      <c r="E11" s="68"/>
      <c r="F11" s="68"/>
      <c r="G11" s="68"/>
      <c r="H11" s="71">
        <f t="shared" ref="H11:H23" si="0">D11-G11</f>
        <v>0</v>
      </c>
      <c r="I11" s="67"/>
      <c r="J11" s="72">
        <f>SUM(J12:J12)</f>
        <v>1224.7739999999999</v>
      </c>
      <c r="K11" s="72">
        <f>SUM(K12:K12)</f>
        <v>0</v>
      </c>
      <c r="L11" s="72">
        <f>SUM(L12:L12)</f>
        <v>1224.7739999999999</v>
      </c>
      <c r="M11" s="72">
        <f>SUM(M12:M12)</f>
        <v>1224.7739999999999</v>
      </c>
      <c r="N11" s="72">
        <f>SUM(N12:N12)</f>
        <v>0</v>
      </c>
      <c r="O11" s="75"/>
      <c r="P11" s="75"/>
    </row>
    <row r="12" spans="1:16" ht="30" x14ac:dyDescent="0.25">
      <c r="A12" s="149" t="s">
        <v>41</v>
      </c>
      <c r="B12" s="149" t="s">
        <v>42</v>
      </c>
      <c r="C12" s="150" t="s">
        <v>33</v>
      </c>
      <c r="D12" s="151">
        <v>22.2</v>
      </c>
      <c r="E12" s="152"/>
      <c r="F12" s="152">
        <v>22.2</v>
      </c>
      <c r="G12" s="152">
        <f>E12+F12</f>
        <v>22.2</v>
      </c>
      <c r="H12" s="153">
        <f t="shared" si="0"/>
        <v>0</v>
      </c>
      <c r="I12" s="151">
        <v>55.17</v>
      </c>
      <c r="J12" s="154">
        <f t="shared" ref="J12:J18" si="1">D12*I12</f>
        <v>1224.7739999999999</v>
      </c>
      <c r="K12" s="154">
        <f t="shared" ref="K12:K18" si="2">E12*I12</f>
        <v>0</v>
      </c>
      <c r="L12" s="154">
        <f t="shared" ref="L12" si="3">F12*I12</f>
        <v>1224.7739999999999</v>
      </c>
      <c r="M12" s="155">
        <f t="shared" ref="M12" si="4">G12*I12</f>
        <v>1224.7739999999999</v>
      </c>
      <c r="N12" s="155">
        <f>H12*I12</f>
        <v>0</v>
      </c>
      <c r="O12" s="58">
        <f t="shared" ref="O12:O18" si="5">F12/D12</f>
        <v>1</v>
      </c>
      <c r="P12" s="58">
        <f t="shared" ref="P12:P18" si="6">G12/D12</f>
        <v>1</v>
      </c>
    </row>
    <row r="13" spans="1:16" s="70" customFormat="1" ht="15.75" x14ac:dyDescent="0.25">
      <c r="A13" s="156" t="s">
        <v>91</v>
      </c>
      <c r="B13" s="156" t="s">
        <v>92</v>
      </c>
      <c r="C13" s="157"/>
      <c r="D13" s="158"/>
      <c r="E13" s="159"/>
      <c r="F13" s="159"/>
      <c r="G13" s="159"/>
      <c r="H13" s="160">
        <f t="shared" si="0"/>
        <v>0</v>
      </c>
      <c r="I13" s="158"/>
      <c r="J13" s="161">
        <f>ROUNDUP(SUM(J14:J14),2)</f>
        <v>9247.07</v>
      </c>
      <c r="K13" s="161">
        <f>ROUNDUP(SUM(K14:K14),2)</f>
        <v>0</v>
      </c>
      <c r="L13" s="161">
        <f>ROUNDUP(SUM(L14:L14),2)</f>
        <v>7773.59</v>
      </c>
      <c r="M13" s="161">
        <f>ROUNDUP(SUM(M14:M14),2)</f>
        <v>7773.59</v>
      </c>
      <c r="N13" s="161">
        <f>ROUNDUP(SUM(N14:N14),2)</f>
        <v>1473.48</v>
      </c>
      <c r="O13" s="75"/>
      <c r="P13" s="75"/>
    </row>
    <row r="14" spans="1:16" ht="15.75" x14ac:dyDescent="0.25">
      <c r="A14" s="162" t="s">
        <v>93</v>
      </c>
      <c r="B14" s="162" t="s">
        <v>94</v>
      </c>
      <c r="C14" s="163" t="s">
        <v>33</v>
      </c>
      <c r="D14" s="164">
        <v>321.19</v>
      </c>
      <c r="E14" s="165"/>
      <c r="F14" s="165">
        <v>270.01</v>
      </c>
      <c r="G14" s="165">
        <f t="shared" ref="G14:G53" si="7">E14+F14</f>
        <v>270.01</v>
      </c>
      <c r="H14" s="166">
        <f t="shared" si="0"/>
        <v>51.180000000000007</v>
      </c>
      <c r="I14" s="164">
        <v>28.79</v>
      </c>
      <c r="J14" s="155">
        <f t="shared" si="1"/>
        <v>9247.0600999999988</v>
      </c>
      <c r="K14" s="155">
        <f>E14*I14</f>
        <v>0</v>
      </c>
      <c r="L14" s="155">
        <f>F14*I14</f>
        <v>7773.5878999999995</v>
      </c>
      <c r="M14" s="155">
        <f>G14*I14</f>
        <v>7773.5878999999995</v>
      </c>
      <c r="N14" s="155">
        <f>H14*I14</f>
        <v>1473.4722000000002</v>
      </c>
      <c r="O14" s="58">
        <f t="shared" si="5"/>
        <v>0.84065506398082135</v>
      </c>
      <c r="P14" s="58">
        <f t="shared" si="6"/>
        <v>0.84065506398082135</v>
      </c>
    </row>
    <row r="15" spans="1:16" s="70" customFormat="1" ht="15.75" x14ac:dyDescent="0.25">
      <c r="A15" s="156" t="s">
        <v>128</v>
      </c>
      <c r="B15" s="156" t="s">
        <v>129</v>
      </c>
      <c r="C15" s="157"/>
      <c r="D15" s="158"/>
      <c r="E15" s="159"/>
      <c r="F15" s="159"/>
      <c r="G15" s="159"/>
      <c r="H15" s="160">
        <f t="shared" si="0"/>
        <v>0</v>
      </c>
      <c r="I15" s="158"/>
      <c r="J15" s="161">
        <f>ROUNDUP(J16,2)</f>
        <v>48266.170000000006</v>
      </c>
      <c r="K15" s="161">
        <f>ROUNDUP(K16,2)</f>
        <v>47366.33</v>
      </c>
      <c r="L15" s="161">
        <f>ROUNDUP(L16,2)</f>
        <v>0</v>
      </c>
      <c r="M15" s="161">
        <f>ROUNDUP(M16,2)</f>
        <v>47366.33</v>
      </c>
      <c r="N15" s="161">
        <f>ROUNDUP(N16,2)</f>
        <v>899.84</v>
      </c>
      <c r="O15" s="75"/>
      <c r="P15" s="75"/>
    </row>
    <row r="16" spans="1:16" ht="15.75" x14ac:dyDescent="0.25">
      <c r="A16" s="167" t="s">
        <v>132</v>
      </c>
      <c r="B16" s="167" t="s">
        <v>133</v>
      </c>
      <c r="C16" s="163"/>
      <c r="D16" s="164"/>
      <c r="E16" s="165"/>
      <c r="F16" s="165"/>
      <c r="G16" s="165">
        <f t="shared" si="7"/>
        <v>0</v>
      </c>
      <c r="H16" s="166">
        <f t="shared" si="0"/>
        <v>0</v>
      </c>
      <c r="I16" s="164"/>
      <c r="J16" s="168">
        <f>SUM(J17:J18)</f>
        <v>48266.162717000021</v>
      </c>
      <c r="K16" s="168">
        <f>SUM(K17:K18)</f>
        <v>47366.322717000025</v>
      </c>
      <c r="L16" s="168">
        <f>SUM(L17:L18)</f>
        <v>0</v>
      </c>
      <c r="M16" s="168">
        <f>SUM(M17:M18)</f>
        <v>47366.322717000025</v>
      </c>
      <c r="N16" s="168">
        <f>SUM(N17:N18)</f>
        <v>899.84</v>
      </c>
      <c r="O16" s="58"/>
      <c r="P16" s="58"/>
    </row>
    <row r="17" spans="1:16" ht="47.25" x14ac:dyDescent="0.25">
      <c r="A17" s="162" t="s">
        <v>136</v>
      </c>
      <c r="B17" s="162" t="s">
        <v>137</v>
      </c>
      <c r="C17" s="163" t="s">
        <v>84</v>
      </c>
      <c r="D17" s="164">
        <v>90.589100000000045</v>
      </c>
      <c r="E17" s="164">
        <v>90.589100000000045</v>
      </c>
      <c r="F17" s="164"/>
      <c r="G17" s="169">
        <f t="shared" si="7"/>
        <v>90.589100000000045</v>
      </c>
      <c r="H17" s="166">
        <f t="shared" si="0"/>
        <v>0</v>
      </c>
      <c r="I17" s="164">
        <v>522.87</v>
      </c>
      <c r="J17" s="155">
        <f>D17*I17</f>
        <v>47366.322717000025</v>
      </c>
      <c r="K17" s="155">
        <f t="shared" si="2"/>
        <v>47366.322717000025</v>
      </c>
      <c r="L17" s="155">
        <f>F17*I17</f>
        <v>0</v>
      </c>
      <c r="M17" s="155">
        <f>G17*I17</f>
        <v>47366.322717000025</v>
      </c>
      <c r="N17" s="155">
        <f>H17*I17</f>
        <v>0</v>
      </c>
      <c r="O17" s="58">
        <f t="shared" si="5"/>
        <v>0</v>
      </c>
      <c r="P17" s="58">
        <f t="shared" si="6"/>
        <v>1</v>
      </c>
    </row>
    <row r="18" spans="1:16" ht="47.25" x14ac:dyDescent="0.25">
      <c r="A18" s="162" t="s">
        <v>145</v>
      </c>
      <c r="B18" s="162" t="s">
        <v>146</v>
      </c>
      <c r="C18" s="163" t="s">
        <v>24</v>
      </c>
      <c r="D18" s="164">
        <v>2</v>
      </c>
      <c r="E18" s="165"/>
      <c r="F18" s="165"/>
      <c r="G18" s="165">
        <f t="shared" si="7"/>
        <v>0</v>
      </c>
      <c r="H18" s="166">
        <f t="shared" si="0"/>
        <v>2</v>
      </c>
      <c r="I18" s="164">
        <v>449.92</v>
      </c>
      <c r="J18" s="155">
        <f t="shared" si="1"/>
        <v>899.84</v>
      </c>
      <c r="K18" s="155">
        <f t="shared" si="2"/>
        <v>0</v>
      </c>
      <c r="L18" s="155">
        <f>F18*I18</f>
        <v>0</v>
      </c>
      <c r="M18" s="155">
        <f>G18*I18</f>
        <v>0</v>
      </c>
      <c r="N18" s="155">
        <f t="shared" ref="N18" si="8">H18*I18</f>
        <v>899.84</v>
      </c>
      <c r="O18" s="58">
        <f t="shared" si="5"/>
        <v>0</v>
      </c>
      <c r="P18" s="58">
        <f t="shared" si="6"/>
        <v>0</v>
      </c>
    </row>
    <row r="19" spans="1:16" ht="15.75" x14ac:dyDescent="0.25">
      <c r="A19" s="167" t="s">
        <v>209</v>
      </c>
      <c r="B19" s="167" t="s">
        <v>210</v>
      </c>
      <c r="C19" s="163"/>
      <c r="D19" s="164"/>
      <c r="E19" s="165"/>
      <c r="F19" s="165"/>
      <c r="G19" s="165">
        <f t="shared" si="7"/>
        <v>0</v>
      </c>
      <c r="H19" s="166">
        <f t="shared" si="0"/>
        <v>0</v>
      </c>
      <c r="I19" s="164"/>
      <c r="J19" s="168">
        <f>SUM(J20:J20)</f>
        <v>1120.1489999999999</v>
      </c>
      <c r="K19" s="168">
        <f>SUM(K20:K20)</f>
        <v>1120.1489999999999</v>
      </c>
      <c r="L19" s="168">
        <f>SUM(L20:L20)</f>
        <v>0</v>
      </c>
      <c r="M19" s="168">
        <f>SUM(M20:M20)</f>
        <v>1120.1489999999999</v>
      </c>
      <c r="N19" s="168">
        <f>SUM(N20:N20)</f>
        <v>0</v>
      </c>
      <c r="O19" s="58"/>
      <c r="P19" s="58"/>
    </row>
    <row r="20" spans="1:16" ht="31.5" x14ac:dyDescent="0.25">
      <c r="A20" s="162" t="s">
        <v>211</v>
      </c>
      <c r="B20" s="162" t="s">
        <v>212</v>
      </c>
      <c r="C20" s="163" t="s">
        <v>33</v>
      </c>
      <c r="D20" s="164">
        <v>8.1</v>
      </c>
      <c r="E20" s="165">
        <v>8.1</v>
      </c>
      <c r="F20" s="165"/>
      <c r="G20" s="165">
        <f t="shared" si="7"/>
        <v>8.1</v>
      </c>
      <c r="H20" s="166">
        <f t="shared" si="0"/>
        <v>0</v>
      </c>
      <c r="I20" s="164">
        <v>138.29</v>
      </c>
      <c r="J20" s="155">
        <f t="shared" ref="J20:J22" si="9">D20*I20</f>
        <v>1120.1489999999999</v>
      </c>
      <c r="K20" s="155">
        <f t="shared" ref="K20:K22" si="10">E20*I20</f>
        <v>1120.1489999999999</v>
      </c>
      <c r="L20" s="155">
        <f>F20*I20</f>
        <v>0</v>
      </c>
      <c r="M20" s="155">
        <f>G20*I20</f>
        <v>1120.1489999999999</v>
      </c>
      <c r="N20" s="155">
        <f t="shared" ref="N20" si="11">H20*I20</f>
        <v>0</v>
      </c>
      <c r="O20" s="58">
        <f t="shared" ref="O20:O22" si="12">F20/D20</f>
        <v>0</v>
      </c>
      <c r="P20" s="58">
        <f t="shared" ref="P20:P22" si="13">G20/D20</f>
        <v>1</v>
      </c>
    </row>
    <row r="21" spans="1:16" ht="15.75" x14ac:dyDescent="0.25">
      <c r="A21" s="167" t="s">
        <v>221</v>
      </c>
      <c r="B21" s="167" t="s">
        <v>222</v>
      </c>
      <c r="C21" s="163"/>
      <c r="D21" s="164"/>
      <c r="E21" s="165"/>
      <c r="F21" s="165"/>
      <c r="G21" s="165">
        <f t="shared" si="7"/>
        <v>0</v>
      </c>
      <c r="H21" s="166">
        <f t="shared" si="0"/>
        <v>0</v>
      </c>
      <c r="I21" s="164"/>
      <c r="J21" s="168">
        <f>SUM(J22:J22)</f>
        <v>1419.8700000000001</v>
      </c>
      <c r="K21" s="168">
        <f>SUM(K22:K22)</f>
        <v>1419.8700000000001</v>
      </c>
      <c r="L21" s="168">
        <f>SUM(L22:L22)</f>
        <v>0</v>
      </c>
      <c r="M21" s="168">
        <f>SUM(M22:M22)</f>
        <v>1419.8700000000001</v>
      </c>
      <c r="N21" s="168">
        <f>SUM(N22:N22)</f>
        <v>0</v>
      </c>
      <c r="O21" s="58"/>
      <c r="P21" s="58"/>
    </row>
    <row r="22" spans="1:16" ht="31.5" x14ac:dyDescent="0.25">
      <c r="A22" s="162" t="s">
        <v>249</v>
      </c>
      <c r="B22" s="162" t="s">
        <v>250</v>
      </c>
      <c r="C22" s="163" t="s">
        <v>24</v>
      </c>
      <c r="D22" s="164">
        <v>3</v>
      </c>
      <c r="E22" s="165">
        <v>3</v>
      </c>
      <c r="F22" s="165"/>
      <c r="G22" s="165">
        <f t="shared" si="7"/>
        <v>3</v>
      </c>
      <c r="H22" s="166">
        <f t="shared" si="0"/>
        <v>0</v>
      </c>
      <c r="I22" s="164">
        <v>473.29</v>
      </c>
      <c r="J22" s="155">
        <f t="shared" si="9"/>
        <v>1419.8700000000001</v>
      </c>
      <c r="K22" s="155">
        <f t="shared" si="10"/>
        <v>1419.8700000000001</v>
      </c>
      <c r="L22" s="155">
        <f>F22*I22</f>
        <v>0</v>
      </c>
      <c r="M22" s="155">
        <f>G22*I22</f>
        <v>1419.8700000000001</v>
      </c>
      <c r="N22" s="155">
        <f>H22*I22</f>
        <v>0</v>
      </c>
      <c r="O22" s="58">
        <f t="shared" si="12"/>
        <v>0</v>
      </c>
      <c r="P22" s="58">
        <f t="shared" si="13"/>
        <v>1</v>
      </c>
    </row>
    <row r="23" spans="1:16" ht="15.75" x14ac:dyDescent="0.25">
      <c r="A23" s="167" t="s">
        <v>293</v>
      </c>
      <c r="B23" s="167" t="s">
        <v>294</v>
      </c>
      <c r="C23" s="163"/>
      <c r="D23" s="164"/>
      <c r="E23" s="165"/>
      <c r="F23" s="165"/>
      <c r="G23" s="165">
        <f t="shared" si="7"/>
        <v>0</v>
      </c>
      <c r="H23" s="166">
        <f t="shared" si="0"/>
        <v>0</v>
      </c>
      <c r="I23" s="164"/>
      <c r="J23" s="168">
        <f>SUM(J24:J25)</f>
        <v>1720.915</v>
      </c>
      <c r="K23" s="168">
        <f>SUM(K24:K25)</f>
        <v>1328.2749999999999</v>
      </c>
      <c r="L23" s="168">
        <f>SUM(L24:L25)</f>
        <v>2512.8960000000006</v>
      </c>
      <c r="M23" s="168">
        <f>SUM(M24:M25)</f>
        <v>3841.1710000000003</v>
      </c>
      <c r="N23" s="168">
        <f>SUM(N24:N25)</f>
        <v>0</v>
      </c>
      <c r="O23" s="58"/>
      <c r="P23" s="58"/>
    </row>
    <row r="24" spans="1:16" ht="31.5" x14ac:dyDescent="0.25">
      <c r="A24" s="162" t="s">
        <v>297</v>
      </c>
      <c r="B24" s="162" t="s">
        <v>298</v>
      </c>
      <c r="C24" s="163" t="s">
        <v>33</v>
      </c>
      <c r="D24" s="164">
        <v>39.65</v>
      </c>
      <c r="E24" s="165">
        <v>39.65</v>
      </c>
      <c r="F24" s="165"/>
      <c r="G24" s="165">
        <f t="shared" si="7"/>
        <v>39.65</v>
      </c>
      <c r="H24" s="166">
        <f>D24-G24</f>
        <v>0</v>
      </c>
      <c r="I24" s="164">
        <v>33.5</v>
      </c>
      <c r="J24" s="155">
        <f t="shared" ref="J24:J28" si="14">D24*I24</f>
        <v>1328.2749999999999</v>
      </c>
      <c r="K24" s="155">
        <f t="shared" ref="K24:L28" si="15">E24*I24</f>
        <v>1328.2749999999999</v>
      </c>
      <c r="L24" s="155">
        <f>F24*I24</f>
        <v>0</v>
      </c>
      <c r="M24" s="155">
        <f>G24*I24</f>
        <v>1328.2749999999999</v>
      </c>
      <c r="N24" s="155">
        <f>H24*I24</f>
        <v>0</v>
      </c>
      <c r="O24" s="58">
        <f t="shared" ref="O24:O28" si="16">F24/D24</f>
        <v>0</v>
      </c>
      <c r="P24" s="58">
        <f t="shared" ref="P24:P28" si="17">G24/D24</f>
        <v>1</v>
      </c>
    </row>
    <row r="25" spans="1:16" ht="47.25" x14ac:dyDescent="0.25">
      <c r="A25" s="162" t="s">
        <v>301</v>
      </c>
      <c r="B25" s="162" t="s">
        <v>302</v>
      </c>
      <c r="C25" s="163" t="s">
        <v>33</v>
      </c>
      <c r="D25" s="164">
        <v>6.4</v>
      </c>
      <c r="E25" s="165"/>
      <c r="F25" s="165">
        <v>6.4</v>
      </c>
      <c r="G25" s="165">
        <f t="shared" si="7"/>
        <v>6.4</v>
      </c>
      <c r="H25" s="166">
        <f>D25-G25</f>
        <v>0</v>
      </c>
      <c r="I25" s="164">
        <v>61.35</v>
      </c>
      <c r="J25" s="155">
        <f>D25*I25</f>
        <v>392.64000000000004</v>
      </c>
      <c r="K25" s="155">
        <f t="shared" si="15"/>
        <v>0</v>
      </c>
      <c r="L25" s="155">
        <f t="shared" si="15"/>
        <v>2512.8960000000006</v>
      </c>
      <c r="M25" s="155">
        <f t="shared" ref="M25:M28" si="18">G25*J25</f>
        <v>2512.8960000000006</v>
      </c>
      <c r="N25" s="155">
        <f t="shared" ref="N25:N28" si="19">H25*I25</f>
        <v>0</v>
      </c>
      <c r="O25" s="58">
        <f t="shared" si="16"/>
        <v>1</v>
      </c>
      <c r="P25" s="58">
        <f t="shared" si="17"/>
        <v>1</v>
      </c>
    </row>
    <row r="26" spans="1:16" s="70" customFormat="1" ht="15.75" x14ac:dyDescent="0.25">
      <c r="A26" s="156" t="s">
        <v>359</v>
      </c>
      <c r="B26" s="156" t="s">
        <v>360</v>
      </c>
      <c r="C26" s="157"/>
      <c r="D26" s="158"/>
      <c r="E26" s="159"/>
      <c r="F26" s="159"/>
      <c r="G26" s="159"/>
      <c r="H26" s="160">
        <f t="shared" ref="H26" si="20">D26-G26</f>
        <v>0</v>
      </c>
      <c r="I26" s="158"/>
      <c r="J26" s="161">
        <f>J27</f>
        <v>3137.42</v>
      </c>
      <c r="K26" s="161">
        <f>K27</f>
        <v>0</v>
      </c>
      <c r="L26" s="161">
        <f>L27</f>
        <v>3137.42</v>
      </c>
      <c r="M26" s="161">
        <f>M27</f>
        <v>3137.42</v>
      </c>
      <c r="N26" s="161">
        <f>N27</f>
        <v>0</v>
      </c>
      <c r="O26" s="75"/>
      <c r="P26" s="75"/>
    </row>
    <row r="27" spans="1:16" ht="15.75" x14ac:dyDescent="0.25">
      <c r="A27" s="167" t="s">
        <v>361</v>
      </c>
      <c r="B27" s="167" t="s">
        <v>362</v>
      </c>
      <c r="C27" s="163"/>
      <c r="D27" s="164"/>
      <c r="E27" s="165"/>
      <c r="F27" s="165"/>
      <c r="G27" s="165">
        <f t="shared" si="7"/>
        <v>0</v>
      </c>
      <c r="H27" s="166">
        <f>D27-G27</f>
        <v>0</v>
      </c>
      <c r="I27" s="164"/>
      <c r="J27" s="168">
        <f>SUM(J28:J28)</f>
        <v>3137.42</v>
      </c>
      <c r="K27" s="168">
        <f>SUM(K28:K28)</f>
        <v>0</v>
      </c>
      <c r="L27" s="168">
        <f>SUM(L28:L28)</f>
        <v>3137.42</v>
      </c>
      <c r="M27" s="168">
        <f>SUM(M28:M28)</f>
        <v>3137.42</v>
      </c>
      <c r="N27" s="168">
        <f>SUM(N28:N28)</f>
        <v>0</v>
      </c>
      <c r="O27" s="58"/>
      <c r="P27" s="58"/>
    </row>
    <row r="28" spans="1:16" ht="31.5" x14ac:dyDescent="0.25">
      <c r="A28" s="162" t="s">
        <v>363</v>
      </c>
      <c r="B28" s="162" t="s">
        <v>364</v>
      </c>
      <c r="C28" s="163" t="s">
        <v>24</v>
      </c>
      <c r="D28" s="164">
        <v>1</v>
      </c>
      <c r="E28" s="165"/>
      <c r="F28" s="165">
        <v>1</v>
      </c>
      <c r="G28" s="165">
        <f t="shared" si="7"/>
        <v>1</v>
      </c>
      <c r="H28" s="166">
        <f>D28-G28</f>
        <v>0</v>
      </c>
      <c r="I28" s="164">
        <v>3137.42</v>
      </c>
      <c r="J28" s="155">
        <f t="shared" si="14"/>
        <v>3137.42</v>
      </c>
      <c r="K28" s="155">
        <f t="shared" si="15"/>
        <v>0</v>
      </c>
      <c r="L28" s="155">
        <f t="shared" si="15"/>
        <v>3137.42</v>
      </c>
      <c r="M28" s="155">
        <f t="shared" si="18"/>
        <v>3137.42</v>
      </c>
      <c r="N28" s="155">
        <f t="shared" si="19"/>
        <v>0</v>
      </c>
      <c r="O28" s="58">
        <f t="shared" si="16"/>
        <v>1</v>
      </c>
      <c r="P28" s="58">
        <f t="shared" si="17"/>
        <v>1</v>
      </c>
    </row>
    <row r="29" spans="1:16" ht="15.75" x14ac:dyDescent="0.25">
      <c r="A29" s="167" t="s">
        <v>501</v>
      </c>
      <c r="B29" s="167" t="s">
        <v>308</v>
      </c>
      <c r="C29" s="163"/>
      <c r="D29" s="164"/>
      <c r="E29" s="165"/>
      <c r="F29" s="165"/>
      <c r="G29" s="165">
        <f t="shared" si="7"/>
        <v>0</v>
      </c>
      <c r="H29" s="166">
        <f>D29-G29</f>
        <v>0</v>
      </c>
      <c r="I29" s="164"/>
      <c r="J29" s="168">
        <f>ROUNDUP(SUM(J30:J30),2)</f>
        <v>3356.34</v>
      </c>
      <c r="K29" s="168">
        <f>ROUNDUP(SUM(K30:K30),2)</f>
        <v>0</v>
      </c>
      <c r="L29" s="168">
        <f>ROUNDUP(SUM(L30:L30),2)</f>
        <v>3356.34</v>
      </c>
      <c r="M29" s="168">
        <f>ROUNDUP(SUM(M30:M30),2)</f>
        <v>3356.34</v>
      </c>
      <c r="N29" s="168">
        <f>ROUNDUP(SUM(N30:N30),2)</f>
        <v>0</v>
      </c>
      <c r="O29" s="58"/>
      <c r="P29" s="58"/>
    </row>
    <row r="30" spans="1:16" ht="31.5" x14ac:dyDescent="0.25">
      <c r="A30" s="162" t="s">
        <v>509</v>
      </c>
      <c r="B30" s="162" t="s">
        <v>150</v>
      </c>
      <c r="C30" s="163" t="s">
        <v>77</v>
      </c>
      <c r="D30" s="164">
        <v>96.06</v>
      </c>
      <c r="E30" s="165"/>
      <c r="F30" s="165">
        <v>96.06</v>
      </c>
      <c r="G30" s="165">
        <f t="shared" si="7"/>
        <v>96.06</v>
      </c>
      <c r="H30" s="166">
        <f>D30-G30</f>
        <v>0</v>
      </c>
      <c r="I30" s="164">
        <v>34.94</v>
      </c>
      <c r="J30" s="155">
        <f t="shared" ref="J30" si="21">D30*I30</f>
        <v>3356.3363999999997</v>
      </c>
      <c r="K30" s="155">
        <f t="shared" ref="K30" si="22">E30*I30</f>
        <v>0</v>
      </c>
      <c r="L30" s="155">
        <f>F30*I30</f>
        <v>3356.3363999999997</v>
      </c>
      <c r="M30" s="155">
        <f>G30*I30</f>
        <v>3356.3363999999997</v>
      </c>
      <c r="N30" s="155">
        <f t="shared" ref="N30" si="23">H30*I30</f>
        <v>0</v>
      </c>
      <c r="O30" s="58">
        <f t="shared" ref="O30" si="24">F30/D30</f>
        <v>1</v>
      </c>
      <c r="P30" s="58">
        <f t="shared" ref="P30" si="25">G30/D30</f>
        <v>1</v>
      </c>
    </row>
    <row r="31" spans="1:16" ht="15.75" x14ac:dyDescent="0.25">
      <c r="A31" s="170">
        <v>4</v>
      </c>
      <c r="B31" s="171" t="s">
        <v>566</v>
      </c>
      <c r="C31" s="66"/>
      <c r="D31" s="67"/>
      <c r="E31" s="68"/>
      <c r="F31" s="68"/>
      <c r="G31" s="68"/>
      <c r="H31" s="68"/>
      <c r="I31" s="69"/>
      <c r="J31" s="72">
        <f>SUM(J32:J53)</f>
        <v>125190.45364607194</v>
      </c>
      <c r="K31" s="72">
        <f>SUM(K32:K53)</f>
        <v>87207.821867043167</v>
      </c>
      <c r="L31" s="72">
        <f>SUM(L32:L53)</f>
        <v>22120.844044459322</v>
      </c>
      <c r="M31" s="72">
        <f>SUM(M32:M53)</f>
        <v>109328.66591150251</v>
      </c>
      <c r="N31" s="72">
        <f>SUM(N32:N53)</f>
        <v>15861.787734569434</v>
      </c>
      <c r="O31" s="75"/>
      <c r="P31" s="75"/>
    </row>
    <row r="32" spans="1:16" ht="15.75" x14ac:dyDescent="0.25">
      <c r="A32" s="22">
        <v>4001</v>
      </c>
      <c r="B32" s="22" t="s">
        <v>567</v>
      </c>
      <c r="C32" s="18" t="s">
        <v>33</v>
      </c>
      <c r="D32" s="20">
        <v>60.93</v>
      </c>
      <c r="E32" s="20">
        <v>60.93</v>
      </c>
      <c r="F32" s="20"/>
      <c r="G32" s="20">
        <f t="shared" si="7"/>
        <v>60.93</v>
      </c>
      <c r="H32" s="23">
        <f>D32-G32</f>
        <v>0</v>
      </c>
      <c r="I32" s="25">
        <v>5.9387085845999987</v>
      </c>
      <c r="J32" s="21">
        <f>I32*D32</f>
        <v>361.8455140596779</v>
      </c>
      <c r="K32" s="21">
        <f>E32*I32</f>
        <v>361.8455140596779</v>
      </c>
      <c r="L32" s="21">
        <f>F32*I32</f>
        <v>0</v>
      </c>
      <c r="M32" s="21">
        <f>G32*I32</f>
        <v>361.8455140596779</v>
      </c>
      <c r="N32" s="21">
        <f>H32*I32</f>
        <v>0</v>
      </c>
      <c r="O32" s="58">
        <f>F32/D32</f>
        <v>0</v>
      </c>
      <c r="P32" s="58">
        <f>G32/D32</f>
        <v>1</v>
      </c>
    </row>
    <row r="33" spans="1:16" ht="47.25" x14ac:dyDescent="0.25">
      <c r="A33" s="22">
        <v>4002</v>
      </c>
      <c r="B33" s="22" t="s">
        <v>568</v>
      </c>
      <c r="C33" s="18" t="s">
        <v>84</v>
      </c>
      <c r="D33" s="20">
        <v>255.52</v>
      </c>
      <c r="E33" s="20">
        <v>255.52</v>
      </c>
      <c r="F33" s="20"/>
      <c r="G33" s="20">
        <f t="shared" si="7"/>
        <v>255.52</v>
      </c>
      <c r="H33" s="23">
        <f t="shared" ref="H33:H53" si="26">D33-G33</f>
        <v>0</v>
      </c>
      <c r="I33" s="25">
        <v>93.181439145599995</v>
      </c>
      <c r="J33" s="21">
        <f t="shared" ref="J33:J53" si="27">I33*D33</f>
        <v>23809.721330483713</v>
      </c>
      <c r="K33" s="21">
        <f t="shared" ref="K33:K53" si="28">E33*I33</f>
        <v>23809.721330483713</v>
      </c>
      <c r="L33" s="21">
        <f>F33*I33</f>
        <v>0</v>
      </c>
      <c r="M33" s="21">
        <f t="shared" ref="M33:M53" si="29">G33*I33</f>
        <v>23809.721330483713</v>
      </c>
      <c r="N33" s="21">
        <f t="shared" ref="N33:N53" si="30">H33*I33</f>
        <v>0</v>
      </c>
      <c r="O33" s="58">
        <f t="shared" ref="O33:O53" si="31">F33/D33</f>
        <v>0</v>
      </c>
      <c r="P33" s="58">
        <f t="shared" ref="P33:P53" si="32">G33/D33</f>
        <v>1</v>
      </c>
    </row>
    <row r="34" spans="1:16" ht="15.75" x14ac:dyDescent="0.25">
      <c r="A34" s="22">
        <v>4003</v>
      </c>
      <c r="B34" s="22" t="s">
        <v>86</v>
      </c>
      <c r="C34" s="18" t="s">
        <v>84</v>
      </c>
      <c r="D34" s="20">
        <v>255.52</v>
      </c>
      <c r="E34" s="20">
        <v>255.52</v>
      </c>
      <c r="F34" s="20"/>
      <c r="G34" s="20">
        <f t="shared" si="7"/>
        <v>255.52</v>
      </c>
      <c r="H34" s="23">
        <f t="shared" si="26"/>
        <v>0</v>
      </c>
      <c r="I34" s="25">
        <v>1.206120699</v>
      </c>
      <c r="J34" s="21">
        <f t="shared" si="27"/>
        <v>308.18796100847999</v>
      </c>
      <c r="K34" s="21">
        <f t="shared" si="28"/>
        <v>308.18796100847999</v>
      </c>
      <c r="L34" s="21">
        <f t="shared" ref="L34:L53" si="33">F34*I34</f>
        <v>0</v>
      </c>
      <c r="M34" s="21">
        <f t="shared" si="29"/>
        <v>308.18796100847999</v>
      </c>
      <c r="N34" s="21">
        <f t="shared" si="30"/>
        <v>0</v>
      </c>
      <c r="O34" s="58">
        <f t="shared" si="31"/>
        <v>0</v>
      </c>
      <c r="P34" s="58">
        <f t="shared" si="32"/>
        <v>1</v>
      </c>
    </row>
    <row r="35" spans="1:16" ht="31.5" x14ac:dyDescent="0.25">
      <c r="A35" s="22">
        <v>4004</v>
      </c>
      <c r="B35" s="22" t="s">
        <v>569</v>
      </c>
      <c r="C35" s="18" t="s">
        <v>51</v>
      </c>
      <c r="D35" s="20">
        <v>2069.71</v>
      </c>
      <c r="E35" s="20">
        <v>2069.71</v>
      </c>
      <c r="F35" s="20"/>
      <c r="G35" s="20">
        <f t="shared" si="7"/>
        <v>2069.71</v>
      </c>
      <c r="H35" s="23">
        <f t="shared" si="26"/>
        <v>0</v>
      </c>
      <c r="I35" s="25">
        <v>1.5162660215999999</v>
      </c>
      <c r="J35" s="21">
        <f t="shared" si="27"/>
        <v>3138.2309475657357</v>
      </c>
      <c r="K35" s="21">
        <f t="shared" si="28"/>
        <v>3138.2309475657357</v>
      </c>
      <c r="L35" s="21">
        <f t="shared" si="33"/>
        <v>0</v>
      </c>
      <c r="M35" s="21">
        <f t="shared" si="29"/>
        <v>3138.2309475657357</v>
      </c>
      <c r="N35" s="21">
        <f t="shared" si="30"/>
        <v>0</v>
      </c>
      <c r="O35" s="58">
        <f t="shared" si="31"/>
        <v>0</v>
      </c>
      <c r="P35" s="58">
        <f t="shared" si="32"/>
        <v>1</v>
      </c>
    </row>
    <row r="36" spans="1:16" ht="31.5" x14ac:dyDescent="0.25">
      <c r="A36" s="162">
        <v>4005</v>
      </c>
      <c r="B36" s="162" t="s">
        <v>570</v>
      </c>
      <c r="C36" s="163" t="s">
        <v>84</v>
      </c>
      <c r="D36" s="165">
        <v>423.81</v>
      </c>
      <c r="E36" s="165">
        <v>423.81</v>
      </c>
      <c r="F36" s="165"/>
      <c r="G36" s="165">
        <f t="shared" si="7"/>
        <v>423.81</v>
      </c>
      <c r="H36" s="166">
        <f t="shared" si="26"/>
        <v>0</v>
      </c>
      <c r="I36" s="172">
        <v>12.589602724799999</v>
      </c>
      <c r="J36" s="155">
        <f t="shared" si="27"/>
        <v>5335.5995307974872</v>
      </c>
      <c r="K36" s="155">
        <f t="shared" si="28"/>
        <v>5335.5995307974872</v>
      </c>
      <c r="L36" s="155">
        <f t="shared" si="33"/>
        <v>0</v>
      </c>
      <c r="M36" s="155">
        <f t="shared" si="29"/>
        <v>5335.5995307974872</v>
      </c>
      <c r="N36" s="155">
        <f t="shared" si="30"/>
        <v>0</v>
      </c>
      <c r="O36" s="173">
        <f t="shared" si="31"/>
        <v>0</v>
      </c>
      <c r="P36" s="173">
        <f t="shared" si="32"/>
        <v>1</v>
      </c>
    </row>
    <row r="37" spans="1:16" ht="15.75" x14ac:dyDescent="0.25">
      <c r="A37" s="162">
        <v>4006</v>
      </c>
      <c r="B37" s="162" t="s">
        <v>571</v>
      </c>
      <c r="C37" s="163" t="s">
        <v>77</v>
      </c>
      <c r="D37" s="165">
        <v>2</v>
      </c>
      <c r="E37" s="165">
        <v>2</v>
      </c>
      <c r="F37" s="165"/>
      <c r="G37" s="165">
        <f t="shared" si="7"/>
        <v>2</v>
      </c>
      <c r="H37" s="166">
        <f t="shared" si="26"/>
        <v>0</v>
      </c>
      <c r="I37" s="172">
        <v>282.31265161259995</v>
      </c>
      <c r="J37" s="155">
        <f t="shared" si="27"/>
        <v>564.6253032251999</v>
      </c>
      <c r="K37" s="155">
        <f t="shared" si="28"/>
        <v>564.6253032251999</v>
      </c>
      <c r="L37" s="155">
        <f t="shared" si="33"/>
        <v>0</v>
      </c>
      <c r="M37" s="155">
        <f t="shared" si="29"/>
        <v>564.6253032251999</v>
      </c>
      <c r="N37" s="155">
        <f t="shared" si="30"/>
        <v>0</v>
      </c>
      <c r="O37" s="173">
        <f t="shared" si="31"/>
        <v>0</v>
      </c>
      <c r="P37" s="173">
        <f t="shared" si="32"/>
        <v>1</v>
      </c>
    </row>
    <row r="38" spans="1:16" ht="31.5" x14ac:dyDescent="0.25">
      <c r="A38" s="162">
        <v>4007</v>
      </c>
      <c r="B38" s="162" t="s">
        <v>572</v>
      </c>
      <c r="C38" s="163" t="s">
        <v>77</v>
      </c>
      <c r="D38" s="165">
        <v>49.44</v>
      </c>
      <c r="E38" s="174"/>
      <c r="F38" s="165">
        <v>49.44</v>
      </c>
      <c r="G38" s="165">
        <f t="shared" si="7"/>
        <v>49.44</v>
      </c>
      <c r="H38" s="166">
        <f t="shared" si="26"/>
        <v>0</v>
      </c>
      <c r="I38" s="172">
        <v>49.738120253999995</v>
      </c>
      <c r="J38" s="155">
        <f t="shared" si="27"/>
        <v>2459.0526653577595</v>
      </c>
      <c r="K38" s="155">
        <f t="shared" si="28"/>
        <v>0</v>
      </c>
      <c r="L38" s="155">
        <f t="shared" si="33"/>
        <v>2459.0526653577595</v>
      </c>
      <c r="M38" s="155">
        <f t="shared" si="29"/>
        <v>2459.0526653577595</v>
      </c>
      <c r="N38" s="155">
        <f t="shared" si="30"/>
        <v>0</v>
      </c>
      <c r="O38" s="173">
        <f t="shared" si="31"/>
        <v>1</v>
      </c>
      <c r="P38" s="173">
        <f t="shared" si="32"/>
        <v>1</v>
      </c>
    </row>
    <row r="39" spans="1:16" ht="47.25" x14ac:dyDescent="0.25">
      <c r="A39" s="162">
        <v>4008</v>
      </c>
      <c r="B39" s="162" t="s">
        <v>573</v>
      </c>
      <c r="C39" s="163" t="s">
        <v>33</v>
      </c>
      <c r="D39" s="165">
        <v>10.01</v>
      </c>
      <c r="E39" s="165">
        <v>10.01</v>
      </c>
      <c r="F39" s="165"/>
      <c r="G39" s="165">
        <f t="shared" si="7"/>
        <v>10.01</v>
      </c>
      <c r="H39" s="166">
        <f t="shared" si="26"/>
        <v>0</v>
      </c>
      <c r="I39" s="172">
        <v>30.417215342399999</v>
      </c>
      <c r="J39" s="155">
        <f t="shared" si="27"/>
        <v>304.47632557742401</v>
      </c>
      <c r="K39" s="155">
        <f t="shared" si="28"/>
        <v>304.47632557742401</v>
      </c>
      <c r="L39" s="155">
        <f t="shared" si="33"/>
        <v>0</v>
      </c>
      <c r="M39" s="155">
        <f t="shared" si="29"/>
        <v>304.47632557742401</v>
      </c>
      <c r="N39" s="155">
        <f t="shared" si="30"/>
        <v>0</v>
      </c>
      <c r="O39" s="173">
        <f t="shared" si="31"/>
        <v>0</v>
      </c>
      <c r="P39" s="173">
        <f t="shared" si="32"/>
        <v>1</v>
      </c>
    </row>
    <row r="40" spans="1:16" ht="31.5" x14ac:dyDescent="0.25">
      <c r="A40" s="162">
        <v>4009</v>
      </c>
      <c r="B40" s="162" t="s">
        <v>574</v>
      </c>
      <c r="C40" s="163" t="s">
        <v>77</v>
      </c>
      <c r="D40" s="165">
        <v>50.91</v>
      </c>
      <c r="E40" s="165">
        <v>20</v>
      </c>
      <c r="F40" s="165"/>
      <c r="G40" s="165">
        <f t="shared" si="7"/>
        <v>20</v>
      </c>
      <c r="H40" s="166">
        <f t="shared" si="26"/>
        <v>30.909999999999997</v>
      </c>
      <c r="I40" s="172">
        <v>49.646225343599994</v>
      </c>
      <c r="J40" s="155">
        <f t="shared" si="27"/>
        <v>2527.4893322426756</v>
      </c>
      <c r="K40" s="155">
        <f t="shared" si="28"/>
        <v>992.92450687199994</v>
      </c>
      <c r="L40" s="155">
        <f t="shared" si="33"/>
        <v>0</v>
      </c>
      <c r="M40" s="155">
        <f t="shared" si="29"/>
        <v>992.92450687199994</v>
      </c>
      <c r="N40" s="155">
        <f t="shared" si="30"/>
        <v>1534.5648253706756</v>
      </c>
      <c r="O40" s="173">
        <f t="shared" si="31"/>
        <v>0</v>
      </c>
      <c r="P40" s="173">
        <f t="shared" si="32"/>
        <v>0.39285012767629152</v>
      </c>
    </row>
    <row r="41" spans="1:16" ht="15.75" x14ac:dyDescent="0.25">
      <c r="A41" s="162">
        <v>4010</v>
      </c>
      <c r="B41" s="162" t="s">
        <v>575</v>
      </c>
      <c r="C41" s="163" t="s">
        <v>84</v>
      </c>
      <c r="D41" s="165">
        <v>30.36</v>
      </c>
      <c r="E41" s="165">
        <v>12</v>
      </c>
      <c r="F41" s="165"/>
      <c r="G41" s="165">
        <f t="shared" si="7"/>
        <v>12</v>
      </c>
      <c r="H41" s="166">
        <f t="shared" si="26"/>
        <v>18.36</v>
      </c>
      <c r="I41" s="172">
        <v>188.66025105120002</v>
      </c>
      <c r="J41" s="155">
        <f t="shared" si="27"/>
        <v>5727.725221914433</v>
      </c>
      <c r="K41" s="155">
        <f t="shared" si="28"/>
        <v>2263.9230126144002</v>
      </c>
      <c r="L41" s="155">
        <f t="shared" si="33"/>
        <v>0</v>
      </c>
      <c r="M41" s="155">
        <f t="shared" si="29"/>
        <v>2263.9230126144002</v>
      </c>
      <c r="N41" s="155">
        <f t="shared" si="30"/>
        <v>3463.8022093000322</v>
      </c>
      <c r="O41" s="173">
        <f t="shared" si="31"/>
        <v>0</v>
      </c>
      <c r="P41" s="173">
        <f t="shared" si="32"/>
        <v>0.39525691699604742</v>
      </c>
    </row>
    <row r="42" spans="1:16" ht="47.25" x14ac:dyDescent="0.25">
      <c r="A42" s="162">
        <v>4011</v>
      </c>
      <c r="B42" s="162" t="s">
        <v>576</v>
      </c>
      <c r="C42" s="163" t="s">
        <v>33</v>
      </c>
      <c r="D42" s="165">
        <v>145.19999999999999</v>
      </c>
      <c r="E42" s="165">
        <v>57.04</v>
      </c>
      <c r="F42" s="165"/>
      <c r="G42" s="165">
        <f t="shared" si="7"/>
        <v>57.04</v>
      </c>
      <c r="H42" s="166">
        <f t="shared" si="26"/>
        <v>88.16</v>
      </c>
      <c r="I42" s="172">
        <v>33.495694840799999</v>
      </c>
      <c r="J42" s="155">
        <f t="shared" si="27"/>
        <v>4863.5748908841597</v>
      </c>
      <c r="K42" s="155">
        <f t="shared" si="28"/>
        <v>1910.5944337192318</v>
      </c>
      <c r="L42" s="155">
        <f t="shared" si="33"/>
        <v>0</v>
      </c>
      <c r="M42" s="155">
        <f t="shared" si="29"/>
        <v>1910.5944337192318</v>
      </c>
      <c r="N42" s="155">
        <f t="shared" si="30"/>
        <v>2952.9804571649279</v>
      </c>
      <c r="O42" s="173">
        <f t="shared" si="31"/>
        <v>0</v>
      </c>
      <c r="P42" s="173">
        <f t="shared" si="32"/>
        <v>0.39283746556473831</v>
      </c>
    </row>
    <row r="43" spans="1:16" ht="31.5" x14ac:dyDescent="0.25">
      <c r="A43" s="162">
        <v>4012</v>
      </c>
      <c r="B43" s="162" t="s">
        <v>577</v>
      </c>
      <c r="C43" s="163" t="s">
        <v>24</v>
      </c>
      <c r="D43" s="165">
        <v>2</v>
      </c>
      <c r="E43" s="174"/>
      <c r="F43" s="165"/>
      <c r="G43" s="165">
        <f t="shared" si="7"/>
        <v>0</v>
      </c>
      <c r="H43" s="166">
        <f t="shared" si="26"/>
        <v>2</v>
      </c>
      <c r="I43" s="172">
        <v>2253.1023869147998</v>
      </c>
      <c r="J43" s="155">
        <f t="shared" si="27"/>
        <v>4506.2047738295996</v>
      </c>
      <c r="K43" s="155">
        <f t="shared" si="28"/>
        <v>0</v>
      </c>
      <c r="L43" s="155">
        <f t="shared" si="33"/>
        <v>0</v>
      </c>
      <c r="M43" s="155">
        <f t="shared" si="29"/>
        <v>0</v>
      </c>
      <c r="N43" s="155">
        <f t="shared" si="30"/>
        <v>4506.2047738295996</v>
      </c>
      <c r="O43" s="173">
        <f t="shared" si="31"/>
        <v>0</v>
      </c>
      <c r="P43" s="173">
        <f t="shared" si="32"/>
        <v>0</v>
      </c>
    </row>
    <row r="44" spans="1:16" ht="31.5" x14ac:dyDescent="0.25">
      <c r="A44" s="162">
        <v>4013</v>
      </c>
      <c r="B44" s="162" t="s">
        <v>578</v>
      </c>
      <c r="C44" s="163" t="s">
        <v>24</v>
      </c>
      <c r="D44" s="165">
        <v>1</v>
      </c>
      <c r="E44" s="174"/>
      <c r="F44" s="165"/>
      <c r="G44" s="165">
        <f t="shared" si="7"/>
        <v>0</v>
      </c>
      <c r="H44" s="166">
        <f t="shared" si="26"/>
        <v>1</v>
      </c>
      <c r="I44" s="172">
        <v>1510.0056808289999</v>
      </c>
      <c r="J44" s="155">
        <f t="shared" si="27"/>
        <v>1510.0056808289999</v>
      </c>
      <c r="K44" s="155">
        <f t="shared" si="28"/>
        <v>0</v>
      </c>
      <c r="L44" s="155">
        <f t="shared" si="33"/>
        <v>0</v>
      </c>
      <c r="M44" s="155">
        <f t="shared" si="29"/>
        <v>0</v>
      </c>
      <c r="N44" s="155">
        <f t="shared" si="30"/>
        <v>1510.0056808289999</v>
      </c>
      <c r="O44" s="173">
        <f t="shared" si="31"/>
        <v>0</v>
      </c>
      <c r="P44" s="173">
        <f t="shared" si="32"/>
        <v>0</v>
      </c>
    </row>
    <row r="45" spans="1:16" ht="15.75" x14ac:dyDescent="0.25">
      <c r="A45" s="162">
        <v>4014</v>
      </c>
      <c r="B45" s="162" t="s">
        <v>579</v>
      </c>
      <c r="C45" s="163" t="s">
        <v>33</v>
      </c>
      <c r="D45" s="165">
        <v>40</v>
      </c>
      <c r="E45" s="174"/>
      <c r="F45" s="165">
        <v>40</v>
      </c>
      <c r="G45" s="165">
        <f>E45+F45</f>
        <v>40</v>
      </c>
      <c r="H45" s="166">
        <f t="shared" si="26"/>
        <v>0</v>
      </c>
      <c r="I45" s="172">
        <v>402.47673382440001</v>
      </c>
      <c r="J45" s="155">
        <f t="shared" si="27"/>
        <v>16099.069352976001</v>
      </c>
      <c r="K45" s="155">
        <f t="shared" si="28"/>
        <v>0</v>
      </c>
      <c r="L45" s="155">
        <f>F45*I45</f>
        <v>16099.069352976001</v>
      </c>
      <c r="M45" s="155">
        <f t="shared" si="29"/>
        <v>16099.069352976001</v>
      </c>
      <c r="N45" s="155">
        <f t="shared" si="30"/>
        <v>0</v>
      </c>
      <c r="O45" s="173">
        <f>F45/D45</f>
        <v>1</v>
      </c>
      <c r="P45" s="173">
        <f t="shared" si="32"/>
        <v>1</v>
      </c>
    </row>
    <row r="46" spans="1:16" ht="31.5" x14ac:dyDescent="0.25">
      <c r="A46" s="162">
        <v>4015</v>
      </c>
      <c r="B46" s="162" t="s">
        <v>580</v>
      </c>
      <c r="C46" s="163" t="s">
        <v>33</v>
      </c>
      <c r="D46" s="165">
        <v>494.25</v>
      </c>
      <c r="E46" s="165">
        <v>494.25</v>
      </c>
      <c r="F46" s="165"/>
      <c r="G46" s="165">
        <f>E46+F46</f>
        <v>494.25</v>
      </c>
      <c r="H46" s="166">
        <f t="shared" si="26"/>
        <v>0</v>
      </c>
      <c r="I46" s="172">
        <v>39.227639877000001</v>
      </c>
      <c r="J46" s="155">
        <f t="shared" si="27"/>
        <v>19388.26100920725</v>
      </c>
      <c r="K46" s="155">
        <f t="shared" si="28"/>
        <v>19388.26100920725</v>
      </c>
      <c r="L46" s="155">
        <f>F46*I46</f>
        <v>0</v>
      </c>
      <c r="M46" s="155">
        <f t="shared" si="29"/>
        <v>19388.26100920725</v>
      </c>
      <c r="N46" s="155">
        <f t="shared" si="30"/>
        <v>0</v>
      </c>
      <c r="O46" s="173">
        <f>F46/D46</f>
        <v>0</v>
      </c>
      <c r="P46" s="173">
        <f t="shared" si="32"/>
        <v>1</v>
      </c>
    </row>
    <row r="47" spans="1:16" ht="15.75" x14ac:dyDescent="0.25">
      <c r="A47" s="162">
        <v>4016</v>
      </c>
      <c r="B47" s="162" t="s">
        <v>581</v>
      </c>
      <c r="C47" s="163" t="s">
        <v>24</v>
      </c>
      <c r="D47" s="165">
        <v>1</v>
      </c>
      <c r="E47" s="174"/>
      <c r="F47" s="165">
        <v>1</v>
      </c>
      <c r="G47" s="165">
        <f t="shared" si="7"/>
        <v>1</v>
      </c>
      <c r="H47" s="166">
        <f t="shared" si="26"/>
        <v>0</v>
      </c>
      <c r="I47" s="172">
        <v>2081.5575629256</v>
      </c>
      <c r="J47" s="155">
        <f t="shared" si="27"/>
        <v>2081.5575629256</v>
      </c>
      <c r="K47" s="155">
        <f t="shared" si="28"/>
        <v>0</v>
      </c>
      <c r="L47" s="155">
        <f t="shared" si="33"/>
        <v>2081.5575629256</v>
      </c>
      <c r="M47" s="155">
        <f t="shared" si="29"/>
        <v>2081.5575629256</v>
      </c>
      <c r="N47" s="155">
        <f t="shared" si="30"/>
        <v>0</v>
      </c>
      <c r="O47" s="173">
        <f t="shared" si="31"/>
        <v>1</v>
      </c>
      <c r="P47" s="173">
        <f t="shared" si="32"/>
        <v>1</v>
      </c>
    </row>
    <row r="48" spans="1:16" ht="15.75" x14ac:dyDescent="0.25">
      <c r="A48" s="162">
        <v>4017</v>
      </c>
      <c r="B48" s="162" t="s">
        <v>582</v>
      </c>
      <c r="C48" s="163" t="s">
        <v>24</v>
      </c>
      <c r="D48" s="165">
        <v>3</v>
      </c>
      <c r="E48" s="174"/>
      <c r="F48" s="165">
        <v>3</v>
      </c>
      <c r="G48" s="165">
        <f t="shared" si="7"/>
        <v>3</v>
      </c>
      <c r="H48" s="166">
        <f t="shared" si="26"/>
        <v>0</v>
      </c>
      <c r="I48" s="172">
        <v>70.6097517786</v>
      </c>
      <c r="J48" s="155">
        <f t="shared" si="27"/>
        <v>211.82925533579999</v>
      </c>
      <c r="K48" s="155">
        <f t="shared" si="28"/>
        <v>0</v>
      </c>
      <c r="L48" s="155">
        <f t="shared" si="33"/>
        <v>211.82925533579999</v>
      </c>
      <c r="M48" s="155">
        <f t="shared" si="29"/>
        <v>211.82925533579999</v>
      </c>
      <c r="N48" s="155">
        <f t="shared" si="30"/>
        <v>0</v>
      </c>
      <c r="O48" s="173">
        <f t="shared" si="31"/>
        <v>1</v>
      </c>
      <c r="P48" s="173">
        <f t="shared" si="32"/>
        <v>1</v>
      </c>
    </row>
    <row r="49" spans="1:16" ht="15.75" x14ac:dyDescent="0.25">
      <c r="A49" s="162">
        <v>4018</v>
      </c>
      <c r="B49" s="162" t="s">
        <v>583</v>
      </c>
      <c r="C49" s="163" t="s">
        <v>33</v>
      </c>
      <c r="D49" s="165">
        <v>96.06</v>
      </c>
      <c r="E49" s="174"/>
      <c r="F49" s="165">
        <v>96.06</v>
      </c>
      <c r="G49" s="165">
        <f t="shared" si="7"/>
        <v>96.06</v>
      </c>
      <c r="H49" s="166">
        <f t="shared" si="26"/>
        <v>0</v>
      </c>
      <c r="I49" s="172">
        <v>12.290944265999997</v>
      </c>
      <c r="J49" s="155">
        <f t="shared" si="27"/>
        <v>1180.6681061919596</v>
      </c>
      <c r="K49" s="155">
        <f t="shared" si="28"/>
        <v>0</v>
      </c>
      <c r="L49" s="155">
        <f t="shared" si="33"/>
        <v>1180.6681061919596</v>
      </c>
      <c r="M49" s="155">
        <f t="shared" si="29"/>
        <v>1180.6681061919596</v>
      </c>
      <c r="N49" s="155">
        <f t="shared" si="30"/>
        <v>0</v>
      </c>
      <c r="O49" s="173">
        <f t="shared" si="31"/>
        <v>1</v>
      </c>
      <c r="P49" s="173">
        <f t="shared" si="32"/>
        <v>1</v>
      </c>
    </row>
    <row r="50" spans="1:16" ht="47.25" x14ac:dyDescent="0.25">
      <c r="A50" s="162">
        <v>4019</v>
      </c>
      <c r="B50" s="162" t="s">
        <v>320</v>
      </c>
      <c r="C50" s="163" t="s">
        <v>33</v>
      </c>
      <c r="D50" s="165">
        <v>494.25</v>
      </c>
      <c r="E50" s="165">
        <v>494.25</v>
      </c>
      <c r="F50" s="165"/>
      <c r="G50" s="165">
        <f t="shared" si="7"/>
        <v>494.25</v>
      </c>
      <c r="H50" s="166">
        <f t="shared" si="26"/>
        <v>0</v>
      </c>
      <c r="I50" s="172">
        <v>43.753464214200001</v>
      </c>
      <c r="J50" s="155">
        <f t="shared" si="27"/>
        <v>21625.14968786835</v>
      </c>
      <c r="K50" s="155">
        <f t="shared" si="28"/>
        <v>21625.14968786835</v>
      </c>
      <c r="L50" s="155">
        <f t="shared" si="33"/>
        <v>0</v>
      </c>
      <c r="M50" s="155">
        <f t="shared" si="29"/>
        <v>21625.14968786835</v>
      </c>
      <c r="N50" s="155">
        <f t="shared" si="30"/>
        <v>0</v>
      </c>
      <c r="O50" s="173">
        <f t="shared" si="31"/>
        <v>0</v>
      </c>
      <c r="P50" s="173">
        <f t="shared" si="32"/>
        <v>1</v>
      </c>
    </row>
    <row r="51" spans="1:16" ht="31.5" x14ac:dyDescent="0.25">
      <c r="A51" s="162" t="s">
        <v>584</v>
      </c>
      <c r="B51" s="162" t="s">
        <v>585</v>
      </c>
      <c r="C51" s="163" t="s">
        <v>24</v>
      </c>
      <c r="D51" s="165">
        <v>3</v>
      </c>
      <c r="E51" s="174"/>
      <c r="F51" s="165">
        <v>3</v>
      </c>
      <c r="G51" s="165">
        <f t="shared" si="7"/>
        <v>3</v>
      </c>
      <c r="H51" s="166">
        <f t="shared" si="26"/>
        <v>0</v>
      </c>
      <c r="I51" s="172">
        <v>29.555700557399998</v>
      </c>
      <c r="J51" s="155">
        <f t="shared" si="27"/>
        <v>88.667101672199991</v>
      </c>
      <c r="K51" s="155">
        <f t="shared" si="28"/>
        <v>0</v>
      </c>
      <c r="L51" s="155">
        <f t="shared" si="33"/>
        <v>88.667101672199991</v>
      </c>
      <c r="M51" s="155">
        <f t="shared" si="29"/>
        <v>88.667101672199991</v>
      </c>
      <c r="N51" s="155">
        <f t="shared" si="30"/>
        <v>0</v>
      </c>
      <c r="O51" s="173">
        <f t="shared" si="31"/>
        <v>1</v>
      </c>
      <c r="P51" s="173">
        <f t="shared" si="32"/>
        <v>1</v>
      </c>
    </row>
    <row r="52" spans="1:16" ht="15.75" x14ac:dyDescent="0.25">
      <c r="A52" s="162" t="s">
        <v>586</v>
      </c>
      <c r="B52" s="162" t="s">
        <v>344</v>
      </c>
      <c r="C52" s="163" t="s">
        <v>24</v>
      </c>
      <c r="D52" s="165">
        <v>3</v>
      </c>
      <c r="E52" s="174"/>
      <c r="F52" s="165"/>
      <c r="G52" s="165">
        <f t="shared" si="7"/>
        <v>0</v>
      </c>
      <c r="H52" s="166">
        <f t="shared" si="26"/>
        <v>3</v>
      </c>
      <c r="I52" s="172">
        <v>631.40992935839995</v>
      </c>
      <c r="J52" s="155">
        <f t="shared" si="27"/>
        <v>1894.2297880751998</v>
      </c>
      <c r="K52" s="155">
        <f t="shared" si="28"/>
        <v>0</v>
      </c>
      <c r="L52" s="155">
        <f t="shared" si="33"/>
        <v>0</v>
      </c>
      <c r="M52" s="155">
        <f t="shared" si="29"/>
        <v>0</v>
      </c>
      <c r="N52" s="155">
        <f t="shared" si="30"/>
        <v>1894.2297880751998</v>
      </c>
      <c r="O52" s="173">
        <f t="shared" si="31"/>
        <v>0</v>
      </c>
      <c r="P52" s="173">
        <f t="shared" si="32"/>
        <v>0</v>
      </c>
    </row>
    <row r="53" spans="1:16" ht="15.75" x14ac:dyDescent="0.25">
      <c r="A53" s="22" t="s">
        <v>587</v>
      </c>
      <c r="B53" s="22" t="s">
        <v>588</v>
      </c>
      <c r="C53" s="18" t="s">
        <v>589</v>
      </c>
      <c r="D53" s="20">
        <v>96.06</v>
      </c>
      <c r="E53" s="20">
        <v>96.06</v>
      </c>
      <c r="F53" s="20"/>
      <c r="G53" s="20">
        <f t="shared" si="7"/>
        <v>96.06</v>
      </c>
      <c r="H53" s="23">
        <f t="shared" si="26"/>
        <v>0</v>
      </c>
      <c r="I53" s="25">
        <v>74.997733750199998</v>
      </c>
      <c r="J53" s="21">
        <f t="shared" si="27"/>
        <v>7204.2823040442117</v>
      </c>
      <c r="K53" s="21">
        <f t="shared" si="28"/>
        <v>7204.2823040442117</v>
      </c>
      <c r="L53" s="21">
        <f t="shared" si="33"/>
        <v>0</v>
      </c>
      <c r="M53" s="21">
        <f t="shared" si="29"/>
        <v>7204.2823040442117</v>
      </c>
      <c r="N53" s="21">
        <f t="shared" si="30"/>
        <v>0</v>
      </c>
      <c r="O53" s="58">
        <f t="shared" si="31"/>
        <v>0</v>
      </c>
      <c r="P53" s="58">
        <f t="shared" si="32"/>
        <v>1</v>
      </c>
    </row>
    <row r="54" spans="1:16" ht="15.75" x14ac:dyDescent="0.25">
      <c r="A54" s="59"/>
      <c r="B54" s="60"/>
      <c r="C54" s="61"/>
      <c r="D54" s="62"/>
      <c r="E54" s="63"/>
      <c r="F54" s="63"/>
      <c r="G54" s="63"/>
      <c r="H54" s="64"/>
      <c r="I54" s="57" t="s">
        <v>560</v>
      </c>
      <c r="J54" s="24">
        <f>J11+J13+J15+J19+J21+J23+J26+J29+J31-0.02</f>
        <v>194683.14164607195</v>
      </c>
      <c r="K54" s="24">
        <f>K11+K13+K15+K19+K21+K23+K26+K29+K31</f>
        <v>138442.44586704316</v>
      </c>
      <c r="L54" s="24">
        <f>L11+L13+L15+L19+L21+L23+L26+L29+L31-0.02</f>
        <v>40125.844044459322</v>
      </c>
      <c r="M54" s="24">
        <f>M11+M13+M15+M19+M21+M23+M26+M29+M31-0.02</f>
        <v>178568.28991150254</v>
      </c>
      <c r="N54" s="24">
        <f>N11+N13+N15+N19+N21+N23+N26+N29+N31</f>
        <v>18235.107734569436</v>
      </c>
      <c r="O54" s="74">
        <f>O11+O13+O15+O19+O21+O23+O26+O29+O31</f>
        <v>0</v>
      </c>
      <c r="P54" s="74">
        <f>P11+P13+P15+P19+P21+P23+P26+P29+P31</f>
        <v>0</v>
      </c>
    </row>
    <row r="55" spans="1:16" ht="15.75" x14ac:dyDescent="0.25">
      <c r="A55" s="26"/>
      <c r="B55" s="27"/>
      <c r="C55" s="28" t="s">
        <v>552</v>
      </c>
      <c r="D55" s="29"/>
      <c r="E55" s="29"/>
      <c r="F55" s="30"/>
      <c r="G55" s="31"/>
      <c r="H55" s="32"/>
      <c r="I55" s="33"/>
      <c r="J55" s="33"/>
      <c r="K55" s="34"/>
      <c r="L55" s="82" t="s">
        <v>553</v>
      </c>
      <c r="M55" s="83"/>
      <c r="N55" s="83"/>
      <c r="O55" s="35"/>
      <c r="P55" s="35"/>
    </row>
    <row r="56" spans="1:16" ht="15.75" x14ac:dyDescent="0.25">
      <c r="A56" s="26"/>
      <c r="B56" s="27"/>
      <c r="C56" s="36" t="s">
        <v>554</v>
      </c>
      <c r="D56" s="37"/>
      <c r="E56" s="37"/>
      <c r="F56" s="38"/>
      <c r="G56" s="31"/>
      <c r="H56" s="32"/>
      <c r="I56" s="39"/>
      <c r="J56" s="39"/>
      <c r="K56" s="34"/>
      <c r="L56" s="84" t="s">
        <v>555</v>
      </c>
      <c r="M56" s="85"/>
      <c r="N56" s="40"/>
      <c r="O56" s="35"/>
      <c r="P56" s="35"/>
    </row>
    <row r="57" spans="1:16" ht="15.75" x14ac:dyDescent="0.25">
      <c r="A57" s="41"/>
      <c r="B57" s="42"/>
      <c r="C57" s="43" t="s">
        <v>556</v>
      </c>
      <c r="D57" s="44"/>
      <c r="E57" s="44"/>
      <c r="F57" s="45"/>
      <c r="G57" s="31"/>
      <c r="H57" s="32"/>
      <c r="I57" s="46" t="s">
        <v>557</v>
      </c>
      <c r="J57" s="47"/>
      <c r="K57" s="34"/>
      <c r="L57" s="86"/>
      <c r="M57" s="87"/>
      <c r="N57" s="87"/>
      <c r="O57" s="87"/>
      <c r="P57" s="88"/>
    </row>
    <row r="58" spans="1:16" ht="15.75" x14ac:dyDescent="0.25">
      <c r="A58" s="41"/>
      <c r="B58" s="42"/>
      <c r="C58" s="43"/>
      <c r="D58" s="44"/>
      <c r="E58" s="44"/>
      <c r="F58" s="45"/>
      <c r="G58" s="48"/>
      <c r="H58" s="32"/>
      <c r="I58" s="46"/>
      <c r="J58" s="47"/>
      <c r="K58" s="49"/>
      <c r="L58" s="86"/>
      <c r="M58" s="87"/>
      <c r="N58" s="87"/>
      <c r="O58" s="87"/>
      <c r="P58" s="88"/>
    </row>
    <row r="59" spans="1:16" ht="15.75" x14ac:dyDescent="0.25">
      <c r="A59" s="41"/>
      <c r="B59" s="42"/>
      <c r="C59" s="43"/>
      <c r="D59" s="44"/>
      <c r="E59" s="44"/>
      <c r="F59" s="45"/>
      <c r="G59" s="48"/>
      <c r="H59" s="32"/>
      <c r="I59" s="46"/>
      <c r="J59" s="47"/>
      <c r="K59" s="49"/>
      <c r="L59" s="86"/>
      <c r="M59" s="87"/>
      <c r="N59" s="87"/>
      <c r="O59" s="87"/>
      <c r="P59" s="88"/>
    </row>
    <row r="60" spans="1:16" ht="15.75" x14ac:dyDescent="0.25">
      <c r="A60" s="92"/>
      <c r="B60" s="93"/>
      <c r="C60" s="50"/>
      <c r="D60" s="94"/>
      <c r="E60" s="94"/>
      <c r="F60" s="94"/>
      <c r="G60" s="94"/>
      <c r="H60" s="32"/>
      <c r="I60" s="51"/>
      <c r="J60" s="47"/>
      <c r="K60" s="49"/>
      <c r="L60" s="86"/>
      <c r="M60" s="87"/>
      <c r="N60" s="87"/>
      <c r="O60" s="87"/>
      <c r="P60" s="88"/>
    </row>
    <row r="61" spans="1:16" ht="15.75" x14ac:dyDescent="0.25">
      <c r="A61" s="52"/>
      <c r="B61" s="53"/>
      <c r="C61" s="95"/>
      <c r="D61" s="96"/>
      <c r="E61" s="96"/>
      <c r="F61" s="96"/>
      <c r="G61" s="96"/>
      <c r="H61" s="32"/>
      <c r="I61" s="51"/>
      <c r="J61" s="47"/>
      <c r="K61" s="49"/>
      <c r="L61" s="86"/>
      <c r="M61" s="87"/>
      <c r="N61" s="87"/>
      <c r="O61" s="87"/>
      <c r="P61" s="88"/>
    </row>
    <row r="62" spans="1:16" ht="16.5" thickBot="1" x14ac:dyDescent="0.3">
      <c r="A62" s="97" t="s">
        <v>558</v>
      </c>
      <c r="B62" s="98"/>
      <c r="C62" s="99"/>
      <c r="D62" s="100"/>
      <c r="E62" s="100"/>
      <c r="F62" s="100"/>
      <c r="G62" s="100"/>
      <c r="H62" s="54" t="s">
        <v>559</v>
      </c>
      <c r="I62" s="55" t="s">
        <v>559</v>
      </c>
      <c r="J62" s="56"/>
      <c r="K62" s="56"/>
      <c r="L62" s="89"/>
      <c r="M62" s="90"/>
      <c r="N62" s="90"/>
      <c r="O62" s="90"/>
      <c r="P62" s="91"/>
    </row>
  </sheetData>
  <mergeCells count="21">
    <mergeCell ref="O8:P8"/>
    <mergeCell ref="L55:N55"/>
    <mergeCell ref="L56:M56"/>
    <mergeCell ref="L57:P62"/>
    <mergeCell ref="A60:B60"/>
    <mergeCell ref="D60:G60"/>
    <mergeCell ref="C61:G61"/>
    <mergeCell ref="A62:B62"/>
    <mergeCell ref="C62:G62"/>
    <mergeCell ref="A8:A9"/>
    <mergeCell ref="B8:B9"/>
    <mergeCell ref="C8:C9"/>
    <mergeCell ref="D8:H8"/>
    <mergeCell ref="I8:I9"/>
    <mergeCell ref="J8:N8"/>
    <mergeCell ref="A1:F2"/>
    <mergeCell ref="G1:K2"/>
    <mergeCell ref="L1:P1"/>
    <mergeCell ref="A3:F4"/>
    <mergeCell ref="G3:K4"/>
    <mergeCell ref="A5:P7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BM 12 DO CONTRATO</vt:lpstr>
      <vt:lpstr>BM 3 DO ADITIVO 03</vt:lpstr>
      <vt:lpstr>'BM 12 DO CONTRATO'!Area_de_impressao</vt:lpstr>
      <vt:lpstr>'BM 3 DO ADITIVO 03'!Area_de_impressao</vt:lpstr>
      <vt:lpstr>'BM 12 DO CONTRATO'!Titulos_de_impressao</vt:lpstr>
      <vt:lpstr>'BM 3 DO ADITIVO 03'!Titulos_de_impressao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Rayssa Oliveira</dc:creator>
  <cp:lastModifiedBy>Lana Lais Pereira Cruz</cp:lastModifiedBy>
  <cp:lastPrinted>2024-11-19T14:33:56Z</cp:lastPrinted>
  <dcterms:created xsi:type="dcterms:W3CDTF">2023-10-03T19:46:54Z</dcterms:created>
  <dcterms:modified xsi:type="dcterms:W3CDTF">2024-12-20T13:31:45Z</dcterms:modified>
</cp:coreProperties>
</file>