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ne.santos\Downloads\"/>
    </mc:Choice>
  </mc:AlternateContent>
  <xr:revisionPtr revIDLastSave="0" documentId="8_{1398559D-7D19-47DB-9B46-D39192419C07}" xr6:coauthVersionLast="43" xr6:coauthVersionMax="43" xr10:uidLastSave="{00000000-0000-0000-0000-000000000000}"/>
  <bookViews>
    <workbookView xWindow="-120" yWindow="-120" windowWidth="29040" windowHeight="15720" xr2:uid="{99F87B06-3DAD-43CA-B0C2-7405287F0C50}"/>
  </bookViews>
  <sheets>
    <sheet name="BM 15 CANAL" sheetId="1" r:id="rId1"/>
  </sheets>
  <definedNames>
    <definedName name="_xlnm.Print_Area" localSheetId="0">'BM 15 CANAL'!$A$1:$P$83</definedName>
    <definedName name="_xlnm.Print_Titles" localSheetId="0">'BM 15 CANAL'!$1:$9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5" i="1" l="1"/>
  <c r="I87" i="1" s="1"/>
  <c r="I88" i="1" s="1"/>
  <c r="H86" i="1"/>
  <c r="I86" i="1"/>
  <c r="K84" i="1" l="1"/>
  <c r="E45" i="1"/>
  <c r="J46" i="1" l="1"/>
  <c r="J45" i="1"/>
  <c r="E46" i="1"/>
  <c r="G74" i="1" l="1"/>
  <c r="H74" i="1" s="1"/>
  <c r="H73" i="1"/>
  <c r="K70" i="1"/>
  <c r="G40" i="1" l="1"/>
  <c r="L33" i="1" l="1"/>
  <c r="G29" i="1"/>
  <c r="N74" i="1"/>
  <c r="G73" i="1"/>
  <c r="N73" i="1" s="1"/>
  <c r="G72" i="1"/>
  <c r="H72" i="1" s="1"/>
  <c r="N72" i="1" s="1"/>
  <c r="G71" i="1"/>
  <c r="H71" i="1" s="1"/>
  <c r="N71" i="1" s="1"/>
  <c r="G69" i="1"/>
  <c r="H69" i="1" s="1"/>
  <c r="G68" i="1"/>
  <c r="H68" i="1" s="1"/>
  <c r="N68" i="1" s="1"/>
  <c r="G67" i="1"/>
  <c r="H67" i="1" s="1"/>
  <c r="N67" i="1" s="1"/>
  <c r="G66" i="1"/>
  <c r="M66" i="1" s="1"/>
  <c r="G65" i="1"/>
  <c r="H65" i="1" s="1"/>
  <c r="N65" i="1" s="1"/>
  <c r="G63" i="1"/>
  <c r="M63" i="1" s="1"/>
  <c r="P63" i="1" s="1"/>
  <c r="G62" i="1"/>
  <c r="H62" i="1" s="1"/>
  <c r="N62" i="1" s="1"/>
  <c r="G61" i="1"/>
  <c r="H61" i="1" s="1"/>
  <c r="N61" i="1" s="1"/>
  <c r="G59" i="1"/>
  <c r="H59" i="1" s="1"/>
  <c r="N59" i="1" s="1"/>
  <c r="G58" i="1"/>
  <c r="H58" i="1" s="1"/>
  <c r="N58" i="1" s="1"/>
  <c r="G57" i="1"/>
  <c r="H57" i="1" s="1"/>
  <c r="N57" i="1" s="1"/>
  <c r="G56" i="1"/>
  <c r="H56" i="1" s="1"/>
  <c r="N56" i="1" s="1"/>
  <c r="G55" i="1"/>
  <c r="H55" i="1" s="1"/>
  <c r="N55" i="1" s="1"/>
  <c r="G54" i="1"/>
  <c r="H54" i="1" s="1"/>
  <c r="N54" i="1" s="1"/>
  <c r="G52" i="1"/>
  <c r="H52" i="1" s="1"/>
  <c r="N52" i="1" s="1"/>
  <c r="G51" i="1"/>
  <c r="H51" i="1" s="1"/>
  <c r="N51" i="1" s="1"/>
  <c r="G50" i="1"/>
  <c r="M50" i="1" s="1"/>
  <c r="G49" i="1"/>
  <c r="M49" i="1" s="1"/>
  <c r="G48" i="1"/>
  <c r="H48" i="1" s="1"/>
  <c r="N48" i="1" s="1"/>
  <c r="G47" i="1"/>
  <c r="H47" i="1" s="1"/>
  <c r="N47" i="1" s="1"/>
  <c r="G46" i="1"/>
  <c r="M46" i="1" s="1"/>
  <c r="G45" i="1"/>
  <c r="H45" i="1" s="1"/>
  <c r="N45" i="1" s="1"/>
  <c r="G44" i="1"/>
  <c r="H44" i="1" s="1"/>
  <c r="N44" i="1" s="1"/>
  <c r="G43" i="1"/>
  <c r="M43" i="1" s="1"/>
  <c r="G42" i="1"/>
  <c r="H42" i="1" s="1"/>
  <c r="N42" i="1" s="1"/>
  <c r="G41" i="1"/>
  <c r="H41" i="1" s="1"/>
  <c r="N41" i="1" s="1"/>
  <c r="M40" i="1"/>
  <c r="G39" i="1"/>
  <c r="H39" i="1" s="1"/>
  <c r="N39" i="1" s="1"/>
  <c r="G38" i="1"/>
  <c r="H38" i="1" s="1"/>
  <c r="N38" i="1" s="1"/>
  <c r="G36" i="1"/>
  <c r="H36" i="1" s="1"/>
  <c r="N36" i="1" s="1"/>
  <c r="G35" i="1"/>
  <c r="H35" i="1" s="1"/>
  <c r="N35" i="1" s="1"/>
  <c r="G34" i="1"/>
  <c r="H34" i="1" s="1"/>
  <c r="N34" i="1" s="1"/>
  <c r="G32" i="1"/>
  <c r="H32" i="1" s="1"/>
  <c r="N32" i="1" s="1"/>
  <c r="G31" i="1"/>
  <c r="H31" i="1" s="1"/>
  <c r="N31" i="1" s="1"/>
  <c r="G30" i="1"/>
  <c r="H30" i="1" s="1"/>
  <c r="N30" i="1" s="1"/>
  <c r="G28" i="1"/>
  <c r="H28" i="1" s="1"/>
  <c r="N28" i="1" s="1"/>
  <c r="G26" i="1"/>
  <c r="H26" i="1" s="1"/>
  <c r="N26" i="1" s="1"/>
  <c r="G25" i="1"/>
  <c r="H25" i="1" s="1"/>
  <c r="N25" i="1" s="1"/>
  <c r="G24" i="1"/>
  <c r="H24" i="1" s="1"/>
  <c r="N24" i="1" s="1"/>
  <c r="G23" i="1"/>
  <c r="H23" i="1" s="1"/>
  <c r="N23" i="1" s="1"/>
  <c r="G22" i="1"/>
  <c r="H22" i="1" s="1"/>
  <c r="N22" i="1" s="1"/>
  <c r="G20" i="1"/>
  <c r="H20" i="1" s="1"/>
  <c r="N20" i="1" s="1"/>
  <c r="N19" i="1" s="1"/>
  <c r="G18" i="1"/>
  <c r="M18" i="1" s="1"/>
  <c r="G16" i="1"/>
  <c r="M16" i="1" s="1"/>
  <c r="G13" i="1"/>
  <c r="H13" i="1" s="1"/>
  <c r="N13" i="1" s="1"/>
  <c r="N12" i="1" s="1"/>
  <c r="G11" i="1"/>
  <c r="M11" i="1" s="1"/>
  <c r="L74" i="1"/>
  <c r="K74" i="1"/>
  <c r="L73" i="1"/>
  <c r="K73" i="1"/>
  <c r="L72" i="1"/>
  <c r="O72" i="1" s="1"/>
  <c r="K72" i="1"/>
  <c r="L71" i="1"/>
  <c r="K71" i="1"/>
  <c r="L68" i="1"/>
  <c r="K68" i="1"/>
  <c r="L67" i="1"/>
  <c r="K67" i="1"/>
  <c r="L66" i="1"/>
  <c r="K66" i="1"/>
  <c r="L65" i="1"/>
  <c r="K65" i="1"/>
  <c r="L63" i="1"/>
  <c r="O63" i="1" s="1"/>
  <c r="K63" i="1"/>
  <c r="M62" i="1"/>
  <c r="P62" i="1" s="1"/>
  <c r="L62" i="1"/>
  <c r="K62" i="1"/>
  <c r="L61" i="1"/>
  <c r="K61" i="1"/>
  <c r="L59" i="1"/>
  <c r="K59" i="1"/>
  <c r="L58" i="1"/>
  <c r="O58" i="1" s="1"/>
  <c r="K58" i="1"/>
  <c r="L57" i="1"/>
  <c r="K57" i="1"/>
  <c r="L56" i="1"/>
  <c r="K56" i="1"/>
  <c r="L55" i="1"/>
  <c r="O55" i="1" s="1"/>
  <c r="K55" i="1"/>
  <c r="L54" i="1"/>
  <c r="K54" i="1"/>
  <c r="L52" i="1"/>
  <c r="O52" i="1" s="1"/>
  <c r="K52" i="1"/>
  <c r="L51" i="1"/>
  <c r="K51" i="1"/>
  <c r="L50" i="1"/>
  <c r="K50" i="1"/>
  <c r="L49" i="1"/>
  <c r="K49" i="1"/>
  <c r="L48" i="1"/>
  <c r="K48" i="1"/>
  <c r="L47" i="1"/>
  <c r="K47" i="1"/>
  <c r="L46" i="1"/>
  <c r="K46" i="1"/>
  <c r="L45" i="1"/>
  <c r="K45" i="1"/>
  <c r="L44" i="1"/>
  <c r="K44" i="1"/>
  <c r="L43" i="1"/>
  <c r="K43" i="1"/>
  <c r="L42" i="1"/>
  <c r="K42" i="1"/>
  <c r="L41" i="1"/>
  <c r="K41" i="1"/>
  <c r="L40" i="1"/>
  <c r="K40" i="1"/>
  <c r="M39" i="1"/>
  <c r="L39" i="1"/>
  <c r="K39" i="1"/>
  <c r="M38" i="1"/>
  <c r="L38" i="1"/>
  <c r="K38" i="1"/>
  <c r="L36" i="1"/>
  <c r="K36" i="1"/>
  <c r="L35" i="1"/>
  <c r="K35" i="1"/>
  <c r="L34" i="1"/>
  <c r="K34" i="1"/>
  <c r="K33" i="1"/>
  <c r="L32" i="1"/>
  <c r="K32" i="1"/>
  <c r="L31" i="1"/>
  <c r="K31" i="1"/>
  <c r="M30" i="1"/>
  <c r="L30" i="1"/>
  <c r="K30" i="1"/>
  <c r="K29" i="1"/>
  <c r="L28" i="1"/>
  <c r="K28" i="1"/>
  <c r="L26" i="1"/>
  <c r="K26" i="1"/>
  <c r="L25" i="1"/>
  <c r="K25" i="1"/>
  <c r="L24" i="1"/>
  <c r="K24" i="1"/>
  <c r="L23" i="1"/>
  <c r="K23" i="1"/>
  <c r="L22" i="1"/>
  <c r="K22" i="1"/>
  <c r="L20" i="1"/>
  <c r="K20" i="1"/>
  <c r="K19" i="1" s="1"/>
  <c r="L18" i="1"/>
  <c r="K18" i="1"/>
  <c r="K17" i="1" s="1"/>
  <c r="L16" i="1"/>
  <c r="K16" i="1"/>
  <c r="K15" i="1" s="1"/>
  <c r="L13" i="1"/>
  <c r="K13" i="1"/>
  <c r="K12" i="1" s="1"/>
  <c r="L11" i="1"/>
  <c r="K11" i="1"/>
  <c r="J72" i="1"/>
  <c r="J73" i="1"/>
  <c r="J74" i="1"/>
  <c r="J71" i="1"/>
  <c r="J70" i="1" s="1"/>
  <c r="J66" i="1"/>
  <c r="J67" i="1"/>
  <c r="J68" i="1"/>
  <c r="J65" i="1"/>
  <c r="J62" i="1"/>
  <c r="J63" i="1"/>
  <c r="J61" i="1"/>
  <c r="J55" i="1"/>
  <c r="J56" i="1"/>
  <c r="J57" i="1"/>
  <c r="J58" i="1"/>
  <c r="J59" i="1"/>
  <c r="J54" i="1"/>
  <c r="J39" i="1"/>
  <c r="J40" i="1"/>
  <c r="J41" i="1"/>
  <c r="J42" i="1"/>
  <c r="J43" i="1"/>
  <c r="J44" i="1"/>
  <c r="J47" i="1"/>
  <c r="J48" i="1"/>
  <c r="J49" i="1"/>
  <c r="J50" i="1"/>
  <c r="J51" i="1"/>
  <c r="J52" i="1"/>
  <c r="J38" i="1"/>
  <c r="J29" i="1"/>
  <c r="J30" i="1"/>
  <c r="J31" i="1"/>
  <c r="J32" i="1"/>
  <c r="J33" i="1"/>
  <c r="J34" i="1"/>
  <c r="J35" i="1"/>
  <c r="J36" i="1"/>
  <c r="J28" i="1"/>
  <c r="J23" i="1"/>
  <c r="J24" i="1"/>
  <c r="J25" i="1"/>
  <c r="J26" i="1"/>
  <c r="J22" i="1"/>
  <c r="J21" i="1" s="1"/>
  <c r="J20" i="1"/>
  <c r="J19" i="1" s="1"/>
  <c r="J18" i="1"/>
  <c r="J17" i="1" s="1"/>
  <c r="J16" i="1"/>
  <c r="J15" i="1" s="1"/>
  <c r="J13" i="1"/>
  <c r="J12" i="1" s="1"/>
  <c r="J10" i="1" s="1"/>
  <c r="J11" i="1"/>
  <c r="M20" i="1" l="1"/>
  <c r="M19" i="1" s="1"/>
  <c r="M65" i="1"/>
  <c r="P65" i="1" s="1"/>
  <c r="M55" i="1"/>
  <c r="P55" i="1" s="1"/>
  <c r="M58" i="1"/>
  <c r="P58" i="1" s="1"/>
  <c r="M57" i="1"/>
  <c r="P57" i="1" s="1"/>
  <c r="H63" i="1"/>
  <c r="N63" i="1" s="1"/>
  <c r="O48" i="1"/>
  <c r="O56" i="1"/>
  <c r="O59" i="1"/>
  <c r="O26" i="1"/>
  <c r="J37" i="1"/>
  <c r="J75" i="1" s="1"/>
  <c r="O32" i="1"/>
  <c r="K53" i="1"/>
  <c r="K64" i="1"/>
  <c r="O68" i="1"/>
  <c r="O73" i="1"/>
  <c r="P40" i="1"/>
  <c r="P66" i="1"/>
  <c r="O67" i="1"/>
  <c r="J53" i="1"/>
  <c r="O38" i="1"/>
  <c r="O41" i="1"/>
  <c r="O45" i="1"/>
  <c r="O54" i="1"/>
  <c r="O57" i="1"/>
  <c r="O61" i="1"/>
  <c r="O65" i="1"/>
  <c r="J64" i="1"/>
  <c r="J60" i="1" s="1"/>
  <c r="O24" i="1"/>
  <c r="M54" i="1"/>
  <c r="P54" i="1" s="1"/>
  <c r="O71" i="1"/>
  <c r="L70" i="1"/>
  <c r="O74" i="1"/>
  <c r="L64" i="1"/>
  <c r="L60" i="1" s="1"/>
  <c r="O66" i="1"/>
  <c r="O22" i="1"/>
  <c r="M72" i="1"/>
  <c r="P72" i="1" s="1"/>
  <c r="J14" i="1"/>
  <c r="J27" i="1"/>
  <c r="O11" i="1"/>
  <c r="O50" i="1"/>
  <c r="O62" i="1"/>
  <c r="M71" i="1"/>
  <c r="P71" i="1" s="1"/>
  <c r="P43" i="1"/>
  <c r="M56" i="1"/>
  <c r="P56" i="1" s="1"/>
  <c r="N53" i="1"/>
  <c r="L53" i="1"/>
  <c r="M48" i="1"/>
  <c r="P48" i="1" s="1"/>
  <c r="M47" i="1"/>
  <c r="P47" i="1" s="1"/>
  <c r="M28" i="1"/>
  <c r="P28" i="1" s="1"/>
  <c r="O13" i="1"/>
  <c r="P38" i="1"/>
  <c r="M15" i="1"/>
  <c r="P16" i="1"/>
  <c r="O20" i="1"/>
  <c r="M13" i="1"/>
  <c r="P20" i="1"/>
  <c r="O25" i="1"/>
  <c r="O30" i="1"/>
  <c r="O34" i="1"/>
  <c r="O42" i="1"/>
  <c r="O46" i="1"/>
  <c r="O49" i="1"/>
  <c r="M59" i="1"/>
  <c r="P59" i="1" s="1"/>
  <c r="M67" i="1"/>
  <c r="P67" i="1" s="1"/>
  <c r="M17" i="1"/>
  <c r="P18" i="1"/>
  <c r="P46" i="1"/>
  <c r="L12" i="1"/>
  <c r="L10" i="1" s="1"/>
  <c r="P30" i="1"/>
  <c r="O39" i="1"/>
  <c r="K60" i="1"/>
  <c r="O35" i="1"/>
  <c r="L15" i="1"/>
  <c r="O16" i="1"/>
  <c r="K21" i="1"/>
  <c r="O31" i="1"/>
  <c r="M68" i="1"/>
  <c r="P68" i="1" s="1"/>
  <c r="P49" i="1"/>
  <c r="N70" i="1"/>
  <c r="L17" i="1"/>
  <c r="O18" i="1"/>
  <c r="P39" i="1"/>
  <c r="O43" i="1"/>
  <c r="O47" i="1"/>
  <c r="K10" i="1"/>
  <c r="O23" i="1"/>
  <c r="O28" i="1"/>
  <c r="O36" i="1"/>
  <c r="O40" i="1"/>
  <c r="O44" i="1"/>
  <c r="O51" i="1"/>
  <c r="P11" i="1"/>
  <c r="P50" i="1"/>
  <c r="L19" i="1"/>
  <c r="O33" i="1"/>
  <c r="H16" i="1"/>
  <c r="N16" i="1" s="1"/>
  <c r="N15" i="1" s="1"/>
  <c r="M74" i="1"/>
  <c r="P74" i="1" s="1"/>
  <c r="K27" i="1"/>
  <c r="K37" i="1"/>
  <c r="K75" i="1" s="1"/>
  <c r="H18" i="1"/>
  <c r="N18" i="1" s="1"/>
  <c r="N17" i="1" s="1"/>
  <c r="K14" i="1"/>
  <c r="H40" i="1"/>
  <c r="N40" i="1" s="1"/>
  <c r="M45" i="1"/>
  <c r="P45" i="1" s="1"/>
  <c r="M35" i="1"/>
  <c r="P35" i="1" s="1"/>
  <c r="M25" i="1"/>
  <c r="P25" i="1" s="1"/>
  <c r="M24" i="1"/>
  <c r="P24" i="1" s="1"/>
  <c r="M23" i="1"/>
  <c r="P23" i="1" s="1"/>
  <c r="H11" i="1"/>
  <c r="N11" i="1" s="1"/>
  <c r="N10" i="1" s="1"/>
  <c r="M61" i="1"/>
  <c r="P61" i="1" s="1"/>
  <c r="M36" i="1"/>
  <c r="P36" i="1" s="1"/>
  <c r="M34" i="1"/>
  <c r="P34" i="1" s="1"/>
  <c r="L37" i="1"/>
  <c r="M52" i="1"/>
  <c r="P52" i="1" s="1"/>
  <c r="G33" i="1"/>
  <c r="M32" i="1"/>
  <c r="P32" i="1" s="1"/>
  <c r="H29" i="1"/>
  <c r="N29" i="1" s="1"/>
  <c r="M29" i="1"/>
  <c r="P29" i="1" s="1"/>
  <c r="L29" i="1"/>
  <c r="N21" i="1"/>
  <c r="L21" i="1"/>
  <c r="M22" i="1"/>
  <c r="P22" i="1" s="1"/>
  <c r="M73" i="1"/>
  <c r="P73" i="1" s="1"/>
  <c r="H66" i="1"/>
  <c r="N66" i="1" s="1"/>
  <c r="N64" i="1" s="1"/>
  <c r="M51" i="1"/>
  <c r="P51" i="1" s="1"/>
  <c r="H50" i="1"/>
  <c r="N50" i="1" s="1"/>
  <c r="H49" i="1"/>
  <c r="N49" i="1" s="1"/>
  <c r="H46" i="1"/>
  <c r="N46" i="1" s="1"/>
  <c r="M44" i="1"/>
  <c r="P44" i="1" s="1"/>
  <c r="H43" i="1"/>
  <c r="N43" i="1" s="1"/>
  <c r="M42" i="1"/>
  <c r="P42" i="1" s="1"/>
  <c r="M41" i="1"/>
  <c r="P41" i="1" s="1"/>
  <c r="M31" i="1"/>
  <c r="P31" i="1" s="1"/>
  <c r="M26" i="1"/>
  <c r="P26" i="1" s="1"/>
  <c r="N60" i="1" l="1"/>
  <c r="M53" i="1"/>
  <c r="L14" i="1"/>
  <c r="L75" i="1" s="1"/>
  <c r="M14" i="1"/>
  <c r="L27" i="1"/>
  <c r="O29" i="1"/>
  <c r="M64" i="1"/>
  <c r="M60" i="1" s="1"/>
  <c r="M70" i="1"/>
  <c r="P13" i="1"/>
  <c r="M12" i="1"/>
  <c r="M10" i="1" s="1"/>
  <c r="N14" i="1"/>
  <c r="N37" i="1"/>
  <c r="M37" i="1"/>
  <c r="M33" i="1"/>
  <c r="H33" i="1"/>
  <c r="N33" i="1" s="1"/>
  <c r="N27" i="1" s="1"/>
  <c r="M21" i="1"/>
  <c r="N75" i="1" l="1"/>
  <c r="M75" i="1"/>
  <c r="M84" i="1" s="1"/>
  <c r="O75" i="1"/>
  <c r="M27" i="1"/>
  <c r="P33" i="1"/>
  <c r="N84" i="1" l="1"/>
  <c r="P75" i="1"/>
</calcChain>
</file>

<file path=xl/sharedStrings.xml><?xml version="1.0" encoding="utf-8"?>
<sst xmlns="http://schemas.openxmlformats.org/spreadsheetml/2006/main" count="219" uniqueCount="169">
  <si>
    <t>UNIVERSO SERVIÇOS TERCEIRIZADOS LTDA</t>
  </si>
  <si>
    <t>PREFEITURA MUNICIPAL DE SÃO CRISTÓVÃO</t>
  </si>
  <si>
    <t>Rua: Vinte e quatro nº 27 - CONJ. JOÃO ALVES FILHO - NOSSA SENHORA DO SOCORRO/SE - CNPJ : 03.485.217/0001-27</t>
  </si>
  <si>
    <t>CONTRATO Nº: 45/2022</t>
  </si>
  <si>
    <t>INICIO - 27/06/2022</t>
  </si>
  <si>
    <t>COBERTURA E URBANIZAÇÃO DO CANAL DA RUA G, BAIRRO EDUARDO GOMES</t>
  </si>
  <si>
    <t>DESCRIÇÃO DO ITEM</t>
  </si>
  <si>
    <t>UNID</t>
  </si>
  <si>
    <t>PREÇO UNIT</t>
  </si>
  <si>
    <t>01 </t>
  </si>
  <si>
    <t>ADMINSITRAÇÃO LOCAL</t>
  </si>
  <si>
    <t>01.001 </t>
  </si>
  <si>
    <t>Equipe Dirigente</t>
  </si>
  <si>
    <t>un</t>
  </si>
  <si>
    <t>01.002 </t>
  </si>
  <si>
    <t>CONTROLE TECNOLÓGICO</t>
  </si>
  <si>
    <t>01.002.001 </t>
  </si>
  <si>
    <t>Controle tecnológico de concreto "com" moldagem de corpos de prova, distancia até 30 km</t>
  </si>
  <si>
    <t>dia</t>
  </si>
  <si>
    <t>02 </t>
  </si>
  <si>
    <t>FRETE</t>
  </si>
  <si>
    <t>02.001 </t>
  </si>
  <si>
    <t>FRETE MATERIAL ARENOSO</t>
  </si>
  <si>
    <t>02.001.001 </t>
  </si>
  <si>
    <t>Transporte com caminhão basculante de 10 m³ - rodovia pavimentada (SICRO 5914389 - ref. Jul./2021)</t>
  </si>
  <si>
    <t>t.Km</t>
  </si>
  <si>
    <t>02.002 </t>
  </si>
  <si>
    <t>FRETE MATERIAL BRITADO</t>
  </si>
  <si>
    <t>02.002.001 </t>
  </si>
  <si>
    <t>03 </t>
  </si>
  <si>
    <t>MOBILIZAÇÃO E DESMOBILIZAÇÃO</t>
  </si>
  <si>
    <t>03.001 </t>
  </si>
  <si>
    <t>Transporte comercial com caminhao carroceria 9 t, rodovia pavimentada</t>
  </si>
  <si>
    <t>txkm</t>
  </si>
  <si>
    <t>04 </t>
  </si>
  <si>
    <t>INSTALAÇÕES DE CANTEIRO</t>
  </si>
  <si>
    <t>04.001 </t>
  </si>
  <si>
    <t>Placa de obra em chapa aço galvanizado, instalada</t>
  </si>
  <si>
    <t>m2</t>
  </si>
  <si>
    <t>04.002 </t>
  </si>
  <si>
    <t>Barracão para Obras de Médio Porte Reaproveitamento 2 vezes</t>
  </si>
  <si>
    <t>04.003 </t>
  </si>
  <si>
    <t>Instalação provisória de energia elétrica, aerea, trifasica, em poste galvanizado, exclusive fornecimento do medidor</t>
  </si>
  <si>
    <t>04.004 </t>
  </si>
  <si>
    <t>Ligação Predial de Água em Mureta de Concreto, Provisória ou Definitiva, com Fornecimento de Material, inclusive Mureta e Hidrômetro, Rede DN 50mm</t>
  </si>
  <si>
    <t>UN</t>
  </si>
  <si>
    <t>04.005 </t>
  </si>
  <si>
    <t>Tapume em chapa OSB LP (2,20x1,22m), esp = 10mm (1 uso)</t>
  </si>
  <si>
    <t>05 </t>
  </si>
  <si>
    <t>SERVIÇOS PRELIMINARES</t>
  </si>
  <si>
    <t>05.001 </t>
  </si>
  <si>
    <t>Limpeza de canais com escavadeira hidráulica, compreendendo remoção e carga de solos moles, materia orgânica ou entulhos</t>
  </si>
  <si>
    <t>m3</t>
  </si>
  <si>
    <t>05.002 </t>
  </si>
  <si>
    <t>Demolição de concreto manualmente</t>
  </si>
  <si>
    <t>05.003 </t>
  </si>
  <si>
    <t>Demolição de concreto com martelete e compressor</t>
  </si>
  <si>
    <t>05.004 </t>
  </si>
  <si>
    <t>Demolição de alvenaria de pedra</t>
  </si>
  <si>
    <t>05.005 </t>
  </si>
  <si>
    <t>Remoção e reposição de meio-fio</t>
  </si>
  <si>
    <t>m</t>
  </si>
  <si>
    <t>05.006 </t>
  </si>
  <si>
    <t>Demolição manual de piso cimentado sobre lastro de concreto - Rev 01</t>
  </si>
  <si>
    <t>05.007 </t>
  </si>
  <si>
    <t>Coleta e carga manuais de entulho</t>
  </si>
  <si>
    <t>05.008 </t>
  </si>
  <si>
    <t>Descarte de resíduos da construção civil em área licenciada</t>
  </si>
  <si>
    <t>t</t>
  </si>
  <si>
    <t>05.009 </t>
  </si>
  <si>
    <t>tkm</t>
  </si>
  <si>
    <t>06 </t>
  </si>
  <si>
    <t>MELHORIA, CONSERVAÇÃO E RECOBRIMENTO CANAL</t>
  </si>
  <si>
    <t>06.001 </t>
  </si>
  <si>
    <t>Escavação manual de vala ou cava em material de 1ª categoria, profundidade até 1,50m</t>
  </si>
  <si>
    <t>06.002 </t>
  </si>
  <si>
    <t>Reaterro manual de valas, com compactação utilizando sêpo, sem controle do grau de compactação</t>
  </si>
  <si>
    <t>06.003 </t>
  </si>
  <si>
    <t>Aço CA - 50 Ø 6,3 a 12,5mm, inclusive corte, dobragem, montagem e colocacao de ferragens nas formas, para superestruturas e fundações - R1</t>
  </si>
  <si>
    <t>kg</t>
  </si>
  <si>
    <t>06.004 </t>
  </si>
  <si>
    <t>Escoramento metálico para lajes e vigas, c/ escoras tubulares tipo "c" (h=1,76 a 2,83 m), com montagem e desmontagem</t>
  </si>
  <si>
    <t>06.005 </t>
  </si>
  <si>
    <t>Laje pré-fabricada treliçada com vigota dupla para piso, intereixo 38cm, h=12cm, enchimento em bloco cerâmico h=8cm, inclusive escoramento em madeira e capeamento 4cm.</t>
  </si>
  <si>
    <t>06.006 </t>
  </si>
  <si>
    <t>Fornecimento e instalação de tela aço soldada nervurada CA-60, Q-196, malha 10x10cm, ferro 5.0mm (3,11 kg/m2), painel 2,45x6,0m, Telcon ou similar</t>
  </si>
  <si>
    <t>06.007 </t>
  </si>
  <si>
    <t>Aplicação de adesivo estrutural base resina epoxi, Compound Adesivo, Vedacit ou similar, aplicação em chumbamento e colagem dos mais diversos materiais de construção</t>
  </si>
  <si>
    <t>06.008 </t>
  </si>
  <si>
    <t>Concreto Armado fck=30,0MPa, usinado, bombeado, adensado e lançado, para uso Geral, com formas planas em compensado resinado 12mm (05 usos)</t>
  </si>
  <si>
    <t>06.009 </t>
  </si>
  <si>
    <t>Concreto simples usinado fck=21mpa, bombeado, lançado e adensado na infraestrutura</t>
  </si>
  <si>
    <t>06.010 </t>
  </si>
  <si>
    <t>Grade tubo ferro galvanizado 2 1/2"</t>
  </si>
  <si>
    <t>06.011 </t>
  </si>
  <si>
    <t>Cantoneira de aço perfil "L" em abas iguais 1"x1"x1/8" - Rev. 01</t>
  </si>
  <si>
    <t>06.012 </t>
  </si>
  <si>
    <t>Pintura de acabamento com lixamento, aplicação de 01 demão de tinta à base de zarcão e 02 demãos de tinta esmalte</t>
  </si>
  <si>
    <t>06.013 </t>
  </si>
  <si>
    <t>Forma plana para estruturas, em tábuas de pinho, 03 usos, inclusive escoramento</t>
  </si>
  <si>
    <t>06.014 </t>
  </si>
  <si>
    <t>Concreto simples usinado fck=15mpa, bombeado, lançado e adensado na infraestrutura</t>
  </si>
  <si>
    <t>06.015 </t>
  </si>
  <si>
    <t>Chapisco em teto, e=5mm, com argamassa traço t1 - 1:3 (cimento / areia) - revisasa 08/2015</t>
  </si>
  <si>
    <t>07 </t>
  </si>
  <si>
    <t>PAISAGISMO</t>
  </si>
  <si>
    <t>07.001 </t>
  </si>
  <si>
    <t>Fornecimento e plantio de arbustos ornamentais</t>
  </si>
  <si>
    <t>07.002 </t>
  </si>
  <si>
    <t>Fornecimento e plantio de herbáceas ornamentais (pingo de ouro)</t>
  </si>
  <si>
    <t>07.003 </t>
  </si>
  <si>
    <t>Grama esmeralda em placas, fornecimento e plantio</t>
  </si>
  <si>
    <t>07.004 </t>
  </si>
  <si>
    <t>Planta - Trapoeraba roxa (tradescantia pallida purpurea)</t>
  </si>
  <si>
    <t>07.005 </t>
  </si>
  <si>
    <t>Planta - Agave gigantea (furcraea gigantea) - muda, fornecimento e plantio</t>
  </si>
  <si>
    <t>07.006 </t>
  </si>
  <si>
    <t>Planta - Ixora rei vermelha (ixora coccinea red), fornecimento e plantio</t>
  </si>
  <si>
    <t>08 </t>
  </si>
  <si>
    <t>PAVIMENTAÇÃO</t>
  </si>
  <si>
    <t>08.001 </t>
  </si>
  <si>
    <t>Meio-fio de concreto simples, sobre base de concreto simples e rejuntado com argamassa de cimento e areia traço 1:3</t>
  </si>
  <si>
    <t>08.002 </t>
  </si>
  <si>
    <t>Pintura de meio-fio com tinta branca a base de cal (caiação). af_05/2021</t>
  </si>
  <si>
    <t>08.003 </t>
  </si>
  <si>
    <t>Rampa padrão para acesso de deficientes a passeio público, em concreto simples Fck=25MPa, desempolada, pintada em novacor, 02 demãos e piso tátil de alerta/direcional.</t>
  </si>
  <si>
    <t>08.004 </t>
  </si>
  <si>
    <t>PISO PIGMENTADO</t>
  </si>
  <si>
    <t>08.004.001 </t>
  </si>
  <si>
    <t>Pigmento em pó, Bayferrox</t>
  </si>
  <si>
    <t>08.004.002 </t>
  </si>
  <si>
    <t>Piso tátil direcional e de alerta, em concreto colorido, p/deficientes visuais, dimensões 30x30cm, aplicado com argamassa industrializada ac-ii, rejuntado, exclusive regularização de base</t>
  </si>
  <si>
    <t>08.004.003 </t>
  </si>
  <si>
    <t>Regularização de base para revest. de pisos com arg. traço t4, esp. média = 2,5cm</t>
  </si>
  <si>
    <t>08.004.004 </t>
  </si>
  <si>
    <t>08.004.005 </t>
  </si>
  <si>
    <t>Pedreiro com encargos complementares</t>
  </si>
  <si>
    <t>h</t>
  </si>
  <si>
    <t>09 </t>
  </si>
  <si>
    <t>DIVERSOS</t>
  </si>
  <si>
    <t>09.001 </t>
  </si>
  <si>
    <t>Proteção de arbusto em tela fortinet, revestida em pvc, malha 10x5cm, com h=1,80m (diâmetro 0,40m)</t>
  </si>
  <si>
    <t>09.002 </t>
  </si>
  <si>
    <t>Marco Inaugural 2,80x1,20m - Padrão PMSC</t>
  </si>
  <si>
    <t>09.003 </t>
  </si>
  <si>
    <t>Conjunto com 03 lixeiras em fibra de vidro, com capacidade 20l cada, com tampa vai e vem</t>
  </si>
  <si>
    <t>09.004 </t>
  </si>
  <si>
    <t>Limpeza de ruas (varrição e remoção de entulhos)</t>
  </si>
  <si>
    <t>m²</t>
  </si>
  <si>
    <t>TOTAL DO ORÇAMENTO</t>
  </si>
  <si>
    <t xml:space="preserve">  ATESTAMOS QUE OS SERVIÇOS CONSTANTES NESTE BM</t>
  </si>
  <si>
    <t>APROVADO PARA PAGAMENTO</t>
  </si>
  <si>
    <t>FORAM RECEBIDOS POR NÓS EM PERFEITA ORDEM.</t>
  </si>
  <si>
    <t xml:space="preserve">DATA: </t>
  </si>
  <si>
    <t xml:space="preserve">DATA:                                           </t>
  </si>
  <si>
    <t xml:space="preserve">                                                </t>
  </si>
  <si>
    <t xml:space="preserve">  IDENTIFICAÇÃO DO RESPONSÁVEL TÉCNICO DA FIRMA</t>
  </si>
  <si>
    <t/>
  </si>
  <si>
    <t>QUANTIDADES</t>
  </si>
  <si>
    <t>VALORES (R$)</t>
  </si>
  <si>
    <t>% EXECUTADOS</t>
  </si>
  <si>
    <t>CONTR.</t>
  </si>
  <si>
    <t>ANTE.</t>
  </si>
  <si>
    <t>DO MÊS</t>
  </si>
  <si>
    <t>ACUM.</t>
  </si>
  <si>
    <t>SALDO</t>
  </si>
  <si>
    <t>BM Nº 15</t>
  </si>
  <si>
    <t>Pintura de acabamento com aplicação de 02 demãos de esmalte sobre superfícies metálicas - R1</t>
  </si>
  <si>
    <t>PERÍODO: 05/10/2023 a 29/12/2023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</si>
</sst>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Arial"/>
      <family val="2"/>
    </font>
    <font>
      <b/>
      <sz val="11"/>
      <color indexed="8"/>
      <name val="Times New Roman"/>
      <family val="1"/>
    </font>
    <font>
      <b/>
      <sz val="11"/>
      <color theme="1"/>
      <name val="Arial"/>
      <family val="2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indexed="8"/>
      <name val="Times New Roman"/>
      <family val="1"/>
    </font>
    <font>
      <b/>
      <sz val="11"/>
      <color indexed="12"/>
      <name val="Times New Roman"/>
      <family val="1"/>
    </font>
    <font>
      <b/>
      <sz val="11"/>
      <color indexed="58"/>
      <name val="Times New Roman"/>
      <family val="1"/>
    </font>
    <font>
      <b/>
      <sz val="16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Font="0" applyFill="0" applyBorder="0" applyAlignment="0" applyProtection="0"/>
  </cellStyleXfs>
  <cellXfs count="153">
    <xf numFmtId="0" fontId="0" fillId="0" borderId="0" xfId="0"/>
    <xf numFmtId="44" fontId="5" fillId="2" borderId="1" xfId="2" applyFont="1" applyFill="1" applyBorder="1" applyAlignment="1">
      <alignment vertical="center"/>
    </xf>
    <xf numFmtId="44" fontId="5" fillId="2" borderId="2" xfId="2" applyFont="1" applyFill="1" applyBorder="1" applyAlignment="1">
      <alignment vertical="center"/>
    </xf>
    <xf numFmtId="44" fontId="5" fillId="2" borderId="7" xfId="2" applyFont="1" applyFill="1" applyBorder="1" applyAlignment="1">
      <alignment vertical="center"/>
    </xf>
    <xf numFmtId="44" fontId="5" fillId="2" borderId="0" xfId="2" applyFont="1" applyFill="1" applyAlignment="1">
      <alignment vertical="center"/>
    </xf>
    <xf numFmtId="44" fontId="5" fillId="2" borderId="9" xfId="2" applyFont="1" applyFill="1" applyBorder="1" applyAlignment="1">
      <alignment horizontal="left" vertical="top"/>
    </xf>
    <xf numFmtId="44" fontId="5" fillId="2" borderId="10" xfId="2" applyFont="1" applyFill="1" applyBorder="1" applyAlignment="1">
      <alignment horizontal="left" vertical="center"/>
    </xf>
    <xf numFmtId="44" fontId="0" fillId="0" borderId="0" xfId="2" applyFont="1"/>
    <xf numFmtId="44" fontId="0" fillId="0" borderId="12" xfId="2" applyFont="1" applyBorder="1"/>
    <xf numFmtId="44" fontId="2" fillId="3" borderId="12" xfId="2" applyFont="1" applyFill="1" applyBorder="1"/>
    <xf numFmtId="0" fontId="0" fillId="3" borderId="0" xfId="0" applyFill="1"/>
    <xf numFmtId="44" fontId="0" fillId="3" borderId="12" xfId="2" applyFont="1" applyFill="1" applyBorder="1"/>
    <xf numFmtId="0" fontId="2" fillId="3" borderId="12" xfId="0" applyFont="1" applyFill="1" applyBorder="1"/>
    <xf numFmtId="0" fontId="2" fillId="3" borderId="0" xfId="0" applyFont="1" applyFill="1"/>
    <xf numFmtId="2" fontId="9" fillId="2" borderId="12" xfId="0" applyNumberFormat="1" applyFont="1" applyFill="1" applyBorder="1" applyAlignment="1">
      <alignment horizontal="center" vertical="center"/>
    </xf>
    <xf numFmtId="43" fontId="9" fillId="2" borderId="12" xfId="1" applyFont="1" applyFill="1" applyBorder="1" applyAlignment="1">
      <alignment horizontal="center" vertical="center"/>
    </xf>
    <xf numFmtId="44" fontId="9" fillId="2" borderId="12" xfId="2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 wrapText="1"/>
    </xf>
    <xf numFmtId="0" fontId="8" fillId="3" borderId="12" xfId="0" applyFont="1" applyFill="1" applyBorder="1" applyAlignment="1">
      <alignment horizontal="center"/>
    </xf>
    <xf numFmtId="43" fontId="8" fillId="3" borderId="12" xfId="1" applyFont="1" applyFill="1" applyBorder="1" applyAlignment="1">
      <alignment horizontal="right"/>
    </xf>
    <xf numFmtId="0" fontId="0" fillId="3" borderId="12" xfId="0" applyFill="1" applyBorder="1"/>
    <xf numFmtId="43" fontId="10" fillId="3" borderId="12" xfId="1" applyFont="1" applyFill="1" applyBorder="1" applyAlignment="1">
      <alignment horizontal="right"/>
    </xf>
    <xf numFmtId="44" fontId="8" fillId="3" borderId="12" xfId="2" applyFont="1" applyFill="1" applyBorder="1" applyAlignment="1">
      <alignment horizontal="right"/>
    </xf>
    <xf numFmtId="0" fontId="8" fillId="0" borderId="12" xfId="0" applyFont="1" applyBorder="1" applyAlignment="1">
      <alignment horizontal="left" wrapText="1"/>
    </xf>
    <xf numFmtId="0" fontId="8" fillId="0" borderId="12" xfId="0" applyFont="1" applyBorder="1" applyAlignment="1">
      <alignment horizontal="center"/>
    </xf>
    <xf numFmtId="43" fontId="8" fillId="0" borderId="12" xfId="1" applyFont="1" applyBorder="1" applyAlignment="1">
      <alignment horizontal="right"/>
    </xf>
    <xf numFmtId="0" fontId="0" fillId="0" borderId="12" xfId="0" applyBorder="1"/>
    <xf numFmtId="43" fontId="0" fillId="0" borderId="12" xfId="0" applyNumberFormat="1" applyBorder="1"/>
    <xf numFmtId="44" fontId="8" fillId="0" borderId="12" xfId="2" applyFont="1" applyBorder="1" applyAlignment="1">
      <alignment horizontal="right"/>
    </xf>
    <xf numFmtId="44" fontId="0" fillId="0" borderId="12" xfId="0" applyNumberFormat="1" applyBorder="1"/>
    <xf numFmtId="0" fontId="10" fillId="3" borderId="12" xfId="0" applyFont="1" applyFill="1" applyBorder="1" applyAlignment="1">
      <alignment horizontal="center"/>
    </xf>
    <xf numFmtId="44" fontId="10" fillId="3" borderId="12" xfId="2" applyFont="1" applyFill="1" applyBorder="1" applyAlignment="1">
      <alignment horizontal="right"/>
    </xf>
    <xf numFmtId="43" fontId="11" fillId="0" borderId="26" xfId="1" applyFont="1" applyBorder="1" applyAlignment="1">
      <alignment horizontal="right"/>
    </xf>
    <xf numFmtId="43" fontId="11" fillId="0" borderId="26" xfId="0" applyNumberFormat="1" applyFont="1" applyBorder="1"/>
    <xf numFmtId="44" fontId="11" fillId="0" borderId="26" xfId="2" applyFont="1" applyBorder="1"/>
    <xf numFmtId="49" fontId="12" fillId="0" borderId="1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justify" vertical="justify"/>
    </xf>
    <xf numFmtId="0" fontId="13" fillId="0" borderId="1" xfId="0" applyFont="1" applyBorder="1" applyAlignment="1">
      <alignment vertical="center"/>
    </xf>
    <xf numFmtId="0" fontId="13" fillId="0" borderId="2" xfId="0" applyFont="1" applyBorder="1" applyAlignment="1">
      <alignment horizontal="left" vertical="center" wrapText="1"/>
    </xf>
    <xf numFmtId="43" fontId="13" fillId="0" borderId="2" xfId="1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left" wrapText="1"/>
    </xf>
    <xf numFmtId="164" fontId="12" fillId="0" borderId="2" xfId="1" applyNumberFormat="1" applyFont="1" applyFill="1" applyBorder="1"/>
    <xf numFmtId="44" fontId="13" fillId="0" borderId="2" xfId="2" applyFont="1" applyBorder="1" applyAlignment="1">
      <alignment vertical="center"/>
    </xf>
    <xf numFmtId="44" fontId="13" fillId="0" borderId="3" xfId="2" applyFont="1" applyBorder="1" applyAlignment="1">
      <alignment vertical="center"/>
    </xf>
    <xf numFmtId="44" fontId="13" fillId="0" borderId="1" xfId="2" applyFont="1" applyBorder="1" applyAlignment="1">
      <alignment vertical="center"/>
    </xf>
    <xf numFmtId="44" fontId="12" fillId="0" borderId="2" xfId="2" applyFont="1" applyBorder="1"/>
    <xf numFmtId="49" fontId="12" fillId="0" borderId="7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justify" vertical="justify"/>
    </xf>
    <xf numFmtId="164" fontId="13" fillId="0" borderId="7" xfId="1" applyNumberFormat="1" applyFont="1" applyFill="1" applyBorder="1" applyAlignment="1">
      <alignment vertical="center"/>
    </xf>
    <xf numFmtId="0" fontId="12" fillId="0" borderId="0" xfId="0" applyFont="1" applyAlignment="1">
      <alignment horizontal="left" vertical="center" wrapText="1"/>
    </xf>
    <xf numFmtId="43" fontId="12" fillId="0" borderId="0" xfId="1" applyFont="1" applyFill="1" applyBorder="1" applyAlignment="1">
      <alignment horizontal="left" vertical="center" wrapText="1"/>
    </xf>
    <xf numFmtId="0" fontId="12" fillId="0" borderId="0" xfId="0" applyFont="1" applyAlignment="1">
      <alignment horizontal="left" wrapText="1"/>
    </xf>
    <xf numFmtId="164" fontId="12" fillId="0" borderId="0" xfId="1" applyNumberFormat="1" applyFont="1" applyFill="1" applyBorder="1"/>
    <xf numFmtId="44" fontId="13" fillId="0" borderId="0" xfId="2" applyFont="1" applyFill="1" applyBorder="1" applyAlignment="1">
      <alignment vertical="center"/>
    </xf>
    <xf numFmtId="44" fontId="13" fillId="0" borderId="8" xfId="2" applyFont="1" applyFill="1" applyBorder="1" applyAlignment="1">
      <alignment vertical="center"/>
    </xf>
    <xf numFmtId="44" fontId="13" fillId="0" borderId="7" xfId="2" applyFont="1" applyFill="1" applyBorder="1" applyAlignment="1">
      <alignment vertical="center"/>
    </xf>
    <xf numFmtId="44" fontId="12" fillId="0" borderId="0" xfId="2" applyFont="1"/>
    <xf numFmtId="44" fontId="13" fillId="0" borderId="0" xfId="2" applyFont="1"/>
    <xf numFmtId="49" fontId="12" fillId="0" borderId="7" xfId="0" applyNumberFormat="1" applyFont="1" applyBorder="1" applyAlignment="1">
      <alignment horizontal="left" vertical="center"/>
    </xf>
    <xf numFmtId="49" fontId="12" fillId="0" borderId="8" xfId="0" applyNumberFormat="1" applyFont="1" applyBorder="1" applyAlignment="1">
      <alignment horizontal="center" vertical="center"/>
    </xf>
    <xf numFmtId="164" fontId="13" fillId="0" borderId="7" xfId="1" applyNumberFormat="1" applyFont="1" applyFill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43" fontId="12" fillId="0" borderId="0" xfId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44" fontId="13" fillId="0" borderId="0" xfId="2" applyFont="1" applyFill="1" applyBorder="1" applyAlignment="1">
      <alignment horizontal="left" vertical="center"/>
    </xf>
    <xf numFmtId="44" fontId="12" fillId="0" borderId="8" xfId="2" applyFont="1" applyBorder="1"/>
    <xf numFmtId="44" fontId="12" fillId="0" borderId="7" xfId="2" applyFont="1" applyBorder="1"/>
    <xf numFmtId="0" fontId="12" fillId="0" borderId="7" xfId="0" applyFont="1" applyBorder="1" applyAlignment="1">
      <alignment horizontal="center" vertical="center"/>
    </xf>
    <xf numFmtId="44" fontId="12" fillId="0" borderId="0" xfId="2" applyFont="1" applyFill="1" applyBorder="1"/>
    <xf numFmtId="0" fontId="12" fillId="0" borderId="13" xfId="0" applyFont="1" applyBorder="1"/>
    <xf numFmtId="0" fontId="12" fillId="0" borderId="14" xfId="0" applyFont="1" applyBorder="1"/>
    <xf numFmtId="164" fontId="12" fillId="0" borderId="10" xfId="1" quotePrefix="1" applyNumberFormat="1" applyFont="1" applyFill="1" applyBorder="1" applyAlignment="1">
      <alignment horizontal="center" vertical="center"/>
    </xf>
    <xf numFmtId="44" fontId="12" fillId="0" borderId="10" xfId="2" quotePrefix="1" applyFont="1" applyFill="1" applyBorder="1" applyAlignment="1">
      <alignment horizontal="center" vertical="center"/>
    </xf>
    <xf numFmtId="44" fontId="12" fillId="0" borderId="10" xfId="2" applyFont="1" applyBorder="1"/>
    <xf numFmtId="44" fontId="12" fillId="0" borderId="11" xfId="2" applyFont="1" applyBorder="1"/>
    <xf numFmtId="44" fontId="12" fillId="0" borderId="9" xfId="2" applyFont="1" applyBorder="1"/>
    <xf numFmtId="9" fontId="5" fillId="2" borderId="2" xfId="3" applyFont="1" applyFill="1" applyBorder="1" applyAlignment="1">
      <alignment vertical="center"/>
    </xf>
    <xf numFmtId="9" fontId="5" fillId="2" borderId="0" xfId="3" applyFont="1" applyFill="1" applyAlignment="1">
      <alignment vertical="center"/>
    </xf>
    <xf numFmtId="9" fontId="5" fillId="2" borderId="10" xfId="3" applyFont="1" applyFill="1" applyBorder="1" applyAlignment="1">
      <alignment horizontal="left" vertical="center"/>
    </xf>
    <xf numFmtId="9" fontId="9" fillId="2" borderId="12" xfId="3" applyFont="1" applyFill="1" applyBorder="1" applyAlignment="1">
      <alignment horizontal="center" vertical="center"/>
    </xf>
    <xf numFmtId="9" fontId="0" fillId="3" borderId="12" xfId="3" applyFont="1" applyFill="1" applyBorder="1"/>
    <xf numFmtId="9" fontId="0" fillId="0" borderId="12" xfId="3" applyFont="1" applyBorder="1"/>
    <xf numFmtId="9" fontId="2" fillId="3" borderId="12" xfId="3" applyFont="1" applyFill="1" applyBorder="1"/>
    <xf numFmtId="9" fontId="11" fillId="0" borderId="26" xfId="3" applyFont="1" applyBorder="1"/>
    <xf numFmtId="9" fontId="12" fillId="0" borderId="2" xfId="3" applyFont="1" applyBorder="1"/>
    <xf numFmtId="9" fontId="12" fillId="0" borderId="0" xfId="3" applyFont="1"/>
    <xf numFmtId="9" fontId="12" fillId="0" borderId="10" xfId="3" applyFont="1" applyBorder="1"/>
    <xf numFmtId="9" fontId="0" fillId="0" borderId="0" xfId="3" applyFont="1"/>
    <xf numFmtId="9" fontId="6" fillId="2" borderId="8" xfId="3" applyFont="1" applyFill="1" applyBorder="1"/>
    <xf numFmtId="9" fontId="6" fillId="2" borderId="11" xfId="3" applyFont="1" applyFill="1" applyBorder="1"/>
    <xf numFmtId="9" fontId="9" fillId="2" borderId="24" xfId="3" applyFont="1" applyFill="1" applyBorder="1" applyAlignment="1">
      <alignment horizontal="center" vertical="center"/>
    </xf>
    <xf numFmtId="9" fontId="11" fillId="0" borderId="27" xfId="3" applyFont="1" applyBorder="1"/>
    <xf numFmtId="9" fontId="14" fillId="0" borderId="3" xfId="3" applyFont="1" applyBorder="1" applyAlignment="1">
      <alignment horizontal="right"/>
    </xf>
    <xf numFmtId="9" fontId="14" fillId="0" borderId="8" xfId="3" applyFont="1" applyBorder="1" applyAlignment="1">
      <alignment horizontal="right"/>
    </xf>
    <xf numFmtId="9" fontId="14" fillId="0" borderId="11" xfId="3" applyFont="1" applyBorder="1" applyAlignment="1">
      <alignment horizontal="right"/>
    </xf>
    <xf numFmtId="44" fontId="0" fillId="0" borderId="12" xfId="2" applyFont="1" applyFill="1" applyBorder="1"/>
    <xf numFmtId="1" fontId="0" fillId="0" borderId="12" xfId="0" applyNumberFormat="1" applyBorder="1"/>
    <xf numFmtId="44" fontId="0" fillId="0" borderId="0" xfId="0" applyNumberFormat="1"/>
    <xf numFmtId="0" fontId="0" fillId="0" borderId="0" xfId="3" applyNumberFormat="1" applyFont="1"/>
    <xf numFmtId="2" fontId="0" fillId="0" borderId="0" xfId="0" applyNumberFormat="1"/>
    <xf numFmtId="2" fontId="0" fillId="0" borderId="0" xfId="2" applyNumberFormat="1" applyFont="1"/>
    <xf numFmtId="4" fontId="0" fillId="0" borderId="0" xfId="0" applyNumberFormat="1"/>
    <xf numFmtId="44" fontId="9" fillId="2" borderId="17" xfId="4" applyNumberFormat="1" applyFont="1" applyFill="1" applyBorder="1" applyAlignment="1">
      <alignment horizontal="center" vertical="center"/>
    </xf>
    <xf numFmtId="44" fontId="9" fillId="2" borderId="21" xfId="4" applyNumberFormat="1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2" fontId="9" fillId="2" borderId="17" xfId="0" applyNumberFormat="1" applyFont="1" applyFill="1" applyBorder="1" applyAlignment="1">
      <alignment horizontal="center" vertical="center"/>
    </xf>
    <xf numFmtId="44" fontId="9" fillId="2" borderId="16" xfId="2" applyFont="1" applyFill="1" applyBorder="1" applyAlignment="1">
      <alignment horizontal="center" vertical="center" wrapText="1"/>
    </xf>
    <xf numFmtId="44" fontId="9" fillId="2" borderId="23" xfId="2" applyFont="1" applyFill="1" applyBorder="1" applyAlignment="1">
      <alignment horizontal="center" vertical="center" wrapText="1"/>
    </xf>
    <xf numFmtId="43" fontId="9" fillId="2" borderId="18" xfId="1" applyFont="1" applyFill="1" applyBorder="1" applyAlignment="1">
      <alignment horizontal="center" vertical="center"/>
    </xf>
    <xf numFmtId="43" fontId="9" fillId="2" borderId="19" xfId="1" applyFont="1" applyFill="1" applyBorder="1" applyAlignment="1">
      <alignment horizontal="center" vertical="center"/>
    </xf>
    <xf numFmtId="43" fontId="9" fillId="2" borderId="20" xfId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wrapText="1"/>
    </xf>
    <xf numFmtId="0" fontId="11" fillId="0" borderId="10" xfId="0" applyFont="1" applyBorder="1" applyAlignment="1">
      <alignment horizontal="center" wrapText="1"/>
    </xf>
    <xf numFmtId="0" fontId="11" fillId="0" borderId="25" xfId="0" applyFont="1" applyBorder="1" applyAlignment="1">
      <alignment horizontal="center" wrapText="1"/>
    </xf>
    <xf numFmtId="0" fontId="15" fillId="0" borderId="7" xfId="0" applyFont="1" applyBorder="1" applyAlignment="1">
      <alignment horizontal="center" vertical="justify"/>
    </xf>
    <xf numFmtId="0" fontId="15" fillId="0" borderId="8" xfId="0" applyFont="1" applyBorder="1" applyAlignment="1">
      <alignment horizontal="center" vertical="justify"/>
    </xf>
    <xf numFmtId="0" fontId="12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9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</cellXfs>
  <cellStyles count="5">
    <cellStyle name="Moeda" xfId="2" builtinId="4"/>
    <cellStyle name="Moeda 2" xfId="4" xr:uid="{539614DE-F905-44F1-BFC2-889FF06970F8}"/>
    <cellStyle name="Normal" xfId="0" builtinId="0"/>
    <cellStyle name="Porcentagem" xfId="3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166010</xdr:colOff>
      <xdr:row>0</xdr:row>
      <xdr:rowOff>54429</xdr:rowOff>
    </xdr:from>
    <xdr:to>
      <xdr:col>0</xdr:col>
      <xdr:colOff>959304</xdr:colOff>
      <xdr:row>2</xdr:row>
      <xdr:rowOff>54428</xdr:rowOff>
    </xdr:to>
    <xdr:pic>
      <xdr:nvPicPr>
        <xdr:cNvPr id="3" name="Imagem 1" descr="BD06662_">
          <a:extLst>
            <a:ext uri="{FF2B5EF4-FFF2-40B4-BE49-F238E27FC236}">
              <a16:creationId xmlns:a16="http://schemas.microsoft.com/office/drawing/2014/main" id="{E3FBCD44-B3DE-4B96-ACD2-485BE80D0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010" y="54429"/>
          <a:ext cx="793294" cy="400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AA35D-1997-4468-A626-6391F83E6A3D}">
  <dimension ref="A1:P88"/>
  <sheetViews>
    <sheetView showGridLines="0" tabSelected="1" view="pageBreakPreview" topLeftCell="C65" zoomScaleNormal="100" zoomScaleSheetLayoutView="100" workbookViewId="0">
      <selection activeCell="E14" sqref="E14"/>
    </sheetView>
  </sheetViews>
  <sheetFormatPr defaultRowHeight="15" x14ac:dyDescent="0.25"/>
  <cols>
    <col min="1" max="1" width="19.7109375" customWidth="1"/>
    <col min="2" max="2" width="57.7109375" customWidth="1"/>
    <col min="3" max="3" width="6.7109375" customWidth="1"/>
    <col min="4" max="4" width="12.85546875" bestFit="1" customWidth="1"/>
    <col min="5" max="5" width="13.42578125" customWidth="1"/>
    <col min="6" max="6" width="16.7109375" customWidth="1"/>
    <col min="7" max="7" width="13" customWidth="1"/>
    <col min="8" max="8" width="14.7109375" customWidth="1"/>
    <col min="9" max="9" width="16.5703125" style="7" customWidth="1"/>
    <col min="10" max="10" width="24" style="7" customWidth="1"/>
    <col min="11" max="11" width="22.140625" bestFit="1" customWidth="1"/>
    <col min="12" max="12" width="20.5703125" style="7" customWidth="1"/>
    <col min="13" max="13" width="24.140625" customWidth="1"/>
    <col min="14" max="14" width="23.85546875" customWidth="1"/>
    <col min="15" max="15" width="11.140625" style="87" customWidth="1"/>
    <col min="16" max="16" width="11" style="87" customWidth="1"/>
  </cols>
  <sheetData>
    <row r="1" spans="1:16" ht="15.75" thickBot="1" x14ac:dyDescent="0.3">
      <c r="A1" s="137" t="s">
        <v>0</v>
      </c>
      <c r="B1" s="138"/>
      <c r="C1" s="138"/>
      <c r="D1" s="138"/>
      <c r="E1" s="138"/>
      <c r="F1" s="138"/>
      <c r="G1" s="137" t="s">
        <v>166</v>
      </c>
      <c r="H1" s="138"/>
      <c r="I1" s="138"/>
      <c r="J1" s="138"/>
      <c r="K1" s="141"/>
      <c r="L1" s="143" t="s">
        <v>1</v>
      </c>
      <c r="M1" s="144"/>
      <c r="N1" s="144"/>
      <c r="O1" s="144"/>
      <c r="P1" s="145"/>
    </row>
    <row r="2" spans="1:16" ht="15.75" x14ac:dyDescent="0.25">
      <c r="A2" s="139"/>
      <c r="B2" s="140"/>
      <c r="C2" s="140"/>
      <c r="D2" s="140"/>
      <c r="E2" s="140"/>
      <c r="F2" s="140"/>
      <c r="G2" s="139"/>
      <c r="H2" s="140"/>
      <c r="I2" s="140"/>
      <c r="J2" s="140"/>
      <c r="K2" s="142"/>
      <c r="L2" s="1"/>
      <c r="M2" s="2"/>
      <c r="N2" s="2"/>
      <c r="O2" s="76"/>
      <c r="P2" s="88"/>
    </row>
    <row r="3" spans="1:16" ht="15.75" x14ac:dyDescent="0.25">
      <c r="A3" s="146" t="s">
        <v>2</v>
      </c>
      <c r="B3" s="147"/>
      <c r="C3" s="147"/>
      <c r="D3" s="147"/>
      <c r="E3" s="147"/>
      <c r="F3" s="147"/>
      <c r="G3" s="139" t="s">
        <v>168</v>
      </c>
      <c r="H3" s="140"/>
      <c r="I3" s="140"/>
      <c r="J3" s="140"/>
      <c r="K3" s="142"/>
      <c r="L3" s="3" t="s">
        <v>3</v>
      </c>
      <c r="M3" s="4"/>
      <c r="N3" s="4"/>
      <c r="O3" s="77"/>
      <c r="P3" s="88"/>
    </row>
    <row r="4" spans="1:16" ht="16.5" thickBot="1" x14ac:dyDescent="0.3">
      <c r="A4" s="148"/>
      <c r="B4" s="149"/>
      <c r="C4" s="149"/>
      <c r="D4" s="149"/>
      <c r="E4" s="149"/>
      <c r="F4" s="149"/>
      <c r="G4" s="150"/>
      <c r="H4" s="151"/>
      <c r="I4" s="151"/>
      <c r="J4" s="151"/>
      <c r="K4" s="152"/>
      <c r="L4" s="5" t="s">
        <v>4</v>
      </c>
      <c r="M4" s="6"/>
      <c r="N4" s="6"/>
      <c r="O4" s="78"/>
      <c r="P4" s="89"/>
    </row>
    <row r="5" spans="1:16" x14ac:dyDescent="0.25">
      <c r="A5" s="128" t="s">
        <v>5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30"/>
    </row>
    <row r="6" spans="1:16" x14ac:dyDescent="0.25">
      <c r="A6" s="131"/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3"/>
    </row>
    <row r="7" spans="1:16" ht="15.75" thickBot="1" x14ac:dyDescent="0.3">
      <c r="A7" s="134"/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6"/>
    </row>
    <row r="8" spans="1:16" x14ac:dyDescent="0.25">
      <c r="A8" s="104">
        <v>11</v>
      </c>
      <c r="B8" s="106" t="s">
        <v>6</v>
      </c>
      <c r="C8" s="108" t="s">
        <v>7</v>
      </c>
      <c r="D8" s="110" t="s">
        <v>158</v>
      </c>
      <c r="E8" s="110"/>
      <c r="F8" s="110"/>
      <c r="G8" s="110"/>
      <c r="H8" s="110"/>
      <c r="I8" s="111" t="s">
        <v>8</v>
      </c>
      <c r="J8" s="113" t="s">
        <v>159</v>
      </c>
      <c r="K8" s="114"/>
      <c r="L8" s="114"/>
      <c r="M8" s="114"/>
      <c r="N8" s="115"/>
      <c r="O8" s="102" t="s">
        <v>160</v>
      </c>
      <c r="P8" s="103"/>
    </row>
    <row r="9" spans="1:16" x14ac:dyDescent="0.25">
      <c r="A9" s="105"/>
      <c r="B9" s="107"/>
      <c r="C9" s="109"/>
      <c r="D9" s="14" t="s">
        <v>161</v>
      </c>
      <c r="E9" s="14" t="s">
        <v>162</v>
      </c>
      <c r="F9" s="15" t="s">
        <v>163</v>
      </c>
      <c r="G9" s="15" t="s">
        <v>164</v>
      </c>
      <c r="H9" s="14" t="s">
        <v>165</v>
      </c>
      <c r="I9" s="112"/>
      <c r="J9" s="16" t="s">
        <v>161</v>
      </c>
      <c r="K9" s="16" t="s">
        <v>162</v>
      </c>
      <c r="L9" s="16" t="s">
        <v>163</v>
      </c>
      <c r="M9" s="16" t="s">
        <v>164</v>
      </c>
      <c r="N9" s="16" t="s">
        <v>165</v>
      </c>
      <c r="O9" s="79" t="s">
        <v>163</v>
      </c>
      <c r="P9" s="90" t="s">
        <v>164</v>
      </c>
    </row>
    <row r="10" spans="1:16" s="10" customFormat="1" x14ac:dyDescent="0.25">
      <c r="A10" s="17" t="s">
        <v>9</v>
      </c>
      <c r="B10" s="17" t="s">
        <v>10</v>
      </c>
      <c r="C10" s="18"/>
      <c r="D10" s="19"/>
      <c r="E10" s="20"/>
      <c r="F10" s="21"/>
      <c r="G10" s="20"/>
      <c r="H10" s="20"/>
      <c r="I10" s="22"/>
      <c r="J10" s="9">
        <f>J11+J12</f>
        <v>108766.85999999999</v>
      </c>
      <c r="K10" s="9">
        <f>K11+K12</f>
        <v>91020.334000000003</v>
      </c>
      <c r="L10" s="9">
        <f>L11+L12</f>
        <v>5495.5355999999992</v>
      </c>
      <c r="M10" s="9">
        <f>M11+M12</f>
        <v>96515.869599999991</v>
      </c>
      <c r="N10" s="9">
        <f>N11+N12</f>
        <v>12250.990400000002</v>
      </c>
      <c r="O10" s="80"/>
      <c r="P10" s="80"/>
    </row>
    <row r="11" spans="1:16" x14ac:dyDescent="0.25">
      <c r="A11" s="23" t="s">
        <v>11</v>
      </c>
      <c r="B11" s="23" t="s">
        <v>12</v>
      </c>
      <c r="C11" s="24" t="s">
        <v>13</v>
      </c>
      <c r="D11" s="25">
        <v>1</v>
      </c>
      <c r="E11" s="26">
        <v>0.9</v>
      </c>
      <c r="F11" s="25">
        <v>0.06</v>
      </c>
      <c r="G11" s="27">
        <f>E11+F11</f>
        <v>0.96</v>
      </c>
      <c r="H11" s="27">
        <f>D11-G11</f>
        <v>4.0000000000000036E-2</v>
      </c>
      <c r="I11" s="28">
        <v>91592.26</v>
      </c>
      <c r="J11" s="8">
        <f>D11*I11</f>
        <v>91592.26</v>
      </c>
      <c r="K11" s="29">
        <f>I11*E11</f>
        <v>82433.034</v>
      </c>
      <c r="L11" s="8">
        <f>I11*F11</f>
        <v>5495.5355999999992</v>
      </c>
      <c r="M11" s="29">
        <f>G11*I11</f>
        <v>87928.569599999988</v>
      </c>
      <c r="N11" s="29">
        <f>H11*I11</f>
        <v>3663.6904000000031</v>
      </c>
      <c r="O11" s="81">
        <f>L11/J11</f>
        <v>0.06</v>
      </c>
      <c r="P11" s="81">
        <f>M11/J11</f>
        <v>0.96</v>
      </c>
    </row>
    <row r="12" spans="1:16" s="10" customFormat="1" x14ac:dyDescent="0.25">
      <c r="A12" s="17" t="s">
        <v>14</v>
      </c>
      <c r="B12" s="17" t="s">
        <v>15</v>
      </c>
      <c r="C12" s="18"/>
      <c r="D12" s="19"/>
      <c r="E12" s="20"/>
      <c r="F12" s="21"/>
      <c r="G12" s="20"/>
      <c r="H12" s="20"/>
      <c r="I12" s="22"/>
      <c r="J12" s="9">
        <f>J13</f>
        <v>17174.599999999999</v>
      </c>
      <c r="K12" s="9">
        <f>K13</f>
        <v>8587.2999999999993</v>
      </c>
      <c r="L12" s="9">
        <f>L13</f>
        <v>0</v>
      </c>
      <c r="M12" s="9">
        <f>M13</f>
        <v>8587.2999999999993</v>
      </c>
      <c r="N12" s="9">
        <f>N13</f>
        <v>8587.2999999999993</v>
      </c>
      <c r="O12" s="80"/>
      <c r="P12" s="80"/>
    </row>
    <row r="13" spans="1:16" ht="29.25" x14ac:dyDescent="0.25">
      <c r="A13" s="23" t="s">
        <v>16</v>
      </c>
      <c r="B13" s="23" t="s">
        <v>17</v>
      </c>
      <c r="C13" s="24" t="s">
        <v>18</v>
      </c>
      <c r="D13" s="25">
        <v>20</v>
      </c>
      <c r="E13" s="26">
        <v>10</v>
      </c>
      <c r="F13" s="25"/>
      <c r="G13" s="27">
        <f>E13+F13</f>
        <v>10</v>
      </c>
      <c r="H13" s="27">
        <f>D13-G13</f>
        <v>10</v>
      </c>
      <c r="I13" s="28">
        <v>858.73</v>
      </c>
      <c r="J13" s="8">
        <f>D13*I13</f>
        <v>17174.599999999999</v>
      </c>
      <c r="K13" s="29">
        <f>I13*E13</f>
        <v>8587.2999999999993</v>
      </c>
      <c r="L13" s="8">
        <f>I13*F13</f>
        <v>0</v>
      </c>
      <c r="M13" s="29">
        <f>G13*I13</f>
        <v>8587.2999999999993</v>
      </c>
      <c r="N13" s="29">
        <f>H13*I13</f>
        <v>8587.2999999999993</v>
      </c>
      <c r="O13" s="81">
        <f>L13/J13</f>
        <v>0</v>
      </c>
      <c r="P13" s="81">
        <f>M13/J13</f>
        <v>0.5</v>
      </c>
    </row>
    <row r="14" spans="1:16" s="10" customFormat="1" x14ac:dyDescent="0.25">
      <c r="A14" s="17" t="s">
        <v>19</v>
      </c>
      <c r="B14" s="17" t="s">
        <v>20</v>
      </c>
      <c r="C14" s="18"/>
      <c r="D14" s="19"/>
      <c r="E14" s="20"/>
      <c r="F14" s="21"/>
      <c r="G14" s="20"/>
      <c r="H14" s="20"/>
      <c r="I14" s="22"/>
      <c r="J14" s="9">
        <f>J15+J17</f>
        <v>29221.871199999998</v>
      </c>
      <c r="K14" s="9">
        <f>K15+K17</f>
        <v>24865.852400000003</v>
      </c>
      <c r="L14" s="9">
        <f>L15+L17</f>
        <v>4356.0187999999998</v>
      </c>
      <c r="M14" s="9">
        <f>M15+M17</f>
        <v>29221.871200000001</v>
      </c>
      <c r="N14" s="9">
        <f>N15+N17</f>
        <v>0</v>
      </c>
      <c r="O14" s="80"/>
      <c r="P14" s="80"/>
    </row>
    <row r="15" spans="1:16" s="10" customFormat="1" x14ac:dyDescent="0.25">
      <c r="A15" s="17" t="s">
        <v>21</v>
      </c>
      <c r="B15" s="17" t="s">
        <v>22</v>
      </c>
      <c r="C15" s="18"/>
      <c r="D15" s="19"/>
      <c r="E15" s="20"/>
      <c r="F15" s="21"/>
      <c r="G15" s="20"/>
      <c r="H15" s="20"/>
      <c r="I15" s="22"/>
      <c r="J15" s="11">
        <f>J16</f>
        <v>5650.0927999999994</v>
      </c>
      <c r="K15" s="11">
        <f>K16</f>
        <v>4798.5424000000003</v>
      </c>
      <c r="L15" s="11">
        <f>L16</f>
        <v>851.55040000000008</v>
      </c>
      <c r="M15" s="11">
        <f>M16</f>
        <v>5650.0928000000013</v>
      </c>
      <c r="N15" s="11">
        <f>N16</f>
        <v>0</v>
      </c>
      <c r="O15" s="80"/>
      <c r="P15" s="80"/>
    </row>
    <row r="16" spans="1:16" ht="29.25" x14ac:dyDescent="0.25">
      <c r="A16" s="23" t="s">
        <v>23</v>
      </c>
      <c r="B16" s="23" t="s">
        <v>24</v>
      </c>
      <c r="C16" s="24" t="s">
        <v>25</v>
      </c>
      <c r="D16" s="25">
        <v>8308.9599999999991</v>
      </c>
      <c r="E16" s="26">
        <v>7056.68</v>
      </c>
      <c r="F16" s="27">
        <v>1252.28</v>
      </c>
      <c r="G16" s="27">
        <f>E16+F16</f>
        <v>8308.9600000000009</v>
      </c>
      <c r="H16" s="27">
        <f>D16-G16</f>
        <v>0</v>
      </c>
      <c r="I16" s="28">
        <v>0.68</v>
      </c>
      <c r="J16" s="8">
        <f>D16*I16</f>
        <v>5650.0927999999994</v>
      </c>
      <c r="K16" s="29">
        <f>I16*E16</f>
        <v>4798.5424000000003</v>
      </c>
      <c r="L16" s="8">
        <f>I16*F16</f>
        <v>851.55040000000008</v>
      </c>
      <c r="M16" s="29">
        <f>G16*I16</f>
        <v>5650.0928000000013</v>
      </c>
      <c r="N16" s="29">
        <f>H16*I16</f>
        <v>0</v>
      </c>
      <c r="O16" s="81">
        <f>L16/J16</f>
        <v>0.15071440950492002</v>
      </c>
      <c r="P16" s="81">
        <f>M16/J16</f>
        <v>1.0000000000000002</v>
      </c>
    </row>
    <row r="17" spans="1:16" s="10" customFormat="1" x14ac:dyDescent="0.25">
      <c r="A17" s="17" t="s">
        <v>26</v>
      </c>
      <c r="B17" s="17" t="s">
        <v>27</v>
      </c>
      <c r="C17" s="18"/>
      <c r="D17" s="19"/>
      <c r="E17" s="20"/>
      <c r="F17" s="20"/>
      <c r="G17" s="20"/>
      <c r="H17" s="20"/>
      <c r="I17" s="22"/>
      <c r="J17" s="11">
        <f>J18</f>
        <v>23571.778399999999</v>
      </c>
      <c r="K17" s="11">
        <f>K18</f>
        <v>20067.310000000001</v>
      </c>
      <c r="L17" s="11">
        <f>L18</f>
        <v>3504.4684000000002</v>
      </c>
      <c r="M17" s="11">
        <f>M18</f>
        <v>23571.778399999999</v>
      </c>
      <c r="N17" s="11">
        <f>N18</f>
        <v>0</v>
      </c>
      <c r="O17" s="80"/>
      <c r="P17" s="80"/>
    </row>
    <row r="18" spans="1:16" ht="29.25" x14ac:dyDescent="0.25">
      <c r="A18" s="23" t="s">
        <v>28</v>
      </c>
      <c r="B18" s="23" t="s">
        <v>24</v>
      </c>
      <c r="C18" s="24" t="s">
        <v>25</v>
      </c>
      <c r="D18" s="25">
        <v>34664.379999999997</v>
      </c>
      <c r="E18" s="26">
        <v>29510.75</v>
      </c>
      <c r="F18" s="27">
        <v>5153.63</v>
      </c>
      <c r="G18" s="27">
        <f>E18+F18</f>
        <v>34664.379999999997</v>
      </c>
      <c r="H18" s="27">
        <f>D18-G18</f>
        <v>0</v>
      </c>
      <c r="I18" s="28">
        <v>0.68</v>
      </c>
      <c r="J18" s="8">
        <f>D18*I18</f>
        <v>23571.778399999999</v>
      </c>
      <c r="K18" s="29">
        <f>I18*E18</f>
        <v>20067.310000000001</v>
      </c>
      <c r="L18" s="8">
        <f>I18*F18</f>
        <v>3504.4684000000002</v>
      </c>
      <c r="M18" s="29">
        <f>G18*I18</f>
        <v>23571.778399999999</v>
      </c>
      <c r="N18" s="29">
        <f>H18*I18</f>
        <v>0</v>
      </c>
      <c r="O18" s="81">
        <f>L18/J18</f>
        <v>0.14867221049388452</v>
      </c>
      <c r="P18" s="81">
        <f>M18/J18</f>
        <v>1</v>
      </c>
    </row>
    <row r="19" spans="1:16" s="10" customFormat="1" x14ac:dyDescent="0.25">
      <c r="A19" s="17" t="s">
        <v>29</v>
      </c>
      <c r="B19" s="17" t="s">
        <v>30</v>
      </c>
      <c r="C19" s="18"/>
      <c r="D19" s="19"/>
      <c r="E19" s="20"/>
      <c r="F19" s="21"/>
      <c r="G19" s="20"/>
      <c r="H19" s="20"/>
      <c r="I19" s="22"/>
      <c r="J19" s="9">
        <f>J20</f>
        <v>384</v>
      </c>
      <c r="K19" s="9">
        <f>K20</f>
        <v>192</v>
      </c>
      <c r="L19" s="9">
        <f>L20</f>
        <v>192</v>
      </c>
      <c r="M19" s="9">
        <f>M20</f>
        <v>384</v>
      </c>
      <c r="N19" s="9">
        <f>N20</f>
        <v>0</v>
      </c>
      <c r="O19" s="80"/>
      <c r="P19" s="80"/>
    </row>
    <row r="20" spans="1:16" ht="29.25" x14ac:dyDescent="0.25">
      <c r="A20" s="23" t="s">
        <v>31</v>
      </c>
      <c r="B20" s="23" t="s">
        <v>32</v>
      </c>
      <c r="C20" s="24" t="s">
        <v>33</v>
      </c>
      <c r="D20" s="25">
        <v>800</v>
      </c>
      <c r="E20" s="26">
        <v>400</v>
      </c>
      <c r="F20" s="25">
        <v>400</v>
      </c>
      <c r="G20" s="27">
        <f>E20+F20</f>
        <v>800</v>
      </c>
      <c r="H20" s="27">
        <f>D20-G20</f>
        <v>0</v>
      </c>
      <c r="I20" s="28">
        <v>0.48</v>
      </c>
      <c r="J20" s="8">
        <f>D20*I20</f>
        <v>384</v>
      </c>
      <c r="K20" s="29">
        <f>I20*E20</f>
        <v>192</v>
      </c>
      <c r="L20" s="8">
        <f>I20*F20</f>
        <v>192</v>
      </c>
      <c r="M20" s="29">
        <f>G20*I20</f>
        <v>384</v>
      </c>
      <c r="N20" s="29">
        <f>H20*I20</f>
        <v>0</v>
      </c>
      <c r="O20" s="81">
        <f>L20/J20</f>
        <v>0.5</v>
      </c>
      <c r="P20" s="81">
        <f>M20/J20</f>
        <v>1</v>
      </c>
    </row>
    <row r="21" spans="1:16" s="10" customFormat="1" x14ac:dyDescent="0.25">
      <c r="A21" s="17" t="s">
        <v>34</v>
      </c>
      <c r="B21" s="17" t="s">
        <v>35</v>
      </c>
      <c r="C21" s="18"/>
      <c r="D21" s="19"/>
      <c r="E21" s="20"/>
      <c r="F21" s="21"/>
      <c r="G21" s="20"/>
      <c r="H21" s="20"/>
      <c r="I21" s="22"/>
      <c r="J21" s="9">
        <f>SUM(J22:J26)</f>
        <v>42973.1</v>
      </c>
      <c r="K21" s="9">
        <f>SUM(K22:K26)</f>
        <v>39749.1</v>
      </c>
      <c r="L21" s="9">
        <f>SUM(L22:L26)</f>
        <v>0</v>
      </c>
      <c r="M21" s="9">
        <f>SUM(M22:M26)</f>
        <v>39749.1</v>
      </c>
      <c r="N21" s="9">
        <f>SUM(N22:N26)</f>
        <v>3224</v>
      </c>
      <c r="O21" s="80"/>
      <c r="P21" s="80"/>
    </row>
    <row r="22" spans="1:16" x14ac:dyDescent="0.25">
      <c r="A22" s="23" t="s">
        <v>36</v>
      </c>
      <c r="B22" s="23" t="s">
        <v>37</v>
      </c>
      <c r="C22" s="24" t="s">
        <v>38</v>
      </c>
      <c r="D22" s="25">
        <v>12</v>
      </c>
      <c r="E22" s="25">
        <v>12</v>
      </c>
      <c r="F22" s="25"/>
      <c r="G22" s="27">
        <f>E22+F22</f>
        <v>12</v>
      </c>
      <c r="H22" s="27">
        <f>D22-G22</f>
        <v>0</v>
      </c>
      <c r="I22" s="28">
        <v>375.75</v>
      </c>
      <c r="J22" s="8">
        <f>D22*I22</f>
        <v>4509</v>
      </c>
      <c r="K22" s="29">
        <f>I22*E22</f>
        <v>4509</v>
      </c>
      <c r="L22" s="8">
        <f>I22*F22</f>
        <v>0</v>
      </c>
      <c r="M22" s="29">
        <f>G22*I22</f>
        <v>4509</v>
      </c>
      <c r="N22" s="29">
        <f>H22*I22</f>
        <v>0</v>
      </c>
      <c r="O22" s="81">
        <f>L22/J22</f>
        <v>0</v>
      </c>
      <c r="P22" s="81">
        <f>M22/J22</f>
        <v>1</v>
      </c>
    </row>
    <row r="23" spans="1:16" ht="29.25" x14ac:dyDescent="0.25">
      <c r="A23" s="23" t="s">
        <v>39</v>
      </c>
      <c r="B23" s="23" t="s">
        <v>40</v>
      </c>
      <c r="C23" s="24" t="s">
        <v>38</v>
      </c>
      <c r="D23" s="25">
        <v>30</v>
      </c>
      <c r="E23" s="25">
        <v>30</v>
      </c>
      <c r="F23" s="25"/>
      <c r="G23" s="27">
        <f>E23+F23</f>
        <v>30</v>
      </c>
      <c r="H23" s="27">
        <f>D23-G23</f>
        <v>0</v>
      </c>
      <c r="I23" s="28">
        <v>254.19</v>
      </c>
      <c r="J23" s="8">
        <f t="shared" ref="J23:J68" si="0">D23*I23</f>
        <v>7625.7</v>
      </c>
      <c r="K23" s="29">
        <f>I23*E23</f>
        <v>7625.7</v>
      </c>
      <c r="L23" s="8">
        <f>I23*F23</f>
        <v>0</v>
      </c>
      <c r="M23" s="29">
        <f>G23*I23</f>
        <v>7625.7</v>
      </c>
      <c r="N23" s="29">
        <f>H23*I23</f>
        <v>0</v>
      </c>
      <c r="O23" s="81">
        <f t="shared" ref="O23:O26" si="1">L23/J23</f>
        <v>0</v>
      </c>
      <c r="P23" s="81">
        <f t="shared" ref="P23:P26" si="2">M23/J23</f>
        <v>1</v>
      </c>
    </row>
    <row r="24" spans="1:16" ht="29.25" x14ac:dyDescent="0.25">
      <c r="A24" s="23" t="s">
        <v>41</v>
      </c>
      <c r="B24" s="23" t="s">
        <v>42</v>
      </c>
      <c r="C24" s="24" t="s">
        <v>13</v>
      </c>
      <c r="D24" s="25">
        <v>1</v>
      </c>
      <c r="E24" s="25"/>
      <c r="F24" s="25"/>
      <c r="G24" s="27">
        <f>E24+F24</f>
        <v>0</v>
      </c>
      <c r="H24" s="27">
        <f>D24-G24</f>
        <v>1</v>
      </c>
      <c r="I24" s="28">
        <v>2703.62</v>
      </c>
      <c r="J24" s="8">
        <f t="shared" si="0"/>
        <v>2703.62</v>
      </c>
      <c r="K24" s="29">
        <f>I24*E24</f>
        <v>0</v>
      </c>
      <c r="L24" s="8">
        <f>I24*F24</f>
        <v>0</v>
      </c>
      <c r="M24" s="29">
        <f>G24*I24</f>
        <v>0</v>
      </c>
      <c r="N24" s="29">
        <f>H24*I24</f>
        <v>2703.62</v>
      </c>
      <c r="O24" s="81">
        <f t="shared" si="1"/>
        <v>0</v>
      </c>
      <c r="P24" s="81">
        <f t="shared" si="2"/>
        <v>0</v>
      </c>
    </row>
    <row r="25" spans="1:16" ht="43.5" x14ac:dyDescent="0.25">
      <c r="A25" s="23" t="s">
        <v>43</v>
      </c>
      <c r="B25" s="23" t="s">
        <v>44</v>
      </c>
      <c r="C25" s="24" t="s">
        <v>45</v>
      </c>
      <c r="D25" s="25">
        <v>1</v>
      </c>
      <c r="E25" s="25"/>
      <c r="F25" s="25"/>
      <c r="G25" s="27">
        <f>E25+F25</f>
        <v>0</v>
      </c>
      <c r="H25" s="27">
        <f>D25-G25</f>
        <v>1</v>
      </c>
      <c r="I25" s="28">
        <v>520.38</v>
      </c>
      <c r="J25" s="8">
        <f t="shared" si="0"/>
        <v>520.38</v>
      </c>
      <c r="K25" s="29">
        <f>I25*E25</f>
        <v>0</v>
      </c>
      <c r="L25" s="8">
        <f>I25*F25</f>
        <v>0</v>
      </c>
      <c r="M25" s="29">
        <f>G25*I25</f>
        <v>0</v>
      </c>
      <c r="N25" s="29">
        <f>H25*I25</f>
        <v>520.38</v>
      </c>
      <c r="O25" s="81">
        <f t="shared" si="1"/>
        <v>0</v>
      </c>
      <c r="P25" s="81">
        <f t="shared" si="2"/>
        <v>0</v>
      </c>
    </row>
    <row r="26" spans="1:16" ht="29.25" x14ac:dyDescent="0.25">
      <c r="A26" s="23" t="s">
        <v>46</v>
      </c>
      <c r="B26" s="23" t="s">
        <v>47</v>
      </c>
      <c r="C26" s="24" t="s">
        <v>38</v>
      </c>
      <c r="D26" s="25">
        <v>264</v>
      </c>
      <c r="E26" s="25">
        <v>264</v>
      </c>
      <c r="F26" s="25"/>
      <c r="G26" s="27">
        <f>E26+F26</f>
        <v>264</v>
      </c>
      <c r="H26" s="27">
        <f>D26-G26</f>
        <v>0</v>
      </c>
      <c r="I26" s="28">
        <v>104.6</v>
      </c>
      <c r="J26" s="8">
        <f t="shared" si="0"/>
        <v>27614.399999999998</v>
      </c>
      <c r="K26" s="29">
        <f>I26*E26</f>
        <v>27614.399999999998</v>
      </c>
      <c r="L26" s="8">
        <f>I26*F26</f>
        <v>0</v>
      </c>
      <c r="M26" s="29">
        <f>G26*I26</f>
        <v>27614.399999999998</v>
      </c>
      <c r="N26" s="29">
        <f>H26*I26</f>
        <v>0</v>
      </c>
      <c r="O26" s="81">
        <f t="shared" si="1"/>
        <v>0</v>
      </c>
      <c r="P26" s="81">
        <f t="shared" si="2"/>
        <v>1</v>
      </c>
    </row>
    <row r="27" spans="1:16" s="10" customFormat="1" x14ac:dyDescent="0.25">
      <c r="A27" s="17" t="s">
        <v>48</v>
      </c>
      <c r="B27" s="17" t="s">
        <v>49</v>
      </c>
      <c r="C27" s="18"/>
      <c r="D27" s="19"/>
      <c r="E27" s="20"/>
      <c r="F27" s="21"/>
      <c r="G27" s="20"/>
      <c r="H27" s="20"/>
      <c r="I27" s="22"/>
      <c r="J27" s="9">
        <f>SUM(J28:J36)</f>
        <v>128709.74559999999</v>
      </c>
      <c r="K27" s="9">
        <f>SUM(K28:K36)</f>
        <v>103518.39360000001</v>
      </c>
      <c r="L27" s="9">
        <f>SUM(L28:L36)</f>
        <v>0</v>
      </c>
      <c r="M27" s="9">
        <f>SUM(M28:M36)</f>
        <v>103518.39360000001</v>
      </c>
      <c r="N27" s="9">
        <f>SUM(N28:N36)</f>
        <v>25191.351999999999</v>
      </c>
      <c r="O27" s="80"/>
      <c r="P27" s="80"/>
    </row>
    <row r="28" spans="1:16" ht="43.5" x14ac:dyDescent="0.25">
      <c r="A28" s="23" t="s">
        <v>50</v>
      </c>
      <c r="B28" s="23" t="s">
        <v>51</v>
      </c>
      <c r="C28" s="24" t="s">
        <v>52</v>
      </c>
      <c r="D28" s="25">
        <v>223.8</v>
      </c>
      <c r="E28" s="25">
        <v>223.8</v>
      </c>
      <c r="F28" s="25"/>
      <c r="G28" s="27">
        <f t="shared" ref="G28:G36" si="3">E28+F28</f>
        <v>223.8</v>
      </c>
      <c r="H28" s="27">
        <f t="shared" ref="H28:H36" si="4">D28-G28</f>
        <v>0</v>
      </c>
      <c r="I28" s="28">
        <v>18.14</v>
      </c>
      <c r="J28" s="8">
        <f t="shared" si="0"/>
        <v>4059.7320000000004</v>
      </c>
      <c r="K28" s="29">
        <f t="shared" ref="K28:K36" si="5">I28*E28</f>
        <v>4059.7320000000004</v>
      </c>
      <c r="L28" s="8">
        <f t="shared" ref="L28:L36" si="6">I28*F28</f>
        <v>0</v>
      </c>
      <c r="M28" s="29">
        <f t="shared" ref="M28:M36" si="7">G28*I28</f>
        <v>4059.7320000000004</v>
      </c>
      <c r="N28" s="29">
        <f t="shared" ref="N28:N36" si="8">H28*I28</f>
        <v>0</v>
      </c>
      <c r="O28" s="81">
        <f t="shared" ref="O28:O36" si="9">L28/J28</f>
        <v>0</v>
      </c>
      <c r="P28" s="81">
        <f t="shared" ref="P28:P36" si="10">M28/J28</f>
        <v>1</v>
      </c>
    </row>
    <row r="29" spans="1:16" x14ac:dyDescent="0.25">
      <c r="A29" s="23" t="s">
        <v>53</v>
      </c>
      <c r="B29" s="23" t="s">
        <v>54</v>
      </c>
      <c r="C29" s="24" t="s">
        <v>52</v>
      </c>
      <c r="D29" s="25">
        <v>44.8</v>
      </c>
      <c r="E29" s="26">
        <v>44.8</v>
      </c>
      <c r="F29" s="25"/>
      <c r="G29" s="27">
        <f t="shared" si="3"/>
        <v>44.8</v>
      </c>
      <c r="H29" s="27">
        <f t="shared" si="4"/>
        <v>0</v>
      </c>
      <c r="I29" s="28">
        <v>227.13</v>
      </c>
      <c r="J29" s="8">
        <f t="shared" si="0"/>
        <v>10175.423999999999</v>
      </c>
      <c r="K29" s="29">
        <f t="shared" si="5"/>
        <v>10175.423999999999</v>
      </c>
      <c r="L29" s="8">
        <f t="shared" si="6"/>
        <v>0</v>
      </c>
      <c r="M29" s="29">
        <f t="shared" si="7"/>
        <v>10175.423999999999</v>
      </c>
      <c r="N29" s="29">
        <f t="shared" si="8"/>
        <v>0</v>
      </c>
      <c r="O29" s="81">
        <f t="shared" si="9"/>
        <v>0</v>
      </c>
      <c r="P29" s="81">
        <f t="shared" si="10"/>
        <v>1</v>
      </c>
    </row>
    <row r="30" spans="1:16" x14ac:dyDescent="0.25">
      <c r="A30" s="23" t="s">
        <v>55</v>
      </c>
      <c r="B30" s="23" t="s">
        <v>56</v>
      </c>
      <c r="C30" s="24" t="s">
        <v>52</v>
      </c>
      <c r="D30" s="25">
        <v>9.6</v>
      </c>
      <c r="E30" s="26"/>
      <c r="F30" s="25"/>
      <c r="G30" s="27">
        <f t="shared" si="3"/>
        <v>0</v>
      </c>
      <c r="H30" s="27">
        <f t="shared" si="4"/>
        <v>9.6</v>
      </c>
      <c r="I30" s="28">
        <v>431.17</v>
      </c>
      <c r="J30" s="8">
        <f t="shared" si="0"/>
        <v>4139.232</v>
      </c>
      <c r="K30" s="29">
        <f t="shared" si="5"/>
        <v>0</v>
      </c>
      <c r="L30" s="8">
        <f t="shared" si="6"/>
        <v>0</v>
      </c>
      <c r="M30" s="29">
        <f t="shared" si="7"/>
        <v>0</v>
      </c>
      <c r="N30" s="29">
        <f t="shared" si="8"/>
        <v>4139.232</v>
      </c>
      <c r="O30" s="81">
        <f t="shared" si="9"/>
        <v>0</v>
      </c>
      <c r="P30" s="81">
        <f t="shared" si="10"/>
        <v>0</v>
      </c>
    </row>
    <row r="31" spans="1:16" x14ac:dyDescent="0.25">
      <c r="A31" s="23" t="s">
        <v>57</v>
      </c>
      <c r="B31" s="23" t="s">
        <v>58</v>
      </c>
      <c r="C31" s="24" t="s">
        <v>52</v>
      </c>
      <c r="D31" s="25">
        <v>149.19999999999999</v>
      </c>
      <c r="E31" s="26">
        <v>149.19999999999999</v>
      </c>
      <c r="F31" s="25"/>
      <c r="G31" s="27">
        <f t="shared" si="3"/>
        <v>149.19999999999999</v>
      </c>
      <c r="H31" s="27">
        <f t="shared" si="4"/>
        <v>0</v>
      </c>
      <c r="I31" s="28">
        <v>72.650000000000006</v>
      </c>
      <c r="J31" s="8">
        <f t="shared" si="0"/>
        <v>10839.38</v>
      </c>
      <c r="K31" s="29">
        <f t="shared" si="5"/>
        <v>10839.38</v>
      </c>
      <c r="L31" s="8">
        <f t="shared" si="6"/>
        <v>0</v>
      </c>
      <c r="M31" s="29">
        <f t="shared" si="7"/>
        <v>10839.38</v>
      </c>
      <c r="N31" s="29">
        <f t="shared" si="8"/>
        <v>0</v>
      </c>
      <c r="O31" s="81">
        <f t="shared" si="9"/>
        <v>0</v>
      </c>
      <c r="P31" s="81">
        <f t="shared" si="10"/>
        <v>1</v>
      </c>
    </row>
    <row r="32" spans="1:16" x14ac:dyDescent="0.25">
      <c r="A32" s="23" t="s">
        <v>59</v>
      </c>
      <c r="B32" s="23" t="s">
        <v>60</v>
      </c>
      <c r="C32" s="24" t="s">
        <v>61</v>
      </c>
      <c r="D32" s="25">
        <v>1492</v>
      </c>
      <c r="E32" s="26"/>
      <c r="F32" s="25"/>
      <c r="G32" s="27">
        <f t="shared" si="3"/>
        <v>0</v>
      </c>
      <c r="H32" s="27">
        <f t="shared" si="4"/>
        <v>1492</v>
      </c>
      <c r="I32" s="28">
        <v>14.11</v>
      </c>
      <c r="J32" s="8">
        <f t="shared" si="0"/>
        <v>21052.12</v>
      </c>
      <c r="K32" s="29">
        <f t="shared" si="5"/>
        <v>0</v>
      </c>
      <c r="L32" s="8">
        <f t="shared" si="6"/>
        <v>0</v>
      </c>
      <c r="M32" s="29">
        <f t="shared" si="7"/>
        <v>0</v>
      </c>
      <c r="N32" s="29">
        <f t="shared" si="8"/>
        <v>21052.12</v>
      </c>
      <c r="O32" s="81">
        <f t="shared" si="9"/>
        <v>0</v>
      </c>
      <c r="P32" s="81">
        <f t="shared" si="10"/>
        <v>0</v>
      </c>
    </row>
    <row r="33" spans="1:16" ht="29.25" x14ac:dyDescent="0.25">
      <c r="A33" s="23" t="s">
        <v>62</v>
      </c>
      <c r="B33" s="23" t="s">
        <v>63</v>
      </c>
      <c r="C33" s="24" t="s">
        <v>38</v>
      </c>
      <c r="D33" s="25">
        <v>1492</v>
      </c>
      <c r="E33" s="25">
        <v>1492</v>
      </c>
      <c r="F33" s="25"/>
      <c r="G33" s="27">
        <f t="shared" si="3"/>
        <v>1492</v>
      </c>
      <c r="H33" s="27">
        <f t="shared" si="4"/>
        <v>0</v>
      </c>
      <c r="I33" s="28">
        <v>23.83</v>
      </c>
      <c r="J33" s="8">
        <f t="shared" si="0"/>
        <v>35554.36</v>
      </c>
      <c r="K33" s="29">
        <f t="shared" si="5"/>
        <v>35554.36</v>
      </c>
      <c r="L33" s="8">
        <f t="shared" si="6"/>
        <v>0</v>
      </c>
      <c r="M33" s="29">
        <f t="shared" si="7"/>
        <v>35554.36</v>
      </c>
      <c r="N33" s="29">
        <f t="shared" si="8"/>
        <v>0</v>
      </c>
      <c r="O33" s="81">
        <f t="shared" si="9"/>
        <v>0</v>
      </c>
      <c r="P33" s="81">
        <f t="shared" si="10"/>
        <v>1</v>
      </c>
    </row>
    <row r="34" spans="1:16" x14ac:dyDescent="0.25">
      <c r="A34" s="23" t="s">
        <v>64</v>
      </c>
      <c r="B34" s="23" t="s">
        <v>65</v>
      </c>
      <c r="C34" s="24" t="s">
        <v>52</v>
      </c>
      <c r="D34" s="25">
        <v>458.64</v>
      </c>
      <c r="E34" s="25">
        <v>458.64</v>
      </c>
      <c r="F34" s="25"/>
      <c r="G34" s="27">
        <f t="shared" si="3"/>
        <v>458.64</v>
      </c>
      <c r="H34" s="27">
        <f t="shared" si="4"/>
        <v>0</v>
      </c>
      <c r="I34" s="28">
        <v>15.5</v>
      </c>
      <c r="J34" s="8">
        <f t="shared" si="0"/>
        <v>7108.92</v>
      </c>
      <c r="K34" s="29">
        <f t="shared" si="5"/>
        <v>7108.92</v>
      </c>
      <c r="L34" s="8">
        <f t="shared" si="6"/>
        <v>0</v>
      </c>
      <c r="M34" s="29">
        <f t="shared" si="7"/>
        <v>7108.92</v>
      </c>
      <c r="N34" s="29">
        <f t="shared" si="8"/>
        <v>0</v>
      </c>
      <c r="O34" s="81">
        <f t="shared" si="9"/>
        <v>0</v>
      </c>
      <c r="P34" s="81">
        <f t="shared" si="10"/>
        <v>1</v>
      </c>
    </row>
    <row r="35" spans="1:16" ht="29.25" x14ac:dyDescent="0.25">
      <c r="A35" s="23" t="s">
        <v>66</v>
      </c>
      <c r="B35" s="23" t="s">
        <v>67</v>
      </c>
      <c r="C35" s="24" t="s">
        <v>68</v>
      </c>
      <c r="D35" s="25">
        <v>687.96</v>
      </c>
      <c r="E35" s="25">
        <v>687.96</v>
      </c>
      <c r="F35" s="25"/>
      <c r="G35" s="27">
        <f t="shared" si="3"/>
        <v>687.96</v>
      </c>
      <c r="H35" s="27">
        <f t="shared" si="4"/>
        <v>0</v>
      </c>
      <c r="I35" s="28">
        <v>48.36</v>
      </c>
      <c r="J35" s="95">
        <f t="shared" si="0"/>
        <v>33269.745600000002</v>
      </c>
      <c r="K35" s="29">
        <f t="shared" si="5"/>
        <v>33269.745600000002</v>
      </c>
      <c r="L35" s="8">
        <f t="shared" si="6"/>
        <v>0</v>
      </c>
      <c r="M35" s="29">
        <f t="shared" si="7"/>
        <v>33269.745600000002</v>
      </c>
      <c r="N35" s="29">
        <f t="shared" si="8"/>
        <v>0</v>
      </c>
      <c r="O35" s="81">
        <f t="shared" si="9"/>
        <v>0</v>
      </c>
      <c r="P35" s="81">
        <f t="shared" si="10"/>
        <v>1</v>
      </c>
    </row>
    <row r="36" spans="1:16" ht="29.25" x14ac:dyDescent="0.25">
      <c r="A36" s="23" t="s">
        <v>69</v>
      </c>
      <c r="B36" s="23" t="s">
        <v>24</v>
      </c>
      <c r="C36" s="24" t="s">
        <v>70</v>
      </c>
      <c r="D36" s="25">
        <v>3692.4</v>
      </c>
      <c r="E36" s="25">
        <v>3692.4</v>
      </c>
      <c r="F36" s="25"/>
      <c r="G36" s="27">
        <f t="shared" si="3"/>
        <v>3692.4</v>
      </c>
      <c r="H36" s="27">
        <f t="shared" si="4"/>
        <v>0</v>
      </c>
      <c r="I36" s="28">
        <v>0.68</v>
      </c>
      <c r="J36" s="8">
        <f t="shared" si="0"/>
        <v>2510.8320000000003</v>
      </c>
      <c r="K36" s="29">
        <f t="shared" si="5"/>
        <v>2510.8320000000003</v>
      </c>
      <c r="L36" s="8">
        <f t="shared" si="6"/>
        <v>0</v>
      </c>
      <c r="M36" s="29">
        <f t="shared" si="7"/>
        <v>2510.8320000000003</v>
      </c>
      <c r="N36" s="29">
        <f t="shared" si="8"/>
        <v>0</v>
      </c>
      <c r="O36" s="81">
        <f t="shared" si="9"/>
        <v>0</v>
      </c>
      <c r="P36" s="81">
        <f t="shared" si="10"/>
        <v>1</v>
      </c>
    </row>
    <row r="37" spans="1:16" s="10" customFormat="1" ht="30" x14ac:dyDescent="0.25">
      <c r="A37" s="17" t="s">
        <v>71</v>
      </c>
      <c r="B37" s="17" t="s">
        <v>72</v>
      </c>
      <c r="C37" s="18"/>
      <c r="D37" s="19"/>
      <c r="E37" s="20"/>
      <c r="F37" s="21"/>
      <c r="G37" s="20"/>
      <c r="H37" s="20"/>
      <c r="I37" s="22"/>
      <c r="J37" s="9">
        <f>SUM(J38:J52)</f>
        <v>1772457.1669999999</v>
      </c>
      <c r="K37" s="9">
        <f>SUM(K38:K52)</f>
        <v>1747729.7082249401</v>
      </c>
      <c r="L37" s="9">
        <f>SUM(L38:L52)</f>
        <v>12799.784</v>
      </c>
      <c r="M37" s="9">
        <f>SUM(M38:M52)</f>
        <v>1760529.4922249401</v>
      </c>
      <c r="N37" s="9">
        <f>SUM(N38:N52)</f>
        <v>11927.674775060075</v>
      </c>
      <c r="O37" s="80"/>
      <c r="P37" s="80"/>
    </row>
    <row r="38" spans="1:16" ht="29.25" x14ac:dyDescent="0.25">
      <c r="A38" s="23" t="s">
        <v>73</v>
      </c>
      <c r="B38" s="23" t="s">
        <v>74</v>
      </c>
      <c r="C38" s="24" t="s">
        <v>52</v>
      </c>
      <c r="D38" s="25">
        <v>59.7</v>
      </c>
      <c r="E38" s="26"/>
      <c r="F38" s="25"/>
      <c r="G38" s="27">
        <f t="shared" ref="G38:G52" si="11">E38+F38</f>
        <v>0</v>
      </c>
      <c r="H38" s="27">
        <f t="shared" ref="H38:H52" si="12">D38-G38</f>
        <v>59.7</v>
      </c>
      <c r="I38" s="28">
        <v>47.51</v>
      </c>
      <c r="J38" s="8">
        <f t="shared" si="0"/>
        <v>2836.3470000000002</v>
      </c>
      <c r="K38" s="29">
        <f t="shared" ref="K38:K52" si="13">I38*E38</f>
        <v>0</v>
      </c>
      <c r="L38" s="8">
        <f t="shared" ref="L38:L52" si="14">I38*F38</f>
        <v>0</v>
      </c>
      <c r="M38" s="29">
        <f t="shared" ref="M38:M52" si="15">G38*I38</f>
        <v>0</v>
      </c>
      <c r="N38" s="29">
        <f t="shared" ref="N38:N52" si="16">H38*I38</f>
        <v>2836.3470000000002</v>
      </c>
      <c r="O38" s="81">
        <f t="shared" ref="O38:O49" si="17">L38/J38</f>
        <v>0</v>
      </c>
      <c r="P38" s="81">
        <f t="shared" ref="P38:P49" si="18">M38/J38</f>
        <v>0</v>
      </c>
    </row>
    <row r="39" spans="1:16" ht="29.25" x14ac:dyDescent="0.25">
      <c r="A39" s="23" t="s">
        <v>75</v>
      </c>
      <c r="B39" s="23" t="s">
        <v>76</v>
      </c>
      <c r="C39" s="24" t="s">
        <v>52</v>
      </c>
      <c r="D39" s="25">
        <v>59.7</v>
      </c>
      <c r="E39" s="26"/>
      <c r="F39" s="25"/>
      <c r="G39" s="27">
        <f t="shared" si="11"/>
        <v>0</v>
      </c>
      <c r="H39" s="27">
        <f t="shared" si="12"/>
        <v>59.7</v>
      </c>
      <c r="I39" s="28">
        <v>31.06</v>
      </c>
      <c r="J39" s="8">
        <f t="shared" si="0"/>
        <v>1854.2819999999999</v>
      </c>
      <c r="K39" s="29">
        <f t="shared" si="13"/>
        <v>0</v>
      </c>
      <c r="L39" s="8">
        <f t="shared" si="14"/>
        <v>0</v>
      </c>
      <c r="M39" s="29">
        <f t="shared" si="15"/>
        <v>0</v>
      </c>
      <c r="N39" s="29">
        <f t="shared" si="16"/>
        <v>1854.2819999999999</v>
      </c>
      <c r="O39" s="81">
        <f t="shared" si="17"/>
        <v>0</v>
      </c>
      <c r="P39" s="81">
        <f t="shared" si="18"/>
        <v>0</v>
      </c>
    </row>
    <row r="40" spans="1:16" ht="43.5" x14ac:dyDescent="0.25">
      <c r="A40" s="23" t="s">
        <v>77</v>
      </c>
      <c r="B40" s="23" t="s">
        <v>78</v>
      </c>
      <c r="C40" s="24" t="s">
        <v>79</v>
      </c>
      <c r="D40" s="25">
        <v>2984</v>
      </c>
      <c r="E40" s="25">
        <v>2984</v>
      </c>
      <c r="F40" s="25"/>
      <c r="G40" s="27">
        <f t="shared" si="11"/>
        <v>2984</v>
      </c>
      <c r="H40" s="27">
        <f t="shared" si="12"/>
        <v>0</v>
      </c>
      <c r="I40" s="28">
        <v>15.39</v>
      </c>
      <c r="J40" s="8">
        <f t="shared" si="0"/>
        <v>45923.76</v>
      </c>
      <c r="K40" s="29">
        <f t="shared" si="13"/>
        <v>45923.76</v>
      </c>
      <c r="L40" s="8">
        <f t="shared" si="14"/>
        <v>0</v>
      </c>
      <c r="M40" s="29">
        <f t="shared" si="15"/>
        <v>45923.76</v>
      </c>
      <c r="N40" s="29">
        <f t="shared" si="16"/>
        <v>0</v>
      </c>
      <c r="O40" s="81">
        <f t="shared" si="17"/>
        <v>0</v>
      </c>
      <c r="P40" s="81">
        <f t="shared" si="18"/>
        <v>1</v>
      </c>
    </row>
    <row r="41" spans="1:16" ht="43.5" x14ac:dyDescent="0.25">
      <c r="A41" s="23" t="s">
        <v>80</v>
      </c>
      <c r="B41" s="23" t="s">
        <v>81</v>
      </c>
      <c r="C41" s="24" t="s">
        <v>38</v>
      </c>
      <c r="D41" s="25">
        <v>1492</v>
      </c>
      <c r="E41" s="25">
        <v>1492</v>
      </c>
      <c r="F41" s="25"/>
      <c r="G41" s="27">
        <f t="shared" si="11"/>
        <v>1492</v>
      </c>
      <c r="H41" s="27">
        <f t="shared" si="12"/>
        <v>0</v>
      </c>
      <c r="I41" s="28">
        <v>18.2</v>
      </c>
      <c r="J41" s="8">
        <f t="shared" si="0"/>
        <v>27154.399999999998</v>
      </c>
      <c r="K41" s="29">
        <f t="shared" si="13"/>
        <v>27154.399999999998</v>
      </c>
      <c r="L41" s="8">
        <f t="shared" si="14"/>
        <v>0</v>
      </c>
      <c r="M41" s="29">
        <f t="shared" si="15"/>
        <v>27154.399999999998</v>
      </c>
      <c r="N41" s="29">
        <f t="shared" si="16"/>
        <v>0</v>
      </c>
      <c r="O41" s="81">
        <f t="shared" si="17"/>
        <v>0</v>
      </c>
      <c r="P41" s="81">
        <f t="shared" si="18"/>
        <v>1</v>
      </c>
    </row>
    <row r="42" spans="1:16" ht="57.75" x14ac:dyDescent="0.25">
      <c r="A42" s="23" t="s">
        <v>82</v>
      </c>
      <c r="B42" s="23" t="s">
        <v>83</v>
      </c>
      <c r="C42" s="24" t="s">
        <v>38</v>
      </c>
      <c r="D42" s="25">
        <v>3879.2</v>
      </c>
      <c r="E42" s="25">
        <v>3879.2</v>
      </c>
      <c r="F42" s="25"/>
      <c r="G42" s="27">
        <f t="shared" si="11"/>
        <v>3879.2</v>
      </c>
      <c r="H42" s="27">
        <f t="shared" si="12"/>
        <v>0</v>
      </c>
      <c r="I42" s="28">
        <v>195.91</v>
      </c>
      <c r="J42" s="8">
        <f t="shared" si="0"/>
        <v>759974.07199999993</v>
      </c>
      <c r="K42" s="29">
        <f t="shared" si="13"/>
        <v>759974.07199999993</v>
      </c>
      <c r="L42" s="8">
        <f t="shared" si="14"/>
        <v>0</v>
      </c>
      <c r="M42" s="29">
        <f t="shared" si="15"/>
        <v>759974.07199999993</v>
      </c>
      <c r="N42" s="29">
        <f t="shared" si="16"/>
        <v>0</v>
      </c>
      <c r="O42" s="81">
        <f t="shared" si="17"/>
        <v>0</v>
      </c>
      <c r="P42" s="81">
        <f t="shared" si="18"/>
        <v>1</v>
      </c>
    </row>
    <row r="43" spans="1:16" ht="43.5" x14ac:dyDescent="0.25">
      <c r="A43" s="23" t="s">
        <v>84</v>
      </c>
      <c r="B43" s="23" t="s">
        <v>85</v>
      </c>
      <c r="C43" s="24" t="s">
        <v>38</v>
      </c>
      <c r="D43" s="25">
        <v>3879.2</v>
      </c>
      <c r="E43" s="25">
        <v>3879.2</v>
      </c>
      <c r="F43" s="25"/>
      <c r="G43" s="27">
        <f t="shared" si="11"/>
        <v>3879.2</v>
      </c>
      <c r="H43" s="27">
        <f t="shared" si="12"/>
        <v>0</v>
      </c>
      <c r="I43" s="28">
        <v>47.12</v>
      </c>
      <c r="J43" s="8">
        <f t="shared" si="0"/>
        <v>182787.90399999998</v>
      </c>
      <c r="K43" s="29">
        <f t="shared" si="13"/>
        <v>182787.90399999998</v>
      </c>
      <c r="L43" s="8">
        <f t="shared" si="14"/>
        <v>0</v>
      </c>
      <c r="M43" s="29">
        <f t="shared" si="15"/>
        <v>182787.90399999998</v>
      </c>
      <c r="N43" s="29">
        <f t="shared" si="16"/>
        <v>0</v>
      </c>
      <c r="O43" s="81">
        <f t="shared" si="17"/>
        <v>0</v>
      </c>
      <c r="P43" s="81">
        <f t="shared" si="18"/>
        <v>1</v>
      </c>
    </row>
    <row r="44" spans="1:16" ht="57.75" x14ac:dyDescent="0.25">
      <c r="A44" s="23" t="s">
        <v>86</v>
      </c>
      <c r="B44" s="23" t="s">
        <v>87</v>
      </c>
      <c r="C44" s="24" t="s">
        <v>38</v>
      </c>
      <c r="D44" s="25">
        <v>298.39999999999998</v>
      </c>
      <c r="E44" s="25"/>
      <c r="F44" s="25">
        <v>190.7</v>
      </c>
      <c r="G44" s="27">
        <f t="shared" si="11"/>
        <v>190.7</v>
      </c>
      <c r="H44" s="27">
        <f t="shared" si="12"/>
        <v>107.69999999999999</v>
      </c>
      <c r="I44" s="28">
        <v>67.12</v>
      </c>
      <c r="J44" s="8">
        <f t="shared" si="0"/>
        <v>20028.608</v>
      </c>
      <c r="K44" s="29">
        <f t="shared" si="13"/>
        <v>0</v>
      </c>
      <c r="L44" s="8">
        <f t="shared" si="14"/>
        <v>12799.784</v>
      </c>
      <c r="M44" s="29">
        <f t="shared" si="15"/>
        <v>12799.784</v>
      </c>
      <c r="N44" s="29">
        <f t="shared" si="16"/>
        <v>7228.8239999999996</v>
      </c>
      <c r="O44" s="81">
        <f t="shared" si="17"/>
        <v>0.63907506702412864</v>
      </c>
      <c r="P44" s="81">
        <f t="shared" si="18"/>
        <v>0.63907506702412864</v>
      </c>
    </row>
    <row r="45" spans="1:16" ht="43.5" x14ac:dyDescent="0.25">
      <c r="A45" s="23" t="s">
        <v>88</v>
      </c>
      <c r="B45" s="23" t="s">
        <v>89</v>
      </c>
      <c r="C45" s="24" t="s">
        <v>52</v>
      </c>
      <c r="D45" s="25">
        <v>149.19999999999999</v>
      </c>
      <c r="E45" s="25">
        <f>95.456721+53.74</f>
        <v>149.196721</v>
      </c>
      <c r="F45" s="25"/>
      <c r="G45" s="27">
        <f t="shared" si="11"/>
        <v>149.196721</v>
      </c>
      <c r="H45" s="27">
        <f t="shared" si="12"/>
        <v>3.2789999999920383E-3</v>
      </c>
      <c r="I45" s="28">
        <v>2604.14</v>
      </c>
      <c r="J45" s="8">
        <f>D45*I45</f>
        <v>388537.68799999997</v>
      </c>
      <c r="K45" s="29">
        <f t="shared" si="13"/>
        <v>388529.14902493998</v>
      </c>
      <c r="L45" s="8">
        <f t="shared" si="14"/>
        <v>0</v>
      </c>
      <c r="M45" s="29">
        <f t="shared" si="15"/>
        <v>388529.14902493998</v>
      </c>
      <c r="N45" s="29">
        <f t="shared" si="16"/>
        <v>8.5389750599792666</v>
      </c>
      <c r="O45" s="81">
        <f t="shared" si="17"/>
        <v>0</v>
      </c>
      <c r="P45" s="81">
        <f t="shared" si="18"/>
        <v>0.9999780227882038</v>
      </c>
    </row>
    <row r="46" spans="1:16" ht="29.25" x14ac:dyDescent="0.25">
      <c r="A46" s="23" t="s">
        <v>90</v>
      </c>
      <c r="B46" s="23" t="s">
        <v>91</v>
      </c>
      <c r="C46" s="24" t="s">
        <v>52</v>
      </c>
      <c r="D46" s="25">
        <v>310.3</v>
      </c>
      <c r="E46" s="26">
        <f>267.670735058976+42.63</f>
        <v>310.30073505897599</v>
      </c>
      <c r="F46" s="25"/>
      <c r="G46" s="27">
        <f t="shared" si="11"/>
        <v>310.30073505897599</v>
      </c>
      <c r="H46" s="27">
        <f t="shared" si="12"/>
        <v>-7.35058975976699E-4</v>
      </c>
      <c r="I46" s="28">
        <v>431.53</v>
      </c>
      <c r="J46" s="8">
        <f>D46*I46</f>
        <v>133903.75899999999</v>
      </c>
      <c r="K46" s="29">
        <f t="shared" si="13"/>
        <v>133904.07619999989</v>
      </c>
      <c r="L46" s="8">
        <f t="shared" si="14"/>
        <v>0</v>
      </c>
      <c r="M46" s="29">
        <f t="shared" si="15"/>
        <v>133904.07619999989</v>
      </c>
      <c r="N46" s="29">
        <f t="shared" si="16"/>
        <v>-0.31719999990322489</v>
      </c>
      <c r="O46" s="81">
        <f t="shared" si="17"/>
        <v>0</v>
      </c>
      <c r="P46" s="81">
        <f t="shared" si="18"/>
        <v>1.0000023688655364</v>
      </c>
    </row>
    <row r="47" spans="1:16" x14ac:dyDescent="0.25">
      <c r="A47" s="23" t="s">
        <v>92</v>
      </c>
      <c r="B47" s="23" t="s">
        <v>93</v>
      </c>
      <c r="C47" s="24" t="s">
        <v>38</v>
      </c>
      <c r="D47" s="25">
        <v>74.900000000000006</v>
      </c>
      <c r="E47" s="26">
        <v>74.900000000000006</v>
      </c>
      <c r="F47" s="25"/>
      <c r="G47" s="27">
        <f t="shared" si="11"/>
        <v>74.900000000000006</v>
      </c>
      <c r="H47" s="27">
        <f t="shared" si="12"/>
        <v>0</v>
      </c>
      <c r="I47" s="28">
        <v>469.87</v>
      </c>
      <c r="J47" s="8">
        <f t="shared" si="0"/>
        <v>35193.263000000006</v>
      </c>
      <c r="K47" s="29">
        <f t="shared" si="13"/>
        <v>35193.263000000006</v>
      </c>
      <c r="L47" s="8">
        <f t="shared" si="14"/>
        <v>0</v>
      </c>
      <c r="M47" s="29">
        <f t="shared" si="15"/>
        <v>35193.263000000006</v>
      </c>
      <c r="N47" s="29">
        <f t="shared" si="16"/>
        <v>0</v>
      </c>
      <c r="O47" s="81">
        <f t="shared" si="17"/>
        <v>0</v>
      </c>
      <c r="P47" s="81">
        <f t="shared" si="18"/>
        <v>1</v>
      </c>
    </row>
    <row r="48" spans="1:16" ht="29.25" x14ac:dyDescent="0.25">
      <c r="A48" s="23" t="s">
        <v>94</v>
      </c>
      <c r="B48" s="23" t="s">
        <v>95</v>
      </c>
      <c r="C48" s="24" t="s">
        <v>61</v>
      </c>
      <c r="D48" s="25">
        <v>388.8</v>
      </c>
      <c r="E48" s="25">
        <v>388.8</v>
      </c>
      <c r="F48" s="25"/>
      <c r="G48" s="27">
        <f t="shared" si="11"/>
        <v>388.8</v>
      </c>
      <c r="H48" s="27">
        <f t="shared" si="12"/>
        <v>0</v>
      </c>
      <c r="I48" s="28">
        <v>16.760000000000002</v>
      </c>
      <c r="J48" s="8">
        <f t="shared" si="0"/>
        <v>6516.2880000000005</v>
      </c>
      <c r="K48" s="29">
        <f t="shared" si="13"/>
        <v>6516.2880000000005</v>
      </c>
      <c r="L48" s="8">
        <f t="shared" si="14"/>
        <v>0</v>
      </c>
      <c r="M48" s="29">
        <f t="shared" si="15"/>
        <v>6516.2880000000005</v>
      </c>
      <c r="N48" s="29">
        <f t="shared" si="16"/>
        <v>0</v>
      </c>
      <c r="O48" s="81">
        <f t="shared" si="17"/>
        <v>0</v>
      </c>
      <c r="P48" s="81">
        <f t="shared" si="18"/>
        <v>1</v>
      </c>
    </row>
    <row r="49" spans="1:16" ht="43.5" x14ac:dyDescent="0.25">
      <c r="A49" s="23" t="s">
        <v>96</v>
      </c>
      <c r="B49" s="23" t="s">
        <v>97</v>
      </c>
      <c r="C49" s="24" t="s">
        <v>38</v>
      </c>
      <c r="D49" s="25">
        <v>187</v>
      </c>
      <c r="E49" s="25">
        <v>187</v>
      </c>
      <c r="F49" s="25"/>
      <c r="G49" s="27">
        <f t="shared" si="11"/>
        <v>187</v>
      </c>
      <c r="H49" s="27">
        <f t="shared" si="12"/>
        <v>0</v>
      </c>
      <c r="I49" s="28">
        <v>26.71</v>
      </c>
      <c r="J49" s="8">
        <f t="shared" si="0"/>
        <v>4994.7700000000004</v>
      </c>
      <c r="K49" s="29">
        <f t="shared" si="13"/>
        <v>4994.7700000000004</v>
      </c>
      <c r="L49" s="8">
        <f t="shared" si="14"/>
        <v>0</v>
      </c>
      <c r="M49" s="29">
        <f t="shared" si="15"/>
        <v>4994.7700000000004</v>
      </c>
      <c r="N49" s="29">
        <f t="shared" si="16"/>
        <v>0</v>
      </c>
      <c r="O49" s="81">
        <f t="shared" si="17"/>
        <v>0</v>
      </c>
      <c r="P49" s="81">
        <f t="shared" si="18"/>
        <v>1</v>
      </c>
    </row>
    <row r="50" spans="1:16" ht="29.25" x14ac:dyDescent="0.25">
      <c r="A50" s="23" t="s">
        <v>98</v>
      </c>
      <c r="B50" s="23" t="s">
        <v>99</v>
      </c>
      <c r="C50" s="24" t="s">
        <v>38</v>
      </c>
      <c r="D50" s="25">
        <v>1342.8</v>
      </c>
      <c r="E50" s="26">
        <v>1342.8</v>
      </c>
      <c r="F50" s="25"/>
      <c r="G50" s="27">
        <f t="shared" si="11"/>
        <v>1342.8</v>
      </c>
      <c r="H50" s="27">
        <f t="shared" si="12"/>
        <v>0</v>
      </c>
      <c r="I50" s="28">
        <v>92.64</v>
      </c>
      <c r="J50" s="8">
        <f t="shared" si="0"/>
        <v>124396.992</v>
      </c>
      <c r="K50" s="29">
        <f t="shared" si="13"/>
        <v>124396.992</v>
      </c>
      <c r="L50" s="8">
        <f t="shared" si="14"/>
        <v>0</v>
      </c>
      <c r="M50" s="29">
        <f t="shared" si="15"/>
        <v>124396.992</v>
      </c>
      <c r="N50" s="29">
        <f t="shared" si="16"/>
        <v>0</v>
      </c>
      <c r="O50" s="81">
        <f t="shared" ref="O50" si="19">L50/J50</f>
        <v>0</v>
      </c>
      <c r="P50" s="81">
        <f t="shared" ref="P50" si="20">M50/J50</f>
        <v>1</v>
      </c>
    </row>
    <row r="51" spans="1:16" ht="29.25" x14ac:dyDescent="0.25">
      <c r="A51" s="23" t="s">
        <v>100</v>
      </c>
      <c r="B51" s="23" t="s">
        <v>101</v>
      </c>
      <c r="C51" s="24" t="s">
        <v>52</v>
      </c>
      <c r="D51" s="25">
        <v>6.7</v>
      </c>
      <c r="E51" s="26">
        <v>6.7</v>
      </c>
      <c r="F51" s="25"/>
      <c r="G51" s="27">
        <f t="shared" si="11"/>
        <v>6.7</v>
      </c>
      <c r="H51" s="27">
        <f t="shared" si="12"/>
        <v>0</v>
      </c>
      <c r="I51" s="28">
        <v>443.62</v>
      </c>
      <c r="J51" s="8">
        <f t="shared" si="0"/>
        <v>2972.2539999999999</v>
      </c>
      <c r="K51" s="29">
        <f t="shared" si="13"/>
        <v>2972.2539999999999</v>
      </c>
      <c r="L51" s="8">
        <f t="shared" si="14"/>
        <v>0</v>
      </c>
      <c r="M51" s="29">
        <f t="shared" si="15"/>
        <v>2972.2539999999999</v>
      </c>
      <c r="N51" s="29">
        <f t="shared" si="16"/>
        <v>0</v>
      </c>
      <c r="O51" s="81">
        <f>L51/J51</f>
        <v>0</v>
      </c>
      <c r="P51" s="81">
        <f>M51/J51</f>
        <v>1</v>
      </c>
    </row>
    <row r="52" spans="1:16" ht="29.25" x14ac:dyDescent="0.25">
      <c r="A52" s="23" t="s">
        <v>102</v>
      </c>
      <c r="B52" s="23" t="s">
        <v>103</v>
      </c>
      <c r="C52" s="24" t="s">
        <v>38</v>
      </c>
      <c r="D52" s="25">
        <v>3357</v>
      </c>
      <c r="E52" s="25">
        <v>3357</v>
      </c>
      <c r="F52" s="25"/>
      <c r="G52" s="27">
        <f t="shared" si="11"/>
        <v>3357</v>
      </c>
      <c r="H52" s="27">
        <f t="shared" si="12"/>
        <v>0</v>
      </c>
      <c r="I52" s="28">
        <v>10.54</v>
      </c>
      <c r="J52" s="8">
        <f t="shared" si="0"/>
        <v>35382.78</v>
      </c>
      <c r="K52" s="29">
        <f t="shared" si="13"/>
        <v>35382.78</v>
      </c>
      <c r="L52" s="8">
        <f t="shared" si="14"/>
        <v>0</v>
      </c>
      <c r="M52" s="29">
        <f t="shared" si="15"/>
        <v>35382.78</v>
      </c>
      <c r="N52" s="29">
        <f t="shared" si="16"/>
        <v>0</v>
      </c>
      <c r="O52" s="81">
        <f>L52/J52</f>
        <v>0</v>
      </c>
      <c r="P52" s="81">
        <f>M52/J52</f>
        <v>1</v>
      </c>
    </row>
    <row r="53" spans="1:16" s="10" customFormat="1" x14ac:dyDescent="0.25">
      <c r="A53" s="17" t="s">
        <v>104</v>
      </c>
      <c r="B53" s="17" t="s">
        <v>105</v>
      </c>
      <c r="C53" s="18"/>
      <c r="D53" s="19"/>
      <c r="E53" s="20"/>
      <c r="F53" s="21"/>
      <c r="G53" s="20"/>
      <c r="H53" s="20"/>
      <c r="I53" s="22"/>
      <c r="J53" s="9">
        <f>SUM(J54:J59)</f>
        <v>33666.899999999994</v>
      </c>
      <c r="K53" s="9">
        <f>SUM(K54:K59)</f>
        <v>33666.899999999994</v>
      </c>
      <c r="L53" s="9">
        <f>SUM(L54:L59)</f>
        <v>0</v>
      </c>
      <c r="M53" s="9">
        <f>SUM(M54:M59)</f>
        <v>33666.899999999994</v>
      </c>
      <c r="N53" s="9">
        <f>SUM(N54:N59)</f>
        <v>0</v>
      </c>
      <c r="O53" s="80"/>
      <c r="P53" s="80"/>
    </row>
    <row r="54" spans="1:16" x14ac:dyDescent="0.25">
      <c r="A54" s="23" t="s">
        <v>106</v>
      </c>
      <c r="B54" s="23" t="s">
        <v>107</v>
      </c>
      <c r="C54" s="24" t="s">
        <v>13</v>
      </c>
      <c r="D54" s="25">
        <v>250</v>
      </c>
      <c r="E54" s="25">
        <v>250</v>
      </c>
      <c r="F54" s="25"/>
      <c r="G54" s="27">
        <f t="shared" ref="G54:G59" si="21">E54+F54</f>
        <v>250</v>
      </c>
      <c r="H54" s="27">
        <f t="shared" ref="H54:H59" si="22">D54-G54</f>
        <v>0</v>
      </c>
      <c r="I54" s="28">
        <v>49.83</v>
      </c>
      <c r="J54" s="8">
        <f t="shared" si="0"/>
        <v>12457.5</v>
      </c>
      <c r="K54" s="29">
        <f t="shared" ref="K54:K59" si="23">I54*E54</f>
        <v>12457.5</v>
      </c>
      <c r="L54" s="8">
        <f t="shared" ref="L54:L59" si="24">I54*F54</f>
        <v>0</v>
      </c>
      <c r="M54" s="29">
        <f t="shared" ref="M54:M59" si="25">G54*I54</f>
        <v>12457.5</v>
      </c>
      <c r="N54" s="29">
        <f t="shared" ref="N54:N59" si="26">H54*I54</f>
        <v>0</v>
      </c>
      <c r="O54" s="81">
        <f>L54/J54</f>
        <v>0</v>
      </c>
      <c r="P54" s="81">
        <f>M54/J54</f>
        <v>1</v>
      </c>
    </row>
    <row r="55" spans="1:16" ht="29.25" x14ac:dyDescent="0.25">
      <c r="A55" s="23" t="s">
        <v>108</v>
      </c>
      <c r="B55" s="23" t="s">
        <v>109</v>
      </c>
      <c r="C55" s="24" t="s">
        <v>13</v>
      </c>
      <c r="D55" s="25">
        <v>320</v>
      </c>
      <c r="E55" s="25">
        <v>320</v>
      </c>
      <c r="F55" s="25"/>
      <c r="G55" s="27">
        <f t="shared" si="21"/>
        <v>320</v>
      </c>
      <c r="H55" s="27">
        <f t="shared" si="22"/>
        <v>0</v>
      </c>
      <c r="I55" s="28">
        <v>2.54</v>
      </c>
      <c r="J55" s="8">
        <f t="shared" si="0"/>
        <v>812.8</v>
      </c>
      <c r="K55" s="29">
        <f t="shared" si="23"/>
        <v>812.8</v>
      </c>
      <c r="L55" s="8">
        <f t="shared" si="24"/>
        <v>0</v>
      </c>
      <c r="M55" s="29">
        <f t="shared" si="25"/>
        <v>812.8</v>
      </c>
      <c r="N55" s="29">
        <f t="shared" si="26"/>
        <v>0</v>
      </c>
      <c r="O55" s="81">
        <f t="shared" ref="O55:O59" si="27">L55/J55</f>
        <v>0</v>
      </c>
      <c r="P55" s="81">
        <f t="shared" ref="P55:P59" si="28">M55/J55</f>
        <v>1</v>
      </c>
    </row>
    <row r="56" spans="1:16" x14ac:dyDescent="0.25">
      <c r="A56" s="23" t="s">
        <v>110</v>
      </c>
      <c r="B56" s="23" t="s">
        <v>111</v>
      </c>
      <c r="C56" s="24" t="s">
        <v>38</v>
      </c>
      <c r="D56" s="25">
        <v>800</v>
      </c>
      <c r="E56" s="25">
        <v>800</v>
      </c>
      <c r="F56" s="25"/>
      <c r="G56" s="27">
        <f t="shared" si="21"/>
        <v>800</v>
      </c>
      <c r="H56" s="27">
        <f t="shared" si="22"/>
        <v>0</v>
      </c>
      <c r="I56" s="28">
        <v>17.82</v>
      </c>
      <c r="J56" s="8">
        <f t="shared" si="0"/>
        <v>14256</v>
      </c>
      <c r="K56" s="29">
        <f t="shared" si="23"/>
        <v>14256</v>
      </c>
      <c r="L56" s="8">
        <f t="shared" si="24"/>
        <v>0</v>
      </c>
      <c r="M56" s="29">
        <f t="shared" si="25"/>
        <v>14256</v>
      </c>
      <c r="N56" s="29">
        <f t="shared" si="26"/>
        <v>0</v>
      </c>
      <c r="O56" s="81">
        <f t="shared" si="27"/>
        <v>0</v>
      </c>
      <c r="P56" s="81">
        <f t="shared" si="28"/>
        <v>1</v>
      </c>
    </row>
    <row r="57" spans="1:16" x14ac:dyDescent="0.25">
      <c r="A57" s="23" t="s">
        <v>112</v>
      </c>
      <c r="B57" s="23" t="s">
        <v>113</v>
      </c>
      <c r="C57" s="24" t="s">
        <v>13</v>
      </c>
      <c r="D57" s="25">
        <v>300</v>
      </c>
      <c r="E57" s="25">
        <v>300</v>
      </c>
      <c r="F57" s="25"/>
      <c r="G57" s="27">
        <f t="shared" si="21"/>
        <v>300</v>
      </c>
      <c r="H57" s="27">
        <f t="shared" si="22"/>
        <v>0</v>
      </c>
      <c r="I57" s="28">
        <v>7.04</v>
      </c>
      <c r="J57" s="8">
        <f t="shared" si="0"/>
        <v>2112</v>
      </c>
      <c r="K57" s="29">
        <f t="shared" si="23"/>
        <v>2112</v>
      </c>
      <c r="L57" s="8">
        <f t="shared" si="24"/>
        <v>0</v>
      </c>
      <c r="M57" s="29">
        <f t="shared" si="25"/>
        <v>2112</v>
      </c>
      <c r="N57" s="29">
        <f t="shared" si="26"/>
        <v>0</v>
      </c>
      <c r="O57" s="81">
        <f t="shared" si="27"/>
        <v>0</v>
      </c>
      <c r="P57" s="81">
        <f t="shared" si="28"/>
        <v>1</v>
      </c>
    </row>
    <row r="58" spans="1:16" ht="29.25" x14ac:dyDescent="0.25">
      <c r="A58" s="23" t="s">
        <v>114</v>
      </c>
      <c r="B58" s="23" t="s">
        <v>115</v>
      </c>
      <c r="C58" s="24" t="s">
        <v>13</v>
      </c>
      <c r="D58" s="25">
        <v>6</v>
      </c>
      <c r="E58" s="25">
        <v>6</v>
      </c>
      <c r="F58" s="25"/>
      <c r="G58" s="27">
        <f t="shared" si="21"/>
        <v>6</v>
      </c>
      <c r="H58" s="27">
        <f t="shared" si="22"/>
        <v>0</v>
      </c>
      <c r="I58" s="28">
        <v>138.1</v>
      </c>
      <c r="J58" s="8">
        <f t="shared" si="0"/>
        <v>828.59999999999991</v>
      </c>
      <c r="K58" s="29">
        <f t="shared" si="23"/>
        <v>828.59999999999991</v>
      </c>
      <c r="L58" s="8">
        <f t="shared" si="24"/>
        <v>0</v>
      </c>
      <c r="M58" s="29">
        <f t="shared" si="25"/>
        <v>828.59999999999991</v>
      </c>
      <c r="N58" s="29">
        <f t="shared" si="26"/>
        <v>0</v>
      </c>
      <c r="O58" s="81">
        <f t="shared" si="27"/>
        <v>0</v>
      </c>
      <c r="P58" s="81">
        <f t="shared" si="28"/>
        <v>1</v>
      </c>
    </row>
    <row r="59" spans="1:16" ht="29.25" x14ac:dyDescent="0.25">
      <c r="A59" s="23" t="s">
        <v>116</v>
      </c>
      <c r="B59" s="23" t="s">
        <v>117</v>
      </c>
      <c r="C59" s="24" t="s">
        <v>13</v>
      </c>
      <c r="D59" s="25">
        <v>200</v>
      </c>
      <c r="E59" s="25">
        <v>200</v>
      </c>
      <c r="F59" s="25"/>
      <c r="G59" s="27">
        <f t="shared" si="21"/>
        <v>200</v>
      </c>
      <c r="H59" s="27">
        <f t="shared" si="22"/>
        <v>0</v>
      </c>
      <c r="I59" s="28">
        <v>16</v>
      </c>
      <c r="J59" s="8">
        <f t="shared" si="0"/>
        <v>3200</v>
      </c>
      <c r="K59" s="29">
        <f t="shared" si="23"/>
        <v>3200</v>
      </c>
      <c r="L59" s="8">
        <f t="shared" si="24"/>
        <v>0</v>
      </c>
      <c r="M59" s="29">
        <f t="shared" si="25"/>
        <v>3200</v>
      </c>
      <c r="N59" s="29">
        <f t="shared" si="26"/>
        <v>0</v>
      </c>
      <c r="O59" s="81">
        <f t="shared" si="27"/>
        <v>0</v>
      </c>
      <c r="P59" s="81">
        <f t="shared" si="28"/>
        <v>1</v>
      </c>
    </row>
    <row r="60" spans="1:16" s="10" customFormat="1" x14ac:dyDescent="0.25">
      <c r="A60" s="17" t="s">
        <v>118</v>
      </c>
      <c r="B60" s="17" t="s">
        <v>119</v>
      </c>
      <c r="C60" s="18"/>
      <c r="D60" s="19"/>
      <c r="E60" s="20"/>
      <c r="F60" s="21"/>
      <c r="G60" s="20"/>
      <c r="H60" s="20"/>
      <c r="I60" s="22"/>
      <c r="J60" s="9">
        <f>SUM(J61:J63)+J64</f>
        <v>156144.04</v>
      </c>
      <c r="K60" s="9">
        <f>SUM(K61:K63)+K64</f>
        <v>137308.95600000001</v>
      </c>
      <c r="L60" s="9">
        <f>SUM(L61:L63)+L64</f>
        <v>18158.824000000001</v>
      </c>
      <c r="M60" s="9">
        <f>SUM(M61:M63)+M64</f>
        <v>155467.78</v>
      </c>
      <c r="N60" s="9">
        <f>SUM(N61:N63)+N64</f>
        <v>676.26</v>
      </c>
      <c r="O60" s="80"/>
      <c r="P60" s="80"/>
    </row>
    <row r="61" spans="1:16" ht="43.5" x14ac:dyDescent="0.25">
      <c r="A61" s="23" t="s">
        <v>120</v>
      </c>
      <c r="B61" s="23" t="s">
        <v>121</v>
      </c>
      <c r="C61" s="24" t="s">
        <v>61</v>
      </c>
      <c r="D61" s="25">
        <v>746</v>
      </c>
      <c r="E61" s="25">
        <v>746</v>
      </c>
      <c r="F61" s="25"/>
      <c r="G61" s="27">
        <f>E61+F61</f>
        <v>746</v>
      </c>
      <c r="H61" s="27">
        <f>D61-G61</f>
        <v>0</v>
      </c>
      <c r="I61" s="28">
        <v>24.87</v>
      </c>
      <c r="J61" s="8">
        <f t="shared" si="0"/>
        <v>18553.02</v>
      </c>
      <c r="K61" s="29">
        <f>I61*E61</f>
        <v>18553.02</v>
      </c>
      <c r="L61" s="8">
        <f>I61*F61</f>
        <v>0</v>
      </c>
      <c r="M61" s="29">
        <f>G61*I61</f>
        <v>18553.02</v>
      </c>
      <c r="N61" s="29">
        <f>H61*I61</f>
        <v>0</v>
      </c>
      <c r="O61" s="81">
        <f t="shared" ref="O61:O63" si="29">L61/J61</f>
        <v>0</v>
      </c>
      <c r="P61" s="81">
        <f t="shared" ref="P61:P63" si="30">M61/J61</f>
        <v>1</v>
      </c>
    </row>
    <row r="62" spans="1:16" ht="29.25" x14ac:dyDescent="0.25">
      <c r="A62" s="23" t="s">
        <v>122</v>
      </c>
      <c r="B62" s="23" t="s">
        <v>123</v>
      </c>
      <c r="C62" s="24" t="s">
        <v>61</v>
      </c>
      <c r="D62" s="25">
        <v>1492</v>
      </c>
      <c r="E62" s="26"/>
      <c r="F62" s="25">
        <v>1492</v>
      </c>
      <c r="G62" s="27">
        <f>E62+F62</f>
        <v>1492</v>
      </c>
      <c r="H62" s="27">
        <f>D62-G62</f>
        <v>0</v>
      </c>
      <c r="I62" s="28">
        <v>1.44</v>
      </c>
      <c r="J62" s="8">
        <f t="shared" si="0"/>
        <v>2148.48</v>
      </c>
      <c r="K62" s="29">
        <f>I62*E62</f>
        <v>0</v>
      </c>
      <c r="L62" s="8">
        <f>I62*F62</f>
        <v>2148.48</v>
      </c>
      <c r="M62" s="29">
        <f>G62*I62</f>
        <v>2148.48</v>
      </c>
      <c r="N62" s="29">
        <f>H62*I62</f>
        <v>0</v>
      </c>
      <c r="O62" s="81">
        <f t="shared" si="29"/>
        <v>1</v>
      </c>
      <c r="P62" s="81">
        <f t="shared" si="30"/>
        <v>1</v>
      </c>
    </row>
    <row r="63" spans="1:16" ht="57.75" x14ac:dyDescent="0.25">
      <c r="A63" s="23" t="s">
        <v>124</v>
      </c>
      <c r="B63" s="23" t="s">
        <v>125</v>
      </c>
      <c r="C63" s="24" t="s">
        <v>13</v>
      </c>
      <c r="D63" s="25">
        <v>33</v>
      </c>
      <c r="E63" s="26"/>
      <c r="F63" s="25">
        <v>33</v>
      </c>
      <c r="G63" s="27">
        <f>E63+F63</f>
        <v>33</v>
      </c>
      <c r="H63" s="27">
        <f>D63-G63</f>
        <v>0</v>
      </c>
      <c r="I63" s="28">
        <v>369.32</v>
      </c>
      <c r="J63" s="8">
        <f t="shared" si="0"/>
        <v>12187.56</v>
      </c>
      <c r="K63" s="29">
        <f>I63*E63</f>
        <v>0</v>
      </c>
      <c r="L63" s="8">
        <f>I63*F63</f>
        <v>12187.56</v>
      </c>
      <c r="M63" s="29">
        <f>G63*I63</f>
        <v>12187.56</v>
      </c>
      <c r="N63" s="29">
        <f>H63*I63</f>
        <v>0</v>
      </c>
      <c r="O63" s="81">
        <f t="shared" si="29"/>
        <v>1</v>
      </c>
      <c r="P63" s="81">
        <f t="shared" si="30"/>
        <v>1</v>
      </c>
    </row>
    <row r="64" spans="1:16" s="13" customFormat="1" x14ac:dyDescent="0.25">
      <c r="A64" s="17" t="s">
        <v>126</v>
      </c>
      <c r="B64" s="17" t="s">
        <v>127</v>
      </c>
      <c r="C64" s="30"/>
      <c r="D64" s="21"/>
      <c r="E64" s="12"/>
      <c r="F64" s="21"/>
      <c r="G64" s="12"/>
      <c r="H64" s="12"/>
      <c r="I64" s="31"/>
      <c r="J64" s="9">
        <f>SUM(J65:J69)</f>
        <v>123254.98000000001</v>
      </c>
      <c r="K64" s="9">
        <f>SUM(K65:K69)</f>
        <v>118755.936</v>
      </c>
      <c r="L64" s="9">
        <f>SUM(L65:L69)</f>
        <v>3822.7839999999997</v>
      </c>
      <c r="M64" s="9">
        <f>SUM(M65:M69)</f>
        <v>122578.72</v>
      </c>
      <c r="N64" s="9">
        <f>SUM(N65:N69)</f>
        <v>676.26</v>
      </c>
      <c r="O64" s="82"/>
      <c r="P64" s="82"/>
    </row>
    <row r="65" spans="1:16" x14ac:dyDescent="0.25">
      <c r="A65" s="23" t="s">
        <v>128</v>
      </c>
      <c r="B65" s="23" t="s">
        <v>129</v>
      </c>
      <c r="C65" s="24" t="s">
        <v>79</v>
      </c>
      <c r="D65" s="25">
        <v>582</v>
      </c>
      <c r="E65" s="25">
        <v>582</v>
      </c>
      <c r="F65" s="25"/>
      <c r="G65" s="27">
        <f>E65+F65</f>
        <v>582</v>
      </c>
      <c r="H65" s="27">
        <f>D65-G65</f>
        <v>0</v>
      </c>
      <c r="I65" s="28">
        <v>26.6</v>
      </c>
      <c r="J65" s="8">
        <f t="shared" si="0"/>
        <v>15481.2</v>
      </c>
      <c r="K65" s="29">
        <f>I65*E65</f>
        <v>15481.2</v>
      </c>
      <c r="L65" s="8">
        <f>I65*F65</f>
        <v>0</v>
      </c>
      <c r="M65" s="29">
        <f>G65*I65</f>
        <v>15481.2</v>
      </c>
      <c r="N65" s="29">
        <f>H65*I65</f>
        <v>0</v>
      </c>
      <c r="O65" s="81">
        <f t="shared" ref="O65:O68" si="31">L65/J65</f>
        <v>0</v>
      </c>
      <c r="P65" s="81">
        <f t="shared" ref="P65:P68" si="32">M65/J65</f>
        <v>1</v>
      </c>
    </row>
    <row r="66" spans="1:16" ht="57.75" x14ac:dyDescent="0.25">
      <c r="A66" s="23" t="s">
        <v>130</v>
      </c>
      <c r="B66" s="23" t="s">
        <v>131</v>
      </c>
      <c r="C66" s="24" t="s">
        <v>38</v>
      </c>
      <c r="D66" s="25">
        <v>42.4</v>
      </c>
      <c r="E66" s="26"/>
      <c r="F66" s="25">
        <v>42.4</v>
      </c>
      <c r="G66" s="27">
        <f>E66+F66</f>
        <v>42.4</v>
      </c>
      <c r="H66" s="27">
        <f>D66-G66</f>
        <v>0</v>
      </c>
      <c r="I66" s="28">
        <v>90.16</v>
      </c>
      <c r="J66" s="8">
        <f t="shared" si="0"/>
        <v>3822.7839999999997</v>
      </c>
      <c r="K66" s="29">
        <f>I66*E66</f>
        <v>0</v>
      </c>
      <c r="L66" s="8">
        <f>I66*F66</f>
        <v>3822.7839999999997</v>
      </c>
      <c r="M66" s="29">
        <f>G66*I66</f>
        <v>3822.7839999999997</v>
      </c>
      <c r="N66" s="29">
        <f>H66*I66</f>
        <v>0</v>
      </c>
      <c r="O66" s="81">
        <f t="shared" si="31"/>
        <v>1</v>
      </c>
      <c r="P66" s="81">
        <f t="shared" si="32"/>
        <v>1</v>
      </c>
    </row>
    <row r="67" spans="1:16" ht="29.25" x14ac:dyDescent="0.25">
      <c r="A67" s="23" t="s">
        <v>132</v>
      </c>
      <c r="B67" s="23" t="s">
        <v>133</v>
      </c>
      <c r="C67" s="24" t="s">
        <v>38</v>
      </c>
      <c r="D67" s="25">
        <v>26</v>
      </c>
      <c r="E67" s="26"/>
      <c r="F67" s="25"/>
      <c r="G67" s="27">
        <f>E67+F67</f>
        <v>0</v>
      </c>
      <c r="H67" s="27">
        <f>D67-G67</f>
        <v>26</v>
      </c>
      <c r="I67" s="28">
        <v>26.01</v>
      </c>
      <c r="J67" s="8">
        <f t="shared" si="0"/>
        <v>676.26</v>
      </c>
      <c r="K67" s="29">
        <f>I67*E67</f>
        <v>0</v>
      </c>
      <c r="L67" s="8">
        <f>I67*F67</f>
        <v>0</v>
      </c>
      <c r="M67" s="29">
        <f>G67*I67</f>
        <v>0</v>
      </c>
      <c r="N67" s="29">
        <f>H67*I67</f>
        <v>676.26</v>
      </c>
      <c r="O67" s="81">
        <f t="shared" si="31"/>
        <v>0</v>
      </c>
      <c r="P67" s="81">
        <f t="shared" si="32"/>
        <v>0</v>
      </c>
    </row>
    <row r="68" spans="1:16" ht="29.25" x14ac:dyDescent="0.25">
      <c r="A68" s="23" t="s">
        <v>134</v>
      </c>
      <c r="B68" s="23" t="s">
        <v>101</v>
      </c>
      <c r="C68" s="24" t="s">
        <v>52</v>
      </c>
      <c r="D68" s="25">
        <v>232.8</v>
      </c>
      <c r="E68" s="25">
        <v>232.8</v>
      </c>
      <c r="F68" s="25"/>
      <c r="G68" s="27">
        <f>E68+F68</f>
        <v>232.8</v>
      </c>
      <c r="H68" s="27">
        <f>D68-G68</f>
        <v>0</v>
      </c>
      <c r="I68" s="28">
        <v>443.62</v>
      </c>
      <c r="J68" s="8">
        <f t="shared" si="0"/>
        <v>103274.736</v>
      </c>
      <c r="K68" s="29">
        <f>I68*E68</f>
        <v>103274.736</v>
      </c>
      <c r="L68" s="8">
        <f>I68*F68</f>
        <v>0</v>
      </c>
      <c r="M68" s="29">
        <f>G68*I68</f>
        <v>103274.736</v>
      </c>
      <c r="N68" s="29">
        <f>H68*I68</f>
        <v>0</v>
      </c>
      <c r="O68" s="81">
        <f t="shared" si="31"/>
        <v>0</v>
      </c>
      <c r="P68" s="81">
        <f t="shared" si="32"/>
        <v>1</v>
      </c>
    </row>
    <row r="69" spans="1:16" x14ac:dyDescent="0.25">
      <c r="A69" s="23" t="s">
        <v>135</v>
      </c>
      <c r="B69" s="23" t="s">
        <v>136</v>
      </c>
      <c r="C69" s="24" t="s">
        <v>137</v>
      </c>
      <c r="D69" s="25">
        <v>132.69999999999999</v>
      </c>
      <c r="E69" s="26"/>
      <c r="F69" s="25"/>
      <c r="G69" s="27">
        <f>E69+F69</f>
        <v>0</v>
      </c>
      <c r="H69" s="27">
        <f>D69-G69</f>
        <v>132.69999999999999</v>
      </c>
      <c r="I69" s="28">
        <v>0</v>
      </c>
      <c r="J69" s="8"/>
      <c r="K69" s="26"/>
      <c r="L69" s="8"/>
      <c r="M69" s="26"/>
      <c r="N69" s="26"/>
      <c r="O69" s="81"/>
      <c r="P69" s="81"/>
    </row>
    <row r="70" spans="1:16" s="10" customFormat="1" x14ac:dyDescent="0.25">
      <c r="A70" s="17" t="s">
        <v>138</v>
      </c>
      <c r="B70" s="17" t="s">
        <v>139</v>
      </c>
      <c r="C70" s="18"/>
      <c r="D70" s="19"/>
      <c r="E70" s="20"/>
      <c r="F70" s="21"/>
      <c r="G70" s="20"/>
      <c r="H70" s="20"/>
      <c r="I70" s="22"/>
      <c r="J70" s="9">
        <f>SUM(J71:J74)</f>
        <v>54982.770000000004</v>
      </c>
      <c r="K70" s="9">
        <f>SUM(K71:K74)</f>
        <v>460.01327506010421</v>
      </c>
      <c r="L70" s="9">
        <f>SUM(L71:L74)</f>
        <v>9232.7561999999998</v>
      </c>
      <c r="M70" s="9">
        <f>SUM(M71:M74)</f>
        <v>9692.769475060104</v>
      </c>
      <c r="N70" s="9">
        <f>SUM(N71:N74)</f>
        <v>45290.000524939896</v>
      </c>
      <c r="O70" s="80"/>
      <c r="P70" s="80"/>
    </row>
    <row r="71" spans="1:16" ht="29.25" x14ac:dyDescent="0.25">
      <c r="A71" s="23" t="s">
        <v>140</v>
      </c>
      <c r="B71" s="23" t="s">
        <v>141</v>
      </c>
      <c r="C71" s="24" t="s">
        <v>13</v>
      </c>
      <c r="D71" s="25">
        <v>250</v>
      </c>
      <c r="E71" s="26"/>
      <c r="F71" s="25"/>
      <c r="G71" s="27">
        <f>E71+F71</f>
        <v>0</v>
      </c>
      <c r="H71" s="27">
        <f>D71-G71</f>
        <v>250</v>
      </c>
      <c r="I71" s="28">
        <v>181.16</v>
      </c>
      <c r="J71" s="8">
        <f t="shared" ref="J71:J74" si="33">D71*I71</f>
        <v>45290</v>
      </c>
      <c r="K71" s="29">
        <f>I71*E71</f>
        <v>0</v>
      </c>
      <c r="L71" s="8">
        <f>I71*F71</f>
        <v>0</v>
      </c>
      <c r="M71" s="29">
        <f>G71*I71</f>
        <v>0</v>
      </c>
      <c r="N71" s="29">
        <f>H71*I71</f>
        <v>45290</v>
      </c>
      <c r="O71" s="81">
        <f t="shared" ref="O71:O74" si="34">L71/J71</f>
        <v>0</v>
      </c>
      <c r="P71" s="81">
        <f t="shared" ref="P71:P74" si="35">M71/J71</f>
        <v>0</v>
      </c>
    </row>
    <row r="72" spans="1:16" x14ac:dyDescent="0.25">
      <c r="A72" s="23" t="s">
        <v>142</v>
      </c>
      <c r="B72" s="23" t="s">
        <v>143</v>
      </c>
      <c r="C72" s="24" t="s">
        <v>13</v>
      </c>
      <c r="D72" s="25">
        <v>1</v>
      </c>
      <c r="E72" s="26"/>
      <c r="F72" s="25">
        <v>1</v>
      </c>
      <c r="G72" s="27">
        <f>E72+F72</f>
        <v>1</v>
      </c>
      <c r="H72" s="27">
        <f>D72-G72</f>
        <v>0</v>
      </c>
      <c r="I72" s="28">
        <v>4781.68</v>
      </c>
      <c r="J72" s="8">
        <f t="shared" si="33"/>
        <v>4781.68</v>
      </c>
      <c r="K72" s="29">
        <f>I72*E72</f>
        <v>0</v>
      </c>
      <c r="L72" s="8">
        <f>I72*F72</f>
        <v>4781.68</v>
      </c>
      <c r="M72" s="29">
        <f>G72*I72</f>
        <v>4781.68</v>
      </c>
      <c r="N72" s="29">
        <f>H72*I72</f>
        <v>0</v>
      </c>
      <c r="O72" s="81">
        <f t="shared" si="34"/>
        <v>1</v>
      </c>
      <c r="P72" s="81">
        <f t="shared" si="35"/>
        <v>1</v>
      </c>
    </row>
    <row r="73" spans="1:16" ht="31.5" customHeight="1" x14ac:dyDescent="0.25">
      <c r="A73" s="23" t="s">
        <v>144</v>
      </c>
      <c r="B73" s="23" t="s">
        <v>145</v>
      </c>
      <c r="C73" s="24" t="s">
        <v>13</v>
      </c>
      <c r="D73" s="25">
        <v>7</v>
      </c>
      <c r="E73" s="26"/>
      <c r="F73" s="25">
        <v>7</v>
      </c>
      <c r="G73" s="27">
        <f>E73+F73</f>
        <v>7</v>
      </c>
      <c r="H73" s="27">
        <f>D73-G73</f>
        <v>0</v>
      </c>
      <c r="I73" s="28">
        <v>456.47</v>
      </c>
      <c r="J73" s="8">
        <f t="shared" si="33"/>
        <v>3195.29</v>
      </c>
      <c r="K73" s="29">
        <f>I73*E73</f>
        <v>0</v>
      </c>
      <c r="L73" s="8">
        <f>I73*F73</f>
        <v>3195.29</v>
      </c>
      <c r="M73" s="29">
        <f>G73*I73</f>
        <v>3195.29</v>
      </c>
      <c r="N73" s="29">
        <f>H73*I73</f>
        <v>0</v>
      </c>
      <c r="O73" s="81">
        <f t="shared" si="34"/>
        <v>1</v>
      </c>
      <c r="P73" s="81">
        <f t="shared" si="35"/>
        <v>1</v>
      </c>
    </row>
    <row r="74" spans="1:16" x14ac:dyDescent="0.25">
      <c r="A74" s="23" t="s">
        <v>146</v>
      </c>
      <c r="B74" s="23" t="s">
        <v>147</v>
      </c>
      <c r="C74" s="24" t="s">
        <v>148</v>
      </c>
      <c r="D74" s="25">
        <v>3730</v>
      </c>
      <c r="E74" s="96">
        <v>1000.0288588263135</v>
      </c>
      <c r="F74" s="25">
        <v>2729.97</v>
      </c>
      <c r="G74" s="27">
        <f>E74+F74</f>
        <v>3729.9988588263132</v>
      </c>
      <c r="H74" s="27">
        <f>D74-G74</f>
        <v>1.1411736868467415E-3</v>
      </c>
      <c r="I74" s="28">
        <v>0.46</v>
      </c>
      <c r="J74" s="8">
        <f t="shared" si="33"/>
        <v>1715.8000000000002</v>
      </c>
      <c r="K74" s="29">
        <f>I74*E74</f>
        <v>460.01327506010421</v>
      </c>
      <c r="L74" s="8">
        <f>I74*F74</f>
        <v>1255.7862</v>
      </c>
      <c r="M74" s="29">
        <f>G74*I74</f>
        <v>1715.7994750601042</v>
      </c>
      <c r="N74" s="29">
        <f>H74*I74</f>
        <v>5.249398959495011E-4</v>
      </c>
      <c r="O74" s="81">
        <f t="shared" si="34"/>
        <v>0.7318954423592493</v>
      </c>
      <c r="P74" s="81">
        <f t="shared" si="35"/>
        <v>0.99999969405531186</v>
      </c>
    </row>
    <row r="75" spans="1:16" ht="15.75" thickBot="1" x14ac:dyDescent="0.3">
      <c r="A75" s="116" t="s">
        <v>149</v>
      </c>
      <c r="B75" s="117"/>
      <c r="C75" s="117"/>
      <c r="D75" s="118"/>
      <c r="E75" s="32"/>
      <c r="F75" s="33"/>
      <c r="G75" s="33"/>
      <c r="H75" s="33"/>
      <c r="I75" s="34"/>
      <c r="J75" s="34">
        <f>J10+J14+J19+J21+J27+J37+J53+J60+J70</f>
        <v>2327306.4537999998</v>
      </c>
      <c r="K75" s="34">
        <f>K10+K14+K19+K21+K27+K37+K53+K60+K70</f>
        <v>2178511.2575000003</v>
      </c>
      <c r="L75" s="34">
        <f>L10+L14+L19+L21+L27+L37+L53+L60+L70</f>
        <v>50234.918600000005</v>
      </c>
      <c r="M75" s="34">
        <f>M10+M14+M19+M21+M27+M37+M53+M60+M70</f>
        <v>2228746.1760999998</v>
      </c>
      <c r="N75" s="34">
        <f>N10+N14+N19+N21+N27+N37+N53+N60+N70</f>
        <v>98560.277699999977</v>
      </c>
      <c r="O75" s="83">
        <f>L75/J75</f>
        <v>2.1585003778929499E-2</v>
      </c>
      <c r="P75" s="91">
        <f>M75/J75</f>
        <v>0.95765049439919192</v>
      </c>
    </row>
    <row r="76" spans="1:16" x14ac:dyDescent="0.25">
      <c r="A76" s="35"/>
      <c r="B76" s="36"/>
      <c r="C76" s="37" t="s">
        <v>150</v>
      </c>
      <c r="D76" s="38"/>
      <c r="E76" s="38"/>
      <c r="F76" s="39"/>
      <c r="G76" s="40"/>
      <c r="H76" s="41"/>
      <c r="I76" s="42"/>
      <c r="J76" s="42"/>
      <c r="K76" s="43"/>
      <c r="L76" s="44" t="s">
        <v>151</v>
      </c>
      <c r="M76" s="45"/>
      <c r="N76" s="45"/>
      <c r="O76" s="84"/>
      <c r="P76" s="92"/>
    </row>
    <row r="77" spans="1:16" x14ac:dyDescent="0.25">
      <c r="A77" s="46"/>
      <c r="B77" s="47"/>
      <c r="C77" s="48" t="s">
        <v>152</v>
      </c>
      <c r="D77" s="49"/>
      <c r="E77" s="49"/>
      <c r="F77" s="50"/>
      <c r="G77" s="51"/>
      <c r="H77" s="52"/>
      <c r="I77" s="53"/>
      <c r="J77" s="53"/>
      <c r="K77" s="54"/>
      <c r="L77" s="55" t="s">
        <v>153</v>
      </c>
      <c r="M77" s="56"/>
      <c r="N77" s="57"/>
      <c r="O77" s="85"/>
      <c r="P77" s="93"/>
    </row>
    <row r="78" spans="1:16" x14ac:dyDescent="0.25">
      <c r="A78" s="58"/>
      <c r="B78" s="59"/>
      <c r="C78" s="60" t="s">
        <v>154</v>
      </c>
      <c r="D78" s="61"/>
      <c r="E78" s="61"/>
      <c r="F78" s="62"/>
      <c r="G78" s="63"/>
      <c r="H78" s="52"/>
      <c r="I78" s="64" t="s">
        <v>155</v>
      </c>
      <c r="J78" s="56"/>
      <c r="K78" s="65"/>
      <c r="L78" s="66"/>
      <c r="M78" s="56"/>
      <c r="N78" s="56"/>
      <c r="O78" s="85"/>
      <c r="P78" s="93"/>
    </row>
    <row r="79" spans="1:16" x14ac:dyDescent="0.25">
      <c r="A79" s="58"/>
      <c r="B79" s="59"/>
      <c r="C79" s="60"/>
      <c r="D79" s="61"/>
      <c r="E79" s="61"/>
      <c r="F79" s="62"/>
      <c r="G79" s="63"/>
      <c r="H79" s="52"/>
      <c r="I79" s="64"/>
      <c r="J79" s="56"/>
      <c r="K79" s="65"/>
      <c r="L79" s="66"/>
      <c r="M79" s="56"/>
      <c r="N79" s="56"/>
      <c r="O79" s="85"/>
      <c r="P79" s="93"/>
    </row>
    <row r="80" spans="1:16" x14ac:dyDescent="0.25">
      <c r="A80" s="58"/>
      <c r="B80" s="59"/>
      <c r="C80" s="60"/>
      <c r="D80" s="61"/>
      <c r="E80" s="61"/>
      <c r="F80" s="62"/>
      <c r="G80" s="63"/>
      <c r="H80" s="52"/>
      <c r="I80" s="64"/>
      <c r="J80" s="56"/>
      <c r="K80" s="65"/>
      <c r="L80" s="66"/>
      <c r="M80" s="56"/>
      <c r="N80" s="56"/>
      <c r="O80" s="85"/>
      <c r="P80" s="93"/>
    </row>
    <row r="81" spans="1:16" x14ac:dyDescent="0.25">
      <c r="A81" s="119"/>
      <c r="B81" s="120"/>
      <c r="C81" s="67"/>
      <c r="D81" s="121"/>
      <c r="E81" s="121"/>
      <c r="F81" s="121"/>
      <c r="G81" s="121"/>
      <c r="H81" s="52"/>
      <c r="I81" s="68"/>
      <c r="J81" s="56"/>
      <c r="K81" s="65"/>
      <c r="L81" s="66"/>
      <c r="M81" s="56"/>
      <c r="N81" s="56"/>
      <c r="O81" s="85"/>
      <c r="P81" s="93"/>
    </row>
    <row r="82" spans="1:16" x14ac:dyDescent="0.25">
      <c r="A82" s="69"/>
      <c r="B82" s="70"/>
      <c r="C82" s="122"/>
      <c r="D82" s="123"/>
      <c r="E82" s="123"/>
      <c r="F82" s="123"/>
      <c r="G82" s="123"/>
      <c r="H82" s="52"/>
      <c r="I82" s="68"/>
      <c r="J82" s="56"/>
      <c r="K82" s="65"/>
      <c r="L82" s="66"/>
      <c r="M82" s="56"/>
      <c r="N82" s="56"/>
      <c r="O82" s="85"/>
      <c r="P82" s="93"/>
    </row>
    <row r="83" spans="1:16" ht="15.75" thickBot="1" x14ac:dyDescent="0.3">
      <c r="A83" s="124" t="s">
        <v>156</v>
      </c>
      <c r="B83" s="125"/>
      <c r="C83" s="126"/>
      <c r="D83" s="127"/>
      <c r="E83" s="127"/>
      <c r="F83" s="127"/>
      <c r="G83" s="127"/>
      <c r="H83" s="71" t="s">
        <v>157</v>
      </c>
      <c r="I83" s="72" t="s">
        <v>157</v>
      </c>
      <c r="J83" s="73"/>
      <c r="K83" s="74"/>
      <c r="L83" s="75"/>
      <c r="M83" s="73"/>
      <c r="N83" s="73"/>
      <c r="O83" s="86"/>
      <c r="P83" s="94"/>
    </row>
    <row r="84" spans="1:16" x14ac:dyDescent="0.25">
      <c r="K84" s="98">
        <f>K75/J75</f>
        <v>0.93606549062026256</v>
      </c>
      <c r="L84" s="87"/>
      <c r="M84" s="99">
        <f>M75/J75</f>
        <v>0.95765049439919192</v>
      </c>
      <c r="N84" s="87">
        <f>N75/J75</f>
        <v>4.2349505600808121E-2</v>
      </c>
    </row>
    <row r="85" spans="1:16" x14ac:dyDescent="0.25">
      <c r="I85" s="101">
        <f>4*2986.61</f>
        <v>11946.44</v>
      </c>
      <c r="K85" s="97"/>
      <c r="M85" s="87"/>
    </row>
    <row r="86" spans="1:16" x14ac:dyDescent="0.25">
      <c r="H86" s="100">
        <f>(2*3.14*0.03)*3*50</f>
        <v>28.26</v>
      </c>
      <c r="I86" s="7">
        <f>30.2*H86</f>
        <v>853.452</v>
      </c>
      <c r="J86" s="7" t="s">
        <v>167</v>
      </c>
      <c r="K86" s="97"/>
    </row>
    <row r="87" spans="1:16" x14ac:dyDescent="0.25">
      <c r="I87" s="7">
        <f>I85+I86</f>
        <v>12799.892</v>
      </c>
    </row>
    <row r="88" spans="1:16" x14ac:dyDescent="0.25">
      <c r="I88" s="7">
        <f>I87/I44</f>
        <v>190.70160905840285</v>
      </c>
      <c r="M88" s="99"/>
    </row>
  </sheetData>
  <mergeCells count="19">
    <mergeCell ref="A5:P7"/>
    <mergeCell ref="A1:F2"/>
    <mergeCell ref="G1:K2"/>
    <mergeCell ref="L1:P1"/>
    <mergeCell ref="A3:F4"/>
    <mergeCell ref="G3:K4"/>
    <mergeCell ref="A75:D75"/>
    <mergeCell ref="A81:B81"/>
    <mergeCell ref="D81:G81"/>
    <mergeCell ref="C82:G82"/>
    <mergeCell ref="A83:B83"/>
    <mergeCell ref="C83:G83"/>
    <mergeCell ref="O8:P8"/>
    <mergeCell ref="A8:A9"/>
    <mergeCell ref="B8:B9"/>
    <mergeCell ref="C8:C9"/>
    <mergeCell ref="D8:H8"/>
    <mergeCell ref="I8:I9"/>
    <mergeCell ref="J8:N8"/>
  </mergeCells>
  <pageMargins left="0.51181102362204722" right="0.51181102362204722" top="0.78740157480314965" bottom="0.78740157480314965" header="0.31496062992125984" footer="0.31496062992125984"/>
  <pageSetup paperSize="9" scale="42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BM 15 CANAL</vt:lpstr>
      <vt:lpstr>'BM 15 CANAL'!Area_de_impressao</vt:lpstr>
      <vt:lpstr>'BM 15 CANAL'!Titulos_de_impressao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Rayssa Oliveira</dc:creator>
  <cp:lastModifiedBy>Winne Suyane Vasconcelos dos Santos</cp:lastModifiedBy>
  <cp:lastPrinted>2023-12-29T12:35:03Z</cp:lastPrinted>
  <dcterms:created xsi:type="dcterms:W3CDTF">2022-06-28T12:51:32Z</dcterms:created>
  <dcterms:modified xsi:type="dcterms:W3CDTF">2024-04-02T14:47:19Z</dcterms:modified>
</cp:coreProperties>
</file>