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winne.santos\Downloads\"/>
    </mc:Choice>
  </mc:AlternateContent>
  <xr:revisionPtr revIDLastSave="0" documentId="13_ncr:1_{0971E15C-8FF3-4F3D-923C-6028CA6A4DDC}" xr6:coauthVersionLast="43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 9" sheetId="1" r:id="rId1"/>
    <sheet name="BM 3 ADT 2" sheetId="10" r:id="rId2"/>
    <sheet name="Plan2" sheetId="2" state="hidden" r:id="rId3"/>
    <sheet name="BM 003" sheetId="3" state="hidden" r:id="rId4"/>
    <sheet name="Planilha1" sheetId="4" state="hidden" r:id="rId5"/>
    <sheet name="BM 002" sheetId="5" state="hidden" r:id="rId6"/>
    <sheet name="BM 001" sheetId="6" state="hidden" r:id="rId7"/>
    <sheet name="BM 01" sheetId="7" state="hidden" r:id="rId8"/>
    <sheet name="Plan1" sheetId="8" state="hidden" r:id="rId9"/>
  </sheets>
  <externalReferences>
    <externalReference r:id="rId10"/>
    <externalReference r:id="rId11"/>
  </externalReferences>
  <definedNames>
    <definedName name="_xlnm.Print_Area" localSheetId="6">'BM 001'!$A$1:$O$357</definedName>
    <definedName name="_xlnm.Print_Area" localSheetId="5">'BM 002'!$A$1:$O$357</definedName>
    <definedName name="_xlnm.Print_Area" localSheetId="3">'BM 003'!$A$1:$O$357</definedName>
    <definedName name="_xlnm.Print_Area" localSheetId="7">'BM 01'!$A$1:$O$357</definedName>
    <definedName name="_xlnm.Print_Area" localSheetId="0">'BM 9'!$A$1:$O$358</definedName>
    <definedName name="Print_Titles" localSheetId="6">'BM 001'!$1:$5</definedName>
    <definedName name="Print_Titles" localSheetId="5">'BM 002'!$1:$5</definedName>
    <definedName name="Print_Titles" localSheetId="3">'BM 003'!$1:$5</definedName>
    <definedName name="Print_Titles" localSheetId="7">'BM 01'!$1:$5</definedName>
    <definedName name="Print_Titles" localSheetId="0">'BM 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7" i="10" l="1"/>
  <c r="M67" i="10" s="1"/>
  <c r="O67" i="10" s="1"/>
  <c r="K67" i="10"/>
  <c r="J67" i="10"/>
  <c r="N67" i="10" s="1"/>
  <c r="H67" i="10"/>
  <c r="G67" i="10"/>
  <c r="L66" i="10"/>
  <c r="M66" i="10" s="1"/>
  <c r="O66" i="10" s="1"/>
  <c r="K66" i="10"/>
  <c r="J66" i="10"/>
  <c r="N66" i="10" s="1"/>
  <c r="H66" i="10"/>
  <c r="G66" i="10"/>
  <c r="L65" i="10"/>
  <c r="M65" i="10" s="1"/>
  <c r="K65" i="10"/>
  <c r="J65" i="10"/>
  <c r="N65" i="10" s="1"/>
  <c r="H65" i="10"/>
  <c r="G65" i="10"/>
  <c r="K64" i="10"/>
  <c r="O63" i="10"/>
  <c r="N63" i="10"/>
  <c r="M63" i="10"/>
  <c r="L63" i="10"/>
  <c r="K63" i="10"/>
  <c r="J63" i="10"/>
  <c r="H63" i="10"/>
  <c r="G63" i="10"/>
  <c r="O62" i="10"/>
  <c r="N62" i="10"/>
  <c r="M62" i="10"/>
  <c r="L62" i="10"/>
  <c r="K62" i="10"/>
  <c r="J62" i="10"/>
  <c r="H62" i="10"/>
  <c r="G62" i="10"/>
  <c r="O61" i="10"/>
  <c r="N61" i="10"/>
  <c r="M61" i="10"/>
  <c r="L61" i="10"/>
  <c r="K61" i="10"/>
  <c r="J61" i="10"/>
  <c r="H61" i="10"/>
  <c r="G61" i="10"/>
  <c r="O60" i="10"/>
  <c r="N60" i="10"/>
  <c r="M60" i="10"/>
  <c r="L60" i="10"/>
  <c r="K60" i="10"/>
  <c r="J60" i="10"/>
  <c r="H60" i="10"/>
  <c r="G60" i="10"/>
  <c r="O59" i="10"/>
  <c r="N59" i="10"/>
  <c r="M59" i="10"/>
  <c r="L59" i="10"/>
  <c r="K59" i="10"/>
  <c r="J59" i="10"/>
  <c r="H59" i="10"/>
  <c r="G59" i="10"/>
  <c r="O58" i="10"/>
  <c r="N58" i="10"/>
  <c r="M58" i="10"/>
  <c r="L58" i="10"/>
  <c r="K58" i="10"/>
  <c r="J58" i="10"/>
  <c r="H58" i="10"/>
  <c r="G58" i="10"/>
  <c r="O57" i="10"/>
  <c r="N57" i="10"/>
  <c r="M57" i="10"/>
  <c r="L57" i="10"/>
  <c r="K57" i="10"/>
  <c r="J57" i="10"/>
  <c r="H57" i="10"/>
  <c r="G57" i="10"/>
  <c r="O56" i="10"/>
  <c r="N56" i="10"/>
  <c r="M56" i="10"/>
  <c r="L56" i="10"/>
  <c r="K56" i="10"/>
  <c r="J56" i="10"/>
  <c r="H56" i="10"/>
  <c r="G56" i="10"/>
  <c r="O55" i="10"/>
  <c r="N55" i="10"/>
  <c r="M55" i="10"/>
  <c r="L55" i="10"/>
  <c r="K55" i="10"/>
  <c r="J55" i="10"/>
  <c r="H55" i="10"/>
  <c r="G55" i="10"/>
  <c r="O54" i="10"/>
  <c r="N54" i="10"/>
  <c r="M54" i="10"/>
  <c r="L54" i="10"/>
  <c r="K54" i="10"/>
  <c r="K53" i="10" s="1"/>
  <c r="M53" i="10" s="1"/>
  <c r="J54" i="10"/>
  <c r="J53" i="10" s="1"/>
  <c r="H54" i="10"/>
  <c r="G54" i="10"/>
  <c r="L53" i="10"/>
  <c r="L52" i="10"/>
  <c r="O52" i="10" s="1"/>
  <c r="K52" i="10"/>
  <c r="M52" i="10" s="1"/>
  <c r="N52" i="10" s="1"/>
  <c r="J52" i="10"/>
  <c r="G52" i="10"/>
  <c r="H52" i="10" s="1"/>
  <c r="L51" i="10"/>
  <c r="O51" i="10" s="1"/>
  <c r="K51" i="10"/>
  <c r="M51" i="10" s="1"/>
  <c r="N51" i="10" s="1"/>
  <c r="J51" i="10"/>
  <c r="G51" i="10"/>
  <c r="H51" i="10" s="1"/>
  <c r="L50" i="10"/>
  <c r="O50" i="10" s="1"/>
  <c r="K50" i="10"/>
  <c r="M50" i="10" s="1"/>
  <c r="N50" i="10" s="1"/>
  <c r="J50" i="10"/>
  <c r="G50" i="10"/>
  <c r="H50" i="10" s="1"/>
  <c r="L49" i="10"/>
  <c r="O49" i="10" s="1"/>
  <c r="K49" i="10"/>
  <c r="M49" i="10" s="1"/>
  <c r="N49" i="10" s="1"/>
  <c r="J49" i="10"/>
  <c r="G49" i="10"/>
  <c r="H49" i="10" s="1"/>
  <c r="L48" i="10"/>
  <c r="O48" i="10" s="1"/>
  <c r="K48" i="10"/>
  <c r="M48" i="10" s="1"/>
  <c r="J48" i="10"/>
  <c r="G48" i="10"/>
  <c r="H48" i="10" s="1"/>
  <c r="L47" i="10"/>
  <c r="O47" i="10" s="1"/>
  <c r="K47" i="10"/>
  <c r="M47" i="10" s="1"/>
  <c r="J47" i="10"/>
  <c r="N47" i="10" s="1"/>
  <c r="G47" i="10"/>
  <c r="H47" i="10" s="1"/>
  <c r="L46" i="10"/>
  <c r="L45" i="10" s="1"/>
  <c r="K46" i="10"/>
  <c r="K45" i="10" s="1"/>
  <c r="M45" i="10" s="1"/>
  <c r="J46" i="10"/>
  <c r="G46" i="10"/>
  <c r="H46" i="10" s="1"/>
  <c r="J45" i="10"/>
  <c r="N45" i="10" s="1"/>
  <c r="L44" i="10"/>
  <c r="L43" i="10" s="1"/>
  <c r="K44" i="10"/>
  <c r="M44" i="10" s="1"/>
  <c r="O44" i="10" s="1"/>
  <c r="J44" i="10"/>
  <c r="G44" i="10"/>
  <c r="H44" i="10" s="1"/>
  <c r="J43" i="10"/>
  <c r="M42" i="10"/>
  <c r="N42" i="10" s="1"/>
  <c r="L42" i="10"/>
  <c r="O42" i="10" s="1"/>
  <c r="K42" i="10"/>
  <c r="J42" i="10"/>
  <c r="J41" i="10" s="1"/>
  <c r="N41" i="10" s="1"/>
  <c r="G42" i="10"/>
  <c r="H42" i="10" s="1"/>
  <c r="L41" i="10"/>
  <c r="M41" i="10" s="1"/>
  <c r="K41" i="10"/>
  <c r="L40" i="10"/>
  <c r="K40" i="10"/>
  <c r="M40" i="10" s="1"/>
  <c r="O40" i="10" s="1"/>
  <c r="J40" i="10"/>
  <c r="N40" i="10" s="1"/>
  <c r="H40" i="10"/>
  <c r="G40" i="10"/>
  <c r="L39" i="10"/>
  <c r="K39" i="10"/>
  <c r="M39" i="10" s="1"/>
  <c r="O39" i="10" s="1"/>
  <c r="J39" i="10"/>
  <c r="N39" i="10" s="1"/>
  <c r="H39" i="10"/>
  <c r="G39" i="10"/>
  <c r="D39" i="10"/>
  <c r="L38" i="10"/>
  <c r="L37" i="10" s="1"/>
  <c r="K38" i="10"/>
  <c r="M38" i="10" s="1"/>
  <c r="O38" i="10" s="1"/>
  <c r="J38" i="10"/>
  <c r="N38" i="10" s="1"/>
  <c r="G38" i="10"/>
  <c r="H38" i="10" s="1"/>
  <c r="K35" i="10"/>
  <c r="J35" i="10"/>
  <c r="J33" i="10" s="1"/>
  <c r="F35" i="10"/>
  <c r="G35" i="10" s="1"/>
  <c r="H35" i="10" s="1"/>
  <c r="L34" i="10"/>
  <c r="K34" i="10"/>
  <c r="M34" i="10" s="1"/>
  <c r="O34" i="10" s="1"/>
  <c r="J34" i="10"/>
  <c r="N34" i="10" s="1"/>
  <c r="F34" i="10"/>
  <c r="G34" i="10" s="1"/>
  <c r="H34" i="10" s="1"/>
  <c r="K33" i="10"/>
  <c r="L32" i="10"/>
  <c r="M32" i="10" s="1"/>
  <c r="O32" i="10" s="1"/>
  <c r="K32" i="10"/>
  <c r="J32" i="10"/>
  <c r="J31" i="10" s="1"/>
  <c r="H32" i="10"/>
  <c r="G32" i="10"/>
  <c r="L30" i="10"/>
  <c r="M30" i="10" s="1"/>
  <c r="K30" i="10"/>
  <c r="J30" i="10"/>
  <c r="L29" i="10"/>
  <c r="L28" i="10" s="1"/>
  <c r="K29" i="10"/>
  <c r="M29" i="10" s="1"/>
  <c r="J29" i="10"/>
  <c r="J28" i="10" s="1"/>
  <c r="G29" i="10"/>
  <c r="H29" i="10" s="1"/>
  <c r="L27" i="10"/>
  <c r="L25" i="10" s="1"/>
  <c r="M25" i="10" s="1"/>
  <c r="K27" i="10"/>
  <c r="J27" i="10"/>
  <c r="G27" i="10"/>
  <c r="H27" i="10" s="1"/>
  <c r="J26" i="10"/>
  <c r="K25" i="10"/>
  <c r="J25" i="10"/>
  <c r="L24" i="10"/>
  <c r="K24" i="10"/>
  <c r="M24" i="10" s="1"/>
  <c r="O24" i="10" s="1"/>
  <c r="J24" i="10"/>
  <c r="N24" i="10" s="1"/>
  <c r="H24" i="10"/>
  <c r="G24" i="10"/>
  <c r="L23" i="10"/>
  <c r="K23" i="10"/>
  <c r="M23" i="10" s="1"/>
  <c r="O23" i="10" s="1"/>
  <c r="J23" i="10"/>
  <c r="J22" i="10" s="1"/>
  <c r="H23" i="10"/>
  <c r="G23" i="10"/>
  <c r="L22" i="10"/>
  <c r="L21" i="10"/>
  <c r="K21" i="10"/>
  <c r="M21" i="10" s="1"/>
  <c r="J21" i="10"/>
  <c r="G21" i="10"/>
  <c r="H21" i="10" s="1"/>
  <c r="L20" i="10"/>
  <c r="L18" i="10" s="1"/>
  <c r="K20" i="10"/>
  <c r="M20" i="10" s="1"/>
  <c r="J20" i="10"/>
  <c r="G20" i="10"/>
  <c r="H20" i="10" s="1"/>
  <c r="J19" i="10"/>
  <c r="J18" i="10" s="1"/>
  <c r="K18" i="10"/>
  <c r="K17" i="10"/>
  <c r="K16" i="10" s="1"/>
  <c r="M16" i="10" s="1"/>
  <c r="J17" i="10"/>
  <c r="G17" i="10"/>
  <c r="H17" i="10" s="1"/>
  <c r="L16" i="10"/>
  <c r="J16" i="10"/>
  <c r="J15" i="10"/>
  <c r="K15" i="10" s="1"/>
  <c r="H15" i="10"/>
  <c r="G15" i="10"/>
  <c r="L14" i="10"/>
  <c r="M13" i="10"/>
  <c r="M11" i="10" s="1"/>
  <c r="J13" i="10"/>
  <c r="J11" i="10" s="1"/>
  <c r="H13" i="10"/>
  <c r="G13" i="10"/>
  <c r="L11" i="10"/>
  <c r="K11" i="10"/>
  <c r="N27" i="10" l="1"/>
  <c r="N25" i="10" s="1"/>
  <c r="N53" i="10"/>
  <c r="N20" i="10"/>
  <c r="O20" i="10"/>
  <c r="N48" i="10"/>
  <c r="N29" i="10"/>
  <c r="N28" i="10" s="1"/>
  <c r="O29" i="10"/>
  <c r="O65" i="10"/>
  <c r="M64" i="10"/>
  <c r="M15" i="10"/>
  <c r="K14" i="10"/>
  <c r="M35" i="10"/>
  <c r="O35" i="10" s="1"/>
  <c r="M18" i="10"/>
  <c r="N21" i="10"/>
  <c r="O21" i="10"/>
  <c r="N30" i="10"/>
  <c r="N44" i="10"/>
  <c r="J37" i="10"/>
  <c r="N37" i="10" s="1"/>
  <c r="M17" i="10"/>
  <c r="O17" i="10" s="1"/>
  <c r="K37" i="10"/>
  <c r="M37" i="10" s="1"/>
  <c r="K22" i="10"/>
  <c r="M22" i="10" s="1"/>
  <c r="L35" i="10"/>
  <c r="L33" i="10" s="1"/>
  <c r="M46" i="10"/>
  <c r="O46" i="10" s="1"/>
  <c r="J64" i="10"/>
  <c r="M27" i="10"/>
  <c r="O27" i="10" s="1"/>
  <c r="N13" i="10"/>
  <c r="O13" i="10"/>
  <c r="N23" i="10"/>
  <c r="N22" i="10" s="1"/>
  <c r="K43" i="10"/>
  <c r="M43" i="10" s="1"/>
  <c r="N43" i="10" s="1"/>
  <c r="L64" i="10"/>
  <c r="K28" i="10"/>
  <c r="M28" i="10" s="1"/>
  <c r="N32" i="10"/>
  <c r="J14" i="10"/>
  <c r="L68" i="10" l="1"/>
  <c r="M33" i="10"/>
  <c r="N33" i="10" s="1"/>
  <c r="N64" i="10"/>
  <c r="M14" i="10"/>
  <c r="K68" i="10"/>
  <c r="N15" i="10"/>
  <c r="N14" i="10" s="1"/>
  <c r="O15" i="10"/>
  <c r="N46" i="10"/>
  <c r="N35" i="10"/>
  <c r="P36" i="10"/>
  <c r="N18" i="10"/>
  <c r="J68" i="10"/>
  <c r="K69" i="10" l="1"/>
  <c r="M68" i="10"/>
  <c r="M69" i="10" s="1"/>
  <c r="N68" i="10"/>
  <c r="N69" i="10" s="1"/>
  <c r="R36" i="10"/>
  <c r="L69" i="10"/>
  <c r="R344" i="1" l="1"/>
  <c r="K56" i="1" l="1"/>
  <c r="K331" i="1"/>
  <c r="K330" i="1"/>
  <c r="K127" i="1"/>
  <c r="K123" i="1"/>
  <c r="K92" i="1"/>
  <c r="K66" i="1"/>
  <c r="K67" i="1"/>
  <c r="K65" i="1"/>
  <c r="K276" i="1" l="1"/>
  <c r="L337" i="7"/>
  <c r="K337" i="7"/>
  <c r="J337" i="7"/>
  <c r="G337" i="7"/>
  <c r="H337" i="7" s="1"/>
  <c r="C337" i="7"/>
  <c r="B337" i="7"/>
  <c r="A337" i="7"/>
  <c r="L336" i="7"/>
  <c r="K336" i="7"/>
  <c r="J336" i="7"/>
  <c r="G336" i="7"/>
  <c r="C336" i="7"/>
  <c r="B336" i="7"/>
  <c r="A336" i="7"/>
  <c r="L335" i="7"/>
  <c r="O335" i="7" s="1"/>
  <c r="K335" i="7"/>
  <c r="J335" i="7"/>
  <c r="G335" i="7"/>
  <c r="C335" i="7"/>
  <c r="B335" i="7"/>
  <c r="A335" i="7"/>
  <c r="L334" i="7"/>
  <c r="O334" i="7" s="1"/>
  <c r="K334" i="7"/>
  <c r="J334" i="7"/>
  <c r="G334" i="7"/>
  <c r="H334" i="7" s="1"/>
  <c r="C334" i="7"/>
  <c r="B334" i="7"/>
  <c r="A334" i="7"/>
  <c r="L333" i="7"/>
  <c r="K333" i="7"/>
  <c r="J333" i="7"/>
  <c r="G333" i="7"/>
  <c r="C333" i="7"/>
  <c r="B333" i="7"/>
  <c r="A333" i="7"/>
  <c r="B332" i="7"/>
  <c r="A332" i="7"/>
  <c r="L331" i="7"/>
  <c r="K331" i="7"/>
  <c r="J331" i="7"/>
  <c r="G331" i="7"/>
  <c r="C331" i="7"/>
  <c r="B331" i="7"/>
  <c r="A331" i="7"/>
  <c r="O330" i="7"/>
  <c r="L330" i="7"/>
  <c r="K330" i="7"/>
  <c r="J330" i="7"/>
  <c r="G330" i="7"/>
  <c r="H330" i="7" s="1"/>
  <c r="C330" i="7"/>
  <c r="B330" i="7"/>
  <c r="A330" i="7"/>
  <c r="N329" i="7"/>
  <c r="L329" i="7"/>
  <c r="K329" i="7"/>
  <c r="J329" i="7"/>
  <c r="G329" i="7"/>
  <c r="M329" i="7" s="1"/>
  <c r="C329" i="7"/>
  <c r="B329" i="7"/>
  <c r="A329" i="7"/>
  <c r="L328" i="7"/>
  <c r="O328" i="7" s="1"/>
  <c r="K328" i="7"/>
  <c r="J328" i="7"/>
  <c r="G328" i="7"/>
  <c r="C328" i="7"/>
  <c r="B328" i="7"/>
  <c r="A328" i="7"/>
  <c r="L327" i="7"/>
  <c r="O327" i="7" s="1"/>
  <c r="K327" i="7"/>
  <c r="J327" i="7"/>
  <c r="G327" i="7"/>
  <c r="C327" i="7"/>
  <c r="B327" i="7"/>
  <c r="A327" i="7"/>
  <c r="L326" i="7"/>
  <c r="O326" i="7" s="1"/>
  <c r="K326" i="7"/>
  <c r="J326" i="7"/>
  <c r="G326" i="7"/>
  <c r="M326" i="7" s="1"/>
  <c r="C326" i="7"/>
  <c r="B326" i="7"/>
  <c r="A326" i="7"/>
  <c r="L325" i="7"/>
  <c r="K325" i="7"/>
  <c r="J325" i="7"/>
  <c r="G325" i="7"/>
  <c r="C325" i="7"/>
  <c r="B325" i="7"/>
  <c r="A325" i="7"/>
  <c r="M324" i="7"/>
  <c r="N324" i="7" s="1"/>
  <c r="L324" i="7"/>
  <c r="K324" i="7"/>
  <c r="J324" i="7"/>
  <c r="H324" i="7"/>
  <c r="G324" i="7"/>
  <c r="C324" i="7"/>
  <c r="B324" i="7"/>
  <c r="A324" i="7"/>
  <c r="L323" i="7"/>
  <c r="K323" i="7"/>
  <c r="J323" i="7"/>
  <c r="G323" i="7"/>
  <c r="C323" i="7"/>
  <c r="B323" i="7"/>
  <c r="A323" i="7"/>
  <c r="L322" i="7"/>
  <c r="O322" i="7" s="1"/>
  <c r="K322" i="7"/>
  <c r="J322" i="7"/>
  <c r="G322" i="7"/>
  <c r="H322" i="7" s="1"/>
  <c r="C322" i="7"/>
  <c r="B322" i="7"/>
  <c r="A322" i="7"/>
  <c r="M321" i="7"/>
  <c r="L321" i="7"/>
  <c r="K321" i="7"/>
  <c r="J321" i="7"/>
  <c r="G321" i="7"/>
  <c r="H321" i="7" s="1"/>
  <c r="C321" i="7"/>
  <c r="B321" i="7"/>
  <c r="A321" i="7"/>
  <c r="M320" i="7"/>
  <c r="L320" i="7"/>
  <c r="K320" i="7"/>
  <c r="J320" i="7"/>
  <c r="G320" i="7"/>
  <c r="H320" i="7" s="1"/>
  <c r="C320" i="7"/>
  <c r="B320" i="7"/>
  <c r="A320" i="7"/>
  <c r="L319" i="7"/>
  <c r="K319" i="7"/>
  <c r="J319" i="7"/>
  <c r="G319" i="7"/>
  <c r="C319" i="7"/>
  <c r="B319" i="7"/>
  <c r="A319" i="7"/>
  <c r="L318" i="7"/>
  <c r="K318" i="7"/>
  <c r="J318" i="7"/>
  <c r="O318" i="7" s="1"/>
  <c r="G318" i="7"/>
  <c r="M318" i="7" s="1"/>
  <c r="C318" i="7"/>
  <c r="B318" i="7"/>
  <c r="A318" i="7"/>
  <c r="L317" i="7"/>
  <c r="K317" i="7"/>
  <c r="J317" i="7"/>
  <c r="G317" i="7"/>
  <c r="C317" i="7"/>
  <c r="B317" i="7"/>
  <c r="A317" i="7"/>
  <c r="L316" i="7"/>
  <c r="O316" i="7" s="1"/>
  <c r="K316" i="7"/>
  <c r="J316" i="7"/>
  <c r="G316" i="7"/>
  <c r="C316" i="7"/>
  <c r="B316" i="7"/>
  <c r="A316" i="7"/>
  <c r="L315" i="7"/>
  <c r="K315" i="7"/>
  <c r="J315" i="7"/>
  <c r="G315" i="7"/>
  <c r="C315" i="7"/>
  <c r="B315" i="7"/>
  <c r="A315" i="7"/>
  <c r="L314" i="7"/>
  <c r="K314" i="7"/>
  <c r="J314" i="7"/>
  <c r="O314" i="7" s="1"/>
  <c r="G314" i="7"/>
  <c r="H314" i="7" s="1"/>
  <c r="C314" i="7"/>
  <c r="B314" i="7"/>
  <c r="A314" i="7"/>
  <c r="L313" i="7"/>
  <c r="K313" i="7"/>
  <c r="J313" i="7"/>
  <c r="H313" i="7"/>
  <c r="G313" i="7"/>
  <c r="M313" i="7" s="1"/>
  <c r="C313" i="7"/>
  <c r="B313" i="7"/>
  <c r="A313" i="7"/>
  <c r="L312" i="7"/>
  <c r="K312" i="7"/>
  <c r="J312" i="7"/>
  <c r="J311" i="7" s="1"/>
  <c r="G312" i="7"/>
  <c r="C312" i="7"/>
  <c r="B312" i="7"/>
  <c r="A312" i="7"/>
  <c r="B311" i="7"/>
  <c r="A311" i="7"/>
  <c r="L310" i="7"/>
  <c r="K310" i="7"/>
  <c r="J310" i="7"/>
  <c r="O310" i="7" s="1"/>
  <c r="G310" i="7"/>
  <c r="H310" i="7" s="1"/>
  <c r="C310" i="7"/>
  <c r="B310" i="7"/>
  <c r="A310" i="7"/>
  <c r="L309" i="7"/>
  <c r="K309" i="7"/>
  <c r="J309" i="7"/>
  <c r="O309" i="7" s="1"/>
  <c r="G309" i="7"/>
  <c r="H309" i="7" s="1"/>
  <c r="C309" i="7"/>
  <c r="B309" i="7"/>
  <c r="A309" i="7"/>
  <c r="L308" i="7"/>
  <c r="K308" i="7"/>
  <c r="J308" i="7"/>
  <c r="G308" i="7"/>
  <c r="C308" i="7"/>
  <c r="B308" i="7"/>
  <c r="A308" i="7"/>
  <c r="L307" i="7"/>
  <c r="K307" i="7"/>
  <c r="J307" i="7"/>
  <c r="G307" i="7"/>
  <c r="C307" i="7"/>
  <c r="B307" i="7"/>
  <c r="A307" i="7"/>
  <c r="L306" i="7"/>
  <c r="K306" i="7"/>
  <c r="J306" i="7"/>
  <c r="G306" i="7"/>
  <c r="M306" i="7" s="1"/>
  <c r="C306" i="7"/>
  <c r="B306" i="7"/>
  <c r="A306" i="7"/>
  <c r="L305" i="7"/>
  <c r="K305" i="7"/>
  <c r="J305" i="7"/>
  <c r="G305" i="7"/>
  <c r="C305" i="7"/>
  <c r="B305" i="7"/>
  <c r="A305" i="7"/>
  <c r="L304" i="7"/>
  <c r="K304" i="7"/>
  <c r="J304" i="7"/>
  <c r="G304" i="7"/>
  <c r="M304" i="7" s="1"/>
  <c r="C304" i="7"/>
  <c r="B304" i="7"/>
  <c r="A304" i="7"/>
  <c r="B303" i="7"/>
  <c r="A303" i="7"/>
  <c r="L302" i="7"/>
  <c r="K302" i="7"/>
  <c r="J302" i="7"/>
  <c r="G302" i="7"/>
  <c r="M302" i="7" s="1"/>
  <c r="C302" i="7"/>
  <c r="B302" i="7"/>
  <c r="A302" i="7"/>
  <c r="L301" i="7"/>
  <c r="K301" i="7"/>
  <c r="J301" i="7"/>
  <c r="G301" i="7"/>
  <c r="C301" i="7"/>
  <c r="B301" i="7"/>
  <c r="A301" i="7"/>
  <c r="M300" i="7"/>
  <c r="N300" i="7" s="1"/>
  <c r="L300" i="7"/>
  <c r="O300" i="7" s="1"/>
  <c r="K300" i="7"/>
  <c r="J300" i="7"/>
  <c r="G300" i="7"/>
  <c r="H300" i="7" s="1"/>
  <c r="C300" i="7"/>
  <c r="B300" i="7"/>
  <c r="A300" i="7"/>
  <c r="L299" i="7"/>
  <c r="O299" i="7" s="1"/>
  <c r="K299" i="7"/>
  <c r="J299" i="7"/>
  <c r="G299" i="7"/>
  <c r="C299" i="7"/>
  <c r="B299" i="7"/>
  <c r="A299" i="7"/>
  <c r="L298" i="7"/>
  <c r="O298" i="7" s="1"/>
  <c r="K298" i="7"/>
  <c r="J298" i="7"/>
  <c r="G298" i="7"/>
  <c r="H298" i="7" s="1"/>
  <c r="C298" i="7"/>
  <c r="B298" i="7"/>
  <c r="A298" i="7"/>
  <c r="M297" i="7"/>
  <c r="L297" i="7"/>
  <c r="K297" i="7"/>
  <c r="J297" i="7"/>
  <c r="G297" i="7"/>
  <c r="H297" i="7" s="1"/>
  <c r="C297" i="7"/>
  <c r="B297" i="7"/>
  <c r="A297" i="7"/>
  <c r="L296" i="7"/>
  <c r="K296" i="7"/>
  <c r="J296" i="7"/>
  <c r="G296" i="7"/>
  <c r="H296" i="7" s="1"/>
  <c r="C296" i="7"/>
  <c r="B296" i="7"/>
  <c r="A296" i="7"/>
  <c r="L295" i="7"/>
  <c r="K295" i="7"/>
  <c r="J295" i="7"/>
  <c r="G295" i="7"/>
  <c r="C295" i="7"/>
  <c r="B295" i="7"/>
  <c r="A295" i="7"/>
  <c r="B294" i="7"/>
  <c r="A294" i="7"/>
  <c r="L293" i="7"/>
  <c r="K293" i="7"/>
  <c r="J293" i="7"/>
  <c r="O293" i="7" s="1"/>
  <c r="G293" i="7"/>
  <c r="M293" i="7" s="1"/>
  <c r="C293" i="7"/>
  <c r="B293" i="7"/>
  <c r="A293" i="7"/>
  <c r="L292" i="7"/>
  <c r="K292" i="7"/>
  <c r="J292" i="7"/>
  <c r="G292" i="7"/>
  <c r="C292" i="7"/>
  <c r="B292" i="7"/>
  <c r="A292" i="7"/>
  <c r="L291" i="7"/>
  <c r="K291" i="7"/>
  <c r="J291" i="7"/>
  <c r="G291" i="7"/>
  <c r="C291" i="7"/>
  <c r="B291" i="7"/>
  <c r="A291" i="7"/>
  <c r="L290" i="7"/>
  <c r="K290" i="7"/>
  <c r="J290" i="7"/>
  <c r="N290" i="7" s="1"/>
  <c r="G290" i="7"/>
  <c r="M290" i="7" s="1"/>
  <c r="C290" i="7"/>
  <c r="B290" i="7"/>
  <c r="A290" i="7"/>
  <c r="L289" i="7"/>
  <c r="K289" i="7"/>
  <c r="J289" i="7"/>
  <c r="G289" i="7"/>
  <c r="C289" i="7"/>
  <c r="B289" i="7"/>
  <c r="A289" i="7"/>
  <c r="M288" i="7"/>
  <c r="N288" i="7" s="1"/>
  <c r="L288" i="7"/>
  <c r="K288" i="7"/>
  <c r="J288" i="7"/>
  <c r="O288" i="7" s="1"/>
  <c r="G288" i="7"/>
  <c r="H288" i="7" s="1"/>
  <c r="C288" i="7"/>
  <c r="B288" i="7"/>
  <c r="A288" i="7"/>
  <c r="L287" i="7"/>
  <c r="K287" i="7"/>
  <c r="J287" i="7"/>
  <c r="G287" i="7"/>
  <c r="C287" i="7"/>
  <c r="B287" i="7"/>
  <c r="A287" i="7"/>
  <c r="J286" i="7"/>
  <c r="B286" i="7"/>
  <c r="A286" i="7"/>
  <c r="L285" i="7"/>
  <c r="K285" i="7"/>
  <c r="J285" i="7"/>
  <c r="G285" i="7"/>
  <c r="M285" i="7" s="1"/>
  <c r="C285" i="7"/>
  <c r="B285" i="7"/>
  <c r="A285" i="7"/>
  <c r="L284" i="7"/>
  <c r="K284" i="7"/>
  <c r="J284" i="7"/>
  <c r="G284" i="7"/>
  <c r="H284" i="7" s="1"/>
  <c r="C284" i="7"/>
  <c r="B284" i="7"/>
  <c r="A284" i="7"/>
  <c r="L283" i="7"/>
  <c r="K283" i="7"/>
  <c r="J283" i="7"/>
  <c r="G283" i="7"/>
  <c r="C283" i="7"/>
  <c r="B283" i="7"/>
  <c r="A283" i="7"/>
  <c r="L282" i="7"/>
  <c r="O282" i="7" s="1"/>
  <c r="K282" i="7"/>
  <c r="J282" i="7"/>
  <c r="G282" i="7"/>
  <c r="H282" i="7" s="1"/>
  <c r="C282" i="7"/>
  <c r="B282" i="7"/>
  <c r="A282" i="7"/>
  <c r="L281" i="7"/>
  <c r="K281" i="7"/>
  <c r="J281" i="7"/>
  <c r="G281" i="7"/>
  <c r="C281" i="7"/>
  <c r="B281" i="7"/>
  <c r="A281" i="7"/>
  <c r="M280" i="7"/>
  <c r="L280" i="7"/>
  <c r="K280" i="7"/>
  <c r="J280" i="7"/>
  <c r="G280" i="7"/>
  <c r="H280" i="7" s="1"/>
  <c r="C280" i="7"/>
  <c r="B280" i="7"/>
  <c r="A280" i="7"/>
  <c r="L279" i="7"/>
  <c r="K279" i="7"/>
  <c r="J279" i="7"/>
  <c r="G279" i="7"/>
  <c r="C279" i="7"/>
  <c r="B279" i="7"/>
  <c r="A279" i="7"/>
  <c r="B278" i="7"/>
  <c r="A278" i="7"/>
  <c r="B277" i="7"/>
  <c r="A277" i="7"/>
  <c r="L276" i="7"/>
  <c r="K276" i="7"/>
  <c r="J276" i="7"/>
  <c r="O276" i="7" s="1"/>
  <c r="H276" i="7"/>
  <c r="G276" i="7"/>
  <c r="M276" i="7" s="1"/>
  <c r="N276" i="7" s="1"/>
  <c r="C276" i="7"/>
  <c r="B276" i="7"/>
  <c r="A276" i="7"/>
  <c r="L275" i="7"/>
  <c r="K275" i="7"/>
  <c r="K274" i="7" s="1"/>
  <c r="J275" i="7"/>
  <c r="J274" i="7" s="1"/>
  <c r="G275" i="7"/>
  <c r="C275" i="7"/>
  <c r="B275" i="7"/>
  <c r="A275" i="7"/>
  <c r="B274" i="7"/>
  <c r="A274" i="7"/>
  <c r="M273" i="7"/>
  <c r="L273" i="7"/>
  <c r="K273" i="7"/>
  <c r="J273" i="7"/>
  <c r="H273" i="7"/>
  <c r="G273" i="7"/>
  <c r="C273" i="7"/>
  <c r="B273" i="7"/>
  <c r="A273" i="7"/>
  <c r="L272" i="7"/>
  <c r="O272" i="7" s="1"/>
  <c r="K272" i="7"/>
  <c r="J272" i="7"/>
  <c r="G272" i="7"/>
  <c r="M272" i="7" s="1"/>
  <c r="N272" i="7" s="1"/>
  <c r="C272" i="7"/>
  <c r="B272" i="7"/>
  <c r="A272" i="7"/>
  <c r="L271" i="7"/>
  <c r="O271" i="7" s="1"/>
  <c r="K271" i="7"/>
  <c r="J271" i="7"/>
  <c r="G271" i="7"/>
  <c r="M271" i="7" s="1"/>
  <c r="C271" i="7"/>
  <c r="B271" i="7"/>
  <c r="A271" i="7"/>
  <c r="L270" i="7"/>
  <c r="O270" i="7" s="1"/>
  <c r="K270" i="7"/>
  <c r="J270" i="7"/>
  <c r="G270" i="7"/>
  <c r="C270" i="7"/>
  <c r="B270" i="7"/>
  <c r="A270" i="7"/>
  <c r="L269" i="7"/>
  <c r="K269" i="7"/>
  <c r="J269" i="7"/>
  <c r="G269" i="7"/>
  <c r="C269" i="7"/>
  <c r="B269" i="7"/>
  <c r="A269" i="7"/>
  <c r="M268" i="7"/>
  <c r="L268" i="7"/>
  <c r="K268" i="7"/>
  <c r="J268" i="7"/>
  <c r="G268" i="7"/>
  <c r="H268" i="7" s="1"/>
  <c r="C268" i="7"/>
  <c r="B268" i="7"/>
  <c r="A268" i="7"/>
  <c r="L267" i="7"/>
  <c r="K267" i="7"/>
  <c r="J267" i="7"/>
  <c r="G267" i="7"/>
  <c r="H267" i="7" s="1"/>
  <c r="C267" i="7"/>
  <c r="B267" i="7"/>
  <c r="A267" i="7"/>
  <c r="L266" i="7"/>
  <c r="K266" i="7"/>
  <c r="J266" i="7"/>
  <c r="O266" i="7" s="1"/>
  <c r="G266" i="7"/>
  <c r="C266" i="7"/>
  <c r="B266" i="7"/>
  <c r="A266" i="7"/>
  <c r="L265" i="7"/>
  <c r="K265" i="7"/>
  <c r="J265" i="7"/>
  <c r="G265" i="7"/>
  <c r="H265" i="7" s="1"/>
  <c r="C265" i="7"/>
  <c r="B265" i="7"/>
  <c r="A265" i="7"/>
  <c r="L264" i="7"/>
  <c r="K264" i="7"/>
  <c r="J264" i="7"/>
  <c r="G264" i="7"/>
  <c r="H264" i="7" s="1"/>
  <c r="C264" i="7"/>
  <c r="B264" i="7"/>
  <c r="A264" i="7"/>
  <c r="L263" i="7"/>
  <c r="K263" i="7"/>
  <c r="J263" i="7"/>
  <c r="G263" i="7"/>
  <c r="M263" i="7" s="1"/>
  <c r="C263" i="7"/>
  <c r="B263" i="7"/>
  <c r="A263" i="7"/>
  <c r="L262" i="7"/>
  <c r="K262" i="7"/>
  <c r="J262" i="7"/>
  <c r="H262" i="7"/>
  <c r="G262" i="7"/>
  <c r="M262" i="7" s="1"/>
  <c r="C262" i="7"/>
  <c r="B262" i="7"/>
  <c r="A262" i="7"/>
  <c r="L261" i="7"/>
  <c r="K261" i="7"/>
  <c r="J261" i="7"/>
  <c r="G261" i="7"/>
  <c r="C261" i="7"/>
  <c r="B261" i="7"/>
  <c r="A261" i="7"/>
  <c r="L260" i="7"/>
  <c r="K260" i="7"/>
  <c r="J260" i="7"/>
  <c r="H260" i="7"/>
  <c r="G260" i="7"/>
  <c r="M260" i="7" s="1"/>
  <c r="C260" i="7"/>
  <c r="B260" i="7"/>
  <c r="A260" i="7"/>
  <c r="L259" i="7"/>
  <c r="K259" i="7"/>
  <c r="J259" i="7"/>
  <c r="G259" i="7"/>
  <c r="H259" i="7" s="1"/>
  <c r="C259" i="7"/>
  <c r="B259" i="7"/>
  <c r="A259" i="7"/>
  <c r="L258" i="7"/>
  <c r="K258" i="7"/>
  <c r="J258" i="7"/>
  <c r="G258" i="7"/>
  <c r="C258" i="7"/>
  <c r="B258" i="7"/>
  <c r="A258" i="7"/>
  <c r="L257" i="7"/>
  <c r="K257" i="7"/>
  <c r="J257" i="7"/>
  <c r="G257" i="7"/>
  <c r="H257" i="7" s="1"/>
  <c r="C257" i="7"/>
  <c r="B257" i="7"/>
  <c r="A257" i="7"/>
  <c r="L256" i="7"/>
  <c r="O256" i="7" s="1"/>
  <c r="K256" i="7"/>
  <c r="J256" i="7"/>
  <c r="G256" i="7"/>
  <c r="C256" i="7"/>
  <c r="B256" i="7"/>
  <c r="A256" i="7"/>
  <c r="L255" i="7"/>
  <c r="O255" i="7" s="1"/>
  <c r="K255" i="7"/>
  <c r="J255" i="7"/>
  <c r="G255" i="7"/>
  <c r="C255" i="7"/>
  <c r="B255" i="7"/>
  <c r="A255" i="7"/>
  <c r="M254" i="7"/>
  <c r="L254" i="7"/>
  <c r="K254" i="7"/>
  <c r="J254" i="7"/>
  <c r="G254" i="7"/>
  <c r="H254" i="7" s="1"/>
  <c r="C254" i="7"/>
  <c r="B254" i="7"/>
  <c r="A254" i="7"/>
  <c r="L253" i="7"/>
  <c r="K253" i="7"/>
  <c r="J253" i="7"/>
  <c r="G253" i="7"/>
  <c r="C253" i="7"/>
  <c r="B253" i="7"/>
  <c r="A253" i="7"/>
  <c r="M252" i="7"/>
  <c r="L252" i="7"/>
  <c r="K252" i="7"/>
  <c r="J252" i="7"/>
  <c r="G252" i="7"/>
  <c r="H252" i="7" s="1"/>
  <c r="C252" i="7"/>
  <c r="B252" i="7"/>
  <c r="A252" i="7"/>
  <c r="L251" i="7"/>
  <c r="K251" i="7"/>
  <c r="J251" i="7"/>
  <c r="G251" i="7"/>
  <c r="H251" i="7" s="1"/>
  <c r="C251" i="7"/>
  <c r="B251" i="7"/>
  <c r="A251" i="7"/>
  <c r="L250" i="7"/>
  <c r="K250" i="7"/>
  <c r="J250" i="7"/>
  <c r="G250" i="7"/>
  <c r="C250" i="7"/>
  <c r="B250" i="7"/>
  <c r="A250" i="7"/>
  <c r="B249" i="7"/>
  <c r="A249" i="7"/>
  <c r="L248" i="7"/>
  <c r="K248" i="7"/>
  <c r="J248" i="7"/>
  <c r="G248" i="7"/>
  <c r="C248" i="7"/>
  <c r="B248" i="7"/>
  <c r="A248" i="7"/>
  <c r="L247" i="7"/>
  <c r="O247" i="7" s="1"/>
  <c r="K247" i="7"/>
  <c r="J247" i="7"/>
  <c r="G247" i="7"/>
  <c r="H247" i="7" s="1"/>
  <c r="C247" i="7"/>
  <c r="B247" i="7"/>
  <c r="A247" i="7"/>
  <c r="L246" i="7"/>
  <c r="O246" i="7" s="1"/>
  <c r="K246" i="7"/>
  <c r="J246" i="7"/>
  <c r="G246" i="7"/>
  <c r="C246" i="7"/>
  <c r="B246" i="7"/>
  <c r="A246" i="7"/>
  <c r="L245" i="7"/>
  <c r="K245" i="7"/>
  <c r="J245" i="7"/>
  <c r="G245" i="7"/>
  <c r="C245" i="7"/>
  <c r="B245" i="7"/>
  <c r="A245" i="7"/>
  <c r="L244" i="7"/>
  <c r="O244" i="7" s="1"/>
  <c r="K244" i="7"/>
  <c r="J244" i="7"/>
  <c r="G244" i="7"/>
  <c r="C244" i="7"/>
  <c r="B244" i="7"/>
  <c r="A244" i="7"/>
  <c r="L243" i="7"/>
  <c r="K243" i="7"/>
  <c r="J243" i="7"/>
  <c r="G243" i="7"/>
  <c r="M243" i="7" s="1"/>
  <c r="C243" i="7"/>
  <c r="B243" i="7"/>
  <c r="A243" i="7"/>
  <c r="L242" i="7"/>
  <c r="K242" i="7"/>
  <c r="J242" i="7"/>
  <c r="G242" i="7"/>
  <c r="C242" i="7"/>
  <c r="B242" i="7"/>
  <c r="A242" i="7"/>
  <c r="O241" i="7"/>
  <c r="L241" i="7"/>
  <c r="K241" i="7"/>
  <c r="J241" i="7"/>
  <c r="N241" i="7" s="1"/>
  <c r="H241" i="7"/>
  <c r="G241" i="7"/>
  <c r="M241" i="7" s="1"/>
  <c r="C241" i="7"/>
  <c r="B241" i="7"/>
  <c r="A241" i="7"/>
  <c r="L240" i="7"/>
  <c r="K240" i="7"/>
  <c r="J240" i="7"/>
  <c r="G240" i="7"/>
  <c r="C240" i="7"/>
  <c r="B240" i="7"/>
  <c r="A240" i="7"/>
  <c r="L239" i="7"/>
  <c r="K239" i="7"/>
  <c r="J239" i="7"/>
  <c r="G239" i="7"/>
  <c r="C239" i="7"/>
  <c r="B239" i="7"/>
  <c r="A239" i="7"/>
  <c r="L238" i="7"/>
  <c r="O238" i="7" s="1"/>
  <c r="K238" i="7"/>
  <c r="J238" i="7"/>
  <c r="G238" i="7"/>
  <c r="C238" i="7"/>
  <c r="B238" i="7"/>
  <c r="A238" i="7"/>
  <c r="L237" i="7"/>
  <c r="K237" i="7"/>
  <c r="J237" i="7"/>
  <c r="G237" i="7"/>
  <c r="H237" i="7" s="1"/>
  <c r="C237" i="7"/>
  <c r="B237" i="7"/>
  <c r="A237" i="7"/>
  <c r="L236" i="7"/>
  <c r="K236" i="7"/>
  <c r="J236" i="7"/>
  <c r="G236" i="7"/>
  <c r="H236" i="7" s="1"/>
  <c r="C236" i="7"/>
  <c r="B236" i="7"/>
  <c r="A236" i="7"/>
  <c r="L235" i="7"/>
  <c r="K235" i="7"/>
  <c r="J235" i="7"/>
  <c r="G235" i="7"/>
  <c r="M235" i="7" s="1"/>
  <c r="C235" i="7"/>
  <c r="B235" i="7"/>
  <c r="A235" i="7"/>
  <c r="L234" i="7"/>
  <c r="O234" i="7" s="1"/>
  <c r="K234" i="7"/>
  <c r="J234" i="7"/>
  <c r="G234" i="7"/>
  <c r="H234" i="7" s="1"/>
  <c r="C234" i="7"/>
  <c r="B234" i="7"/>
  <c r="A234" i="7"/>
  <c r="L233" i="7"/>
  <c r="K233" i="7"/>
  <c r="J233" i="7"/>
  <c r="O233" i="7" s="1"/>
  <c r="G233" i="7"/>
  <c r="C233" i="7"/>
  <c r="B233" i="7"/>
  <c r="A233" i="7"/>
  <c r="L232" i="7"/>
  <c r="K232" i="7"/>
  <c r="J232" i="7"/>
  <c r="H232" i="7"/>
  <c r="G232" i="7"/>
  <c r="M232" i="7" s="1"/>
  <c r="C232" i="7"/>
  <c r="B232" i="7"/>
  <c r="A232" i="7"/>
  <c r="L231" i="7"/>
  <c r="K231" i="7"/>
  <c r="J231" i="7"/>
  <c r="O231" i="7" s="1"/>
  <c r="G231" i="7"/>
  <c r="H231" i="7" s="1"/>
  <c r="C231" i="7"/>
  <c r="B231" i="7"/>
  <c r="A231" i="7"/>
  <c r="L230" i="7"/>
  <c r="K230" i="7"/>
  <c r="J230" i="7"/>
  <c r="G230" i="7"/>
  <c r="C230" i="7"/>
  <c r="B230" i="7"/>
  <c r="A230" i="7"/>
  <c r="B229" i="7"/>
  <c r="A229" i="7"/>
  <c r="L228" i="7"/>
  <c r="K228" i="7"/>
  <c r="J228" i="7"/>
  <c r="G228" i="7"/>
  <c r="C228" i="7"/>
  <c r="B228" i="7"/>
  <c r="A228" i="7"/>
  <c r="L227" i="7"/>
  <c r="K227" i="7"/>
  <c r="J227" i="7"/>
  <c r="G227" i="7"/>
  <c r="C227" i="7"/>
  <c r="B227" i="7"/>
  <c r="A227" i="7"/>
  <c r="L226" i="7"/>
  <c r="K226" i="7"/>
  <c r="J226" i="7"/>
  <c r="G226" i="7"/>
  <c r="C226" i="7"/>
  <c r="B226" i="7"/>
  <c r="A226" i="7"/>
  <c r="L225" i="7"/>
  <c r="K225" i="7"/>
  <c r="J225" i="7"/>
  <c r="G225" i="7"/>
  <c r="H225" i="7" s="1"/>
  <c r="C225" i="7"/>
  <c r="B225" i="7"/>
  <c r="A225" i="7"/>
  <c r="M224" i="7"/>
  <c r="N224" i="7" s="1"/>
  <c r="L224" i="7"/>
  <c r="O224" i="7" s="1"/>
  <c r="K224" i="7"/>
  <c r="J224" i="7"/>
  <c r="G224" i="7"/>
  <c r="H224" i="7" s="1"/>
  <c r="C224" i="7"/>
  <c r="B224" i="7"/>
  <c r="A224" i="7"/>
  <c r="L223" i="7"/>
  <c r="O223" i="7" s="1"/>
  <c r="K223" i="7"/>
  <c r="J223" i="7"/>
  <c r="G223" i="7"/>
  <c r="M223" i="7" s="1"/>
  <c r="C223" i="7"/>
  <c r="B223" i="7"/>
  <c r="A223" i="7"/>
  <c r="L222" i="7"/>
  <c r="O222" i="7" s="1"/>
  <c r="K222" i="7"/>
  <c r="J222" i="7"/>
  <c r="G222" i="7"/>
  <c r="C222" i="7"/>
  <c r="B222" i="7"/>
  <c r="A222" i="7"/>
  <c r="L221" i="7"/>
  <c r="K221" i="7"/>
  <c r="J221" i="7"/>
  <c r="G221" i="7"/>
  <c r="C221" i="7"/>
  <c r="B221" i="7"/>
  <c r="A221" i="7"/>
  <c r="L220" i="7"/>
  <c r="K220" i="7"/>
  <c r="J220" i="7"/>
  <c r="G220" i="7"/>
  <c r="M220" i="7" s="1"/>
  <c r="C220" i="7"/>
  <c r="B220" i="7"/>
  <c r="A220" i="7"/>
  <c r="L219" i="7"/>
  <c r="O219" i="7" s="1"/>
  <c r="K219" i="7"/>
  <c r="J219" i="7"/>
  <c r="G219" i="7"/>
  <c r="H219" i="7" s="1"/>
  <c r="C219" i="7"/>
  <c r="B219" i="7"/>
  <c r="A219" i="7"/>
  <c r="L218" i="7"/>
  <c r="K218" i="7"/>
  <c r="J218" i="7"/>
  <c r="G218" i="7"/>
  <c r="C218" i="7"/>
  <c r="B218" i="7"/>
  <c r="A218" i="7"/>
  <c r="L217" i="7"/>
  <c r="K217" i="7"/>
  <c r="J217" i="7"/>
  <c r="G217" i="7"/>
  <c r="H217" i="7" s="1"/>
  <c r="C217" i="7"/>
  <c r="B217" i="7"/>
  <c r="A217" i="7"/>
  <c r="L216" i="7"/>
  <c r="K216" i="7"/>
  <c r="J216" i="7"/>
  <c r="O216" i="7" s="1"/>
  <c r="G216" i="7"/>
  <c r="C216" i="7"/>
  <c r="B216" i="7"/>
  <c r="A216" i="7"/>
  <c r="L215" i="7"/>
  <c r="K215" i="7"/>
  <c r="J215" i="7"/>
  <c r="G215" i="7"/>
  <c r="C215" i="7"/>
  <c r="B215" i="7"/>
  <c r="A215" i="7"/>
  <c r="L214" i="7"/>
  <c r="O214" i="7" s="1"/>
  <c r="K214" i="7"/>
  <c r="J214" i="7"/>
  <c r="G214" i="7"/>
  <c r="C214" i="7"/>
  <c r="B214" i="7"/>
  <c r="A214" i="7"/>
  <c r="L213" i="7"/>
  <c r="K213" i="7"/>
  <c r="J213" i="7"/>
  <c r="G213" i="7"/>
  <c r="M213" i="7" s="1"/>
  <c r="N213" i="7" s="1"/>
  <c r="C213" i="7"/>
  <c r="B213" i="7"/>
  <c r="A213" i="7"/>
  <c r="M212" i="7"/>
  <c r="L212" i="7"/>
  <c r="K212" i="7"/>
  <c r="J212" i="7"/>
  <c r="G212" i="7"/>
  <c r="H212" i="7" s="1"/>
  <c r="C212" i="7"/>
  <c r="B212" i="7"/>
  <c r="A212" i="7"/>
  <c r="B211" i="7"/>
  <c r="A211" i="7"/>
  <c r="L210" i="7"/>
  <c r="K210" i="7"/>
  <c r="J210" i="7"/>
  <c r="H210" i="7"/>
  <c r="G210" i="7"/>
  <c r="M210" i="7" s="1"/>
  <c r="C210" i="7"/>
  <c r="B210" i="7"/>
  <c r="A210" i="7"/>
  <c r="L209" i="7"/>
  <c r="K209" i="7"/>
  <c r="J209" i="7"/>
  <c r="O209" i="7" s="1"/>
  <c r="H209" i="7"/>
  <c r="G209" i="7"/>
  <c r="M209" i="7" s="1"/>
  <c r="C209" i="7"/>
  <c r="B209" i="7"/>
  <c r="A209" i="7"/>
  <c r="L208" i="7"/>
  <c r="K208" i="7"/>
  <c r="J208" i="7"/>
  <c r="G208" i="7"/>
  <c r="M208" i="7" s="1"/>
  <c r="C208" i="7"/>
  <c r="B208" i="7"/>
  <c r="A208" i="7"/>
  <c r="L207" i="7"/>
  <c r="K207" i="7"/>
  <c r="J207" i="7"/>
  <c r="G207" i="7"/>
  <c r="H207" i="7" s="1"/>
  <c r="C207" i="7"/>
  <c r="B207" i="7"/>
  <c r="A207" i="7"/>
  <c r="L206" i="7"/>
  <c r="K206" i="7"/>
  <c r="J206" i="7"/>
  <c r="G206" i="7"/>
  <c r="C206" i="7"/>
  <c r="B206" i="7"/>
  <c r="A206" i="7"/>
  <c r="L205" i="7"/>
  <c r="K205" i="7"/>
  <c r="J205" i="7"/>
  <c r="G205" i="7"/>
  <c r="H205" i="7" s="1"/>
  <c r="C205" i="7"/>
  <c r="B205" i="7"/>
  <c r="A205" i="7"/>
  <c r="L204" i="7"/>
  <c r="K204" i="7"/>
  <c r="J204" i="7"/>
  <c r="G204" i="7"/>
  <c r="H204" i="7" s="1"/>
  <c r="C204" i="7"/>
  <c r="B204" i="7"/>
  <c r="A204" i="7"/>
  <c r="L203" i="7"/>
  <c r="K203" i="7"/>
  <c r="J203" i="7"/>
  <c r="G203" i="7"/>
  <c r="M203" i="7" s="1"/>
  <c r="C203" i="7"/>
  <c r="B203" i="7"/>
  <c r="A203" i="7"/>
  <c r="L202" i="7"/>
  <c r="O202" i="7" s="1"/>
  <c r="K202" i="7"/>
  <c r="J202" i="7"/>
  <c r="G202" i="7"/>
  <c r="C202" i="7"/>
  <c r="B202" i="7"/>
  <c r="A202" i="7"/>
  <c r="L201" i="7"/>
  <c r="K201" i="7"/>
  <c r="J201" i="7"/>
  <c r="G201" i="7"/>
  <c r="C201" i="7"/>
  <c r="B201" i="7"/>
  <c r="A201" i="7"/>
  <c r="L200" i="7"/>
  <c r="O200" i="7" s="1"/>
  <c r="K200" i="7"/>
  <c r="J200" i="7"/>
  <c r="G200" i="7"/>
  <c r="C200" i="7"/>
  <c r="B200" i="7"/>
  <c r="A200" i="7"/>
  <c r="L199" i="7"/>
  <c r="O199" i="7" s="1"/>
  <c r="K199" i="7"/>
  <c r="J199" i="7"/>
  <c r="G199" i="7"/>
  <c r="H199" i="7" s="1"/>
  <c r="C199" i="7"/>
  <c r="B199" i="7"/>
  <c r="A199" i="7"/>
  <c r="L198" i="7"/>
  <c r="O198" i="7" s="1"/>
  <c r="K198" i="7"/>
  <c r="J198" i="7"/>
  <c r="G198" i="7"/>
  <c r="H198" i="7" s="1"/>
  <c r="C198" i="7"/>
  <c r="B198" i="7"/>
  <c r="A198" i="7"/>
  <c r="L197" i="7"/>
  <c r="K197" i="7"/>
  <c r="J197" i="7"/>
  <c r="G197" i="7"/>
  <c r="H197" i="7" s="1"/>
  <c r="C197" i="7"/>
  <c r="B197" i="7"/>
  <c r="A197" i="7"/>
  <c r="O196" i="7"/>
  <c r="M196" i="7"/>
  <c r="L196" i="7"/>
  <c r="K196" i="7"/>
  <c r="J196" i="7"/>
  <c r="H196" i="7"/>
  <c r="G196" i="7"/>
  <c r="C196" i="7"/>
  <c r="B196" i="7"/>
  <c r="A196" i="7"/>
  <c r="L195" i="7"/>
  <c r="K195" i="7"/>
  <c r="J195" i="7"/>
  <c r="H195" i="7"/>
  <c r="G195" i="7"/>
  <c r="M195" i="7" s="1"/>
  <c r="C195" i="7"/>
  <c r="B195" i="7"/>
  <c r="A195" i="7"/>
  <c r="M194" i="7"/>
  <c r="L194" i="7"/>
  <c r="K194" i="7"/>
  <c r="J194" i="7"/>
  <c r="G194" i="7"/>
  <c r="H194" i="7" s="1"/>
  <c r="C194" i="7"/>
  <c r="B194" i="7"/>
  <c r="A194" i="7"/>
  <c r="L193" i="7"/>
  <c r="K193" i="7"/>
  <c r="J193" i="7"/>
  <c r="G193" i="7"/>
  <c r="M193" i="7" s="1"/>
  <c r="C193" i="7"/>
  <c r="B193" i="7"/>
  <c r="A193" i="7"/>
  <c r="B192" i="7"/>
  <c r="A192" i="7"/>
  <c r="L191" i="7"/>
  <c r="O191" i="7" s="1"/>
  <c r="K191" i="7"/>
  <c r="J191" i="7"/>
  <c r="G191" i="7"/>
  <c r="M191" i="7" s="1"/>
  <c r="N191" i="7" s="1"/>
  <c r="C191" i="7"/>
  <c r="B191" i="7"/>
  <c r="A191" i="7"/>
  <c r="L190" i="7"/>
  <c r="K190" i="7"/>
  <c r="J190" i="7"/>
  <c r="G190" i="7"/>
  <c r="H190" i="7" s="1"/>
  <c r="C190" i="7"/>
  <c r="B190" i="7"/>
  <c r="A190" i="7"/>
  <c r="L189" i="7"/>
  <c r="K189" i="7"/>
  <c r="J189" i="7"/>
  <c r="G189" i="7"/>
  <c r="M189" i="7" s="1"/>
  <c r="C189" i="7"/>
  <c r="B189" i="7"/>
  <c r="A189" i="7"/>
  <c r="L188" i="7"/>
  <c r="K188" i="7"/>
  <c r="J188" i="7"/>
  <c r="G188" i="7"/>
  <c r="C188" i="7"/>
  <c r="B188" i="7"/>
  <c r="A188" i="7"/>
  <c r="O187" i="7"/>
  <c r="L187" i="7"/>
  <c r="K187" i="7"/>
  <c r="J187" i="7"/>
  <c r="G187" i="7"/>
  <c r="H187" i="7" s="1"/>
  <c r="C187" i="7"/>
  <c r="B187" i="7"/>
  <c r="A187" i="7"/>
  <c r="L186" i="7"/>
  <c r="K186" i="7"/>
  <c r="J186" i="7"/>
  <c r="G186" i="7"/>
  <c r="H186" i="7" s="1"/>
  <c r="C186" i="7"/>
  <c r="B186" i="7"/>
  <c r="A186" i="7"/>
  <c r="B185" i="7"/>
  <c r="A185" i="7"/>
  <c r="L184" i="7"/>
  <c r="K184" i="7"/>
  <c r="J184" i="7"/>
  <c r="G184" i="7"/>
  <c r="C184" i="7"/>
  <c r="B184" i="7"/>
  <c r="A184" i="7"/>
  <c r="L183" i="7"/>
  <c r="O183" i="7" s="1"/>
  <c r="K183" i="7"/>
  <c r="J183" i="7"/>
  <c r="G183" i="7"/>
  <c r="H183" i="7" s="1"/>
  <c r="C183" i="7"/>
  <c r="B183" i="7"/>
  <c r="A183" i="7"/>
  <c r="L182" i="7"/>
  <c r="K182" i="7"/>
  <c r="J182" i="7"/>
  <c r="G182" i="7"/>
  <c r="C182" i="7"/>
  <c r="B182" i="7"/>
  <c r="A182" i="7"/>
  <c r="L181" i="7"/>
  <c r="K181" i="7"/>
  <c r="J181" i="7"/>
  <c r="G181" i="7"/>
  <c r="C181" i="7"/>
  <c r="B181" i="7"/>
  <c r="A181" i="7"/>
  <c r="L180" i="7"/>
  <c r="K180" i="7"/>
  <c r="J180" i="7"/>
  <c r="G180" i="7"/>
  <c r="H180" i="7" s="1"/>
  <c r="C180" i="7"/>
  <c r="B180" i="7"/>
  <c r="A180" i="7"/>
  <c r="L179" i="7"/>
  <c r="O179" i="7" s="1"/>
  <c r="K179" i="7"/>
  <c r="J179" i="7"/>
  <c r="G179" i="7"/>
  <c r="M179" i="7" s="1"/>
  <c r="N179" i="7" s="1"/>
  <c r="C179" i="7"/>
  <c r="B179" i="7"/>
  <c r="A179" i="7"/>
  <c r="L178" i="7"/>
  <c r="K178" i="7"/>
  <c r="J178" i="7"/>
  <c r="H178" i="7"/>
  <c r="G178" i="7"/>
  <c r="M178" i="7" s="1"/>
  <c r="C178" i="7"/>
  <c r="B178" i="7"/>
  <c r="A178" i="7"/>
  <c r="L177" i="7"/>
  <c r="K177" i="7"/>
  <c r="J177" i="7"/>
  <c r="N177" i="7" s="1"/>
  <c r="H177" i="7"/>
  <c r="G177" i="7"/>
  <c r="M177" i="7" s="1"/>
  <c r="C177" i="7"/>
  <c r="B177" i="7"/>
  <c r="A177" i="7"/>
  <c r="L176" i="7"/>
  <c r="K176" i="7"/>
  <c r="J176" i="7"/>
  <c r="H176" i="7"/>
  <c r="G176" i="7"/>
  <c r="M176" i="7" s="1"/>
  <c r="C176" i="7"/>
  <c r="B176" i="7"/>
  <c r="A176" i="7"/>
  <c r="L175" i="7"/>
  <c r="K175" i="7"/>
  <c r="J175" i="7"/>
  <c r="G175" i="7"/>
  <c r="H175" i="7" s="1"/>
  <c r="C175" i="7"/>
  <c r="B175" i="7"/>
  <c r="A175" i="7"/>
  <c r="L174" i="7"/>
  <c r="O174" i="7" s="1"/>
  <c r="K174" i="7"/>
  <c r="J174" i="7"/>
  <c r="H174" i="7"/>
  <c r="G174" i="7"/>
  <c r="M174" i="7" s="1"/>
  <c r="C174" i="7"/>
  <c r="B174" i="7"/>
  <c r="A174" i="7"/>
  <c r="L173" i="7"/>
  <c r="K173" i="7"/>
  <c r="J173" i="7"/>
  <c r="H173" i="7"/>
  <c r="G173" i="7"/>
  <c r="M173" i="7" s="1"/>
  <c r="C173" i="7"/>
  <c r="B173" i="7"/>
  <c r="A173" i="7"/>
  <c r="L172" i="7"/>
  <c r="K172" i="7"/>
  <c r="J172" i="7"/>
  <c r="G172" i="7"/>
  <c r="C172" i="7"/>
  <c r="B172" i="7"/>
  <c r="A172" i="7"/>
  <c r="B171" i="7"/>
  <c r="A171" i="7"/>
  <c r="B170" i="7"/>
  <c r="A170" i="7"/>
  <c r="L169" i="7"/>
  <c r="K169" i="7"/>
  <c r="J169" i="7"/>
  <c r="G169" i="7"/>
  <c r="H169" i="7" s="1"/>
  <c r="C169" i="7"/>
  <c r="B169" i="7"/>
  <c r="A169" i="7"/>
  <c r="K168" i="7"/>
  <c r="J168" i="7"/>
  <c r="F168" i="7"/>
  <c r="C168" i="7"/>
  <c r="B168" i="7"/>
  <c r="A168" i="7"/>
  <c r="K167" i="7"/>
  <c r="J167" i="7"/>
  <c r="F167" i="7"/>
  <c r="C167" i="7"/>
  <c r="B167" i="7"/>
  <c r="A167" i="7"/>
  <c r="K166" i="7"/>
  <c r="J166" i="7"/>
  <c r="F166" i="7"/>
  <c r="G166" i="7" s="1"/>
  <c r="M166" i="7" s="1"/>
  <c r="C166" i="7"/>
  <c r="B166" i="7"/>
  <c r="A166" i="7"/>
  <c r="K165" i="7"/>
  <c r="J165" i="7"/>
  <c r="F165" i="7"/>
  <c r="L165" i="7" s="1"/>
  <c r="C165" i="7"/>
  <c r="B165" i="7"/>
  <c r="A165" i="7"/>
  <c r="K164" i="7"/>
  <c r="J164" i="7"/>
  <c r="G164" i="7"/>
  <c r="M164" i="7" s="1"/>
  <c r="F164" i="7"/>
  <c r="L164" i="7" s="1"/>
  <c r="C164" i="7"/>
  <c r="B164" i="7"/>
  <c r="A164" i="7"/>
  <c r="K163" i="7"/>
  <c r="J163" i="7"/>
  <c r="F163" i="7"/>
  <c r="G163" i="7" s="1"/>
  <c r="C163" i="7"/>
  <c r="B163" i="7"/>
  <c r="A163" i="7"/>
  <c r="K162" i="7"/>
  <c r="J162" i="7"/>
  <c r="F162" i="7"/>
  <c r="C162" i="7"/>
  <c r="B162" i="7"/>
  <c r="A162" i="7"/>
  <c r="K161" i="7"/>
  <c r="J161" i="7"/>
  <c r="F161" i="7"/>
  <c r="L161" i="7" s="1"/>
  <c r="O161" i="7" s="1"/>
  <c r="C161" i="7"/>
  <c r="B161" i="7"/>
  <c r="A161" i="7"/>
  <c r="K160" i="7"/>
  <c r="J160" i="7"/>
  <c r="F160" i="7"/>
  <c r="L160" i="7" s="1"/>
  <c r="C160" i="7"/>
  <c r="B160" i="7"/>
  <c r="A160" i="7"/>
  <c r="K159" i="7"/>
  <c r="J159" i="7"/>
  <c r="F159" i="7"/>
  <c r="G159" i="7" s="1"/>
  <c r="C159" i="7"/>
  <c r="B159" i="7"/>
  <c r="A159" i="7"/>
  <c r="K158" i="7"/>
  <c r="J158" i="7"/>
  <c r="N158" i="7" s="1"/>
  <c r="F158" i="7"/>
  <c r="G158" i="7" s="1"/>
  <c r="M158" i="7" s="1"/>
  <c r="C158" i="7"/>
  <c r="B158" i="7"/>
  <c r="A158" i="7"/>
  <c r="K157" i="7"/>
  <c r="J157" i="7"/>
  <c r="G157" i="7"/>
  <c r="H157" i="7" s="1"/>
  <c r="F157" i="7"/>
  <c r="L157" i="7" s="1"/>
  <c r="C157" i="7"/>
  <c r="B157" i="7"/>
  <c r="A157" i="7"/>
  <c r="K156" i="7"/>
  <c r="J156" i="7"/>
  <c r="F156" i="7"/>
  <c r="C156" i="7"/>
  <c r="B156" i="7"/>
  <c r="A156" i="7"/>
  <c r="K155" i="7"/>
  <c r="J155" i="7"/>
  <c r="F155" i="7"/>
  <c r="G155" i="7" s="1"/>
  <c r="C155" i="7"/>
  <c r="B155" i="7"/>
  <c r="A155" i="7"/>
  <c r="K154" i="7"/>
  <c r="J154" i="7"/>
  <c r="F154" i="7"/>
  <c r="G154" i="7" s="1"/>
  <c r="M154" i="7" s="1"/>
  <c r="C154" i="7"/>
  <c r="B154" i="7"/>
  <c r="A154" i="7"/>
  <c r="K153" i="7"/>
  <c r="J153" i="7"/>
  <c r="F153" i="7"/>
  <c r="G153" i="7" s="1"/>
  <c r="C153" i="7"/>
  <c r="B153" i="7"/>
  <c r="A153" i="7"/>
  <c r="K152" i="7"/>
  <c r="J152" i="7"/>
  <c r="F152" i="7"/>
  <c r="G152" i="7" s="1"/>
  <c r="C152" i="7"/>
  <c r="B152" i="7"/>
  <c r="A152" i="7"/>
  <c r="M151" i="7"/>
  <c r="N151" i="7" s="1"/>
  <c r="K151" i="7"/>
  <c r="J151" i="7"/>
  <c r="G151" i="7"/>
  <c r="H151" i="7" s="1"/>
  <c r="F151" i="7"/>
  <c r="L151" i="7" s="1"/>
  <c r="C151" i="7"/>
  <c r="B151" i="7"/>
  <c r="A151" i="7"/>
  <c r="K150" i="7"/>
  <c r="J150" i="7"/>
  <c r="F150" i="7"/>
  <c r="L150" i="7" s="1"/>
  <c r="C150" i="7"/>
  <c r="B150" i="7"/>
  <c r="A150" i="7"/>
  <c r="L149" i="7"/>
  <c r="K149" i="7"/>
  <c r="J149" i="7"/>
  <c r="F149" i="7"/>
  <c r="G149" i="7" s="1"/>
  <c r="C149" i="7"/>
  <c r="B149" i="7"/>
  <c r="A149" i="7"/>
  <c r="K148" i="7"/>
  <c r="J148" i="7"/>
  <c r="G148" i="7"/>
  <c r="F148" i="7"/>
  <c r="L148" i="7" s="1"/>
  <c r="O148" i="7" s="1"/>
  <c r="C148" i="7"/>
  <c r="B148" i="7"/>
  <c r="A148" i="7"/>
  <c r="B147" i="7"/>
  <c r="A147" i="7"/>
  <c r="K146" i="7"/>
  <c r="J146" i="7"/>
  <c r="L146" i="7" s="1"/>
  <c r="F146" i="7"/>
  <c r="G146" i="7" s="1"/>
  <c r="H146" i="7" s="1"/>
  <c r="C146" i="7"/>
  <c r="B146" i="7"/>
  <c r="A146" i="7"/>
  <c r="K145" i="7"/>
  <c r="J145" i="7"/>
  <c r="F145" i="7"/>
  <c r="C145" i="7"/>
  <c r="B145" i="7"/>
  <c r="A145" i="7"/>
  <c r="K144" i="7"/>
  <c r="J144" i="7"/>
  <c r="F144" i="7"/>
  <c r="C144" i="7"/>
  <c r="B144" i="7"/>
  <c r="A144" i="7"/>
  <c r="K143" i="7"/>
  <c r="J143" i="7"/>
  <c r="F143" i="7"/>
  <c r="C143" i="7"/>
  <c r="B143" i="7"/>
  <c r="A143" i="7"/>
  <c r="L142" i="7"/>
  <c r="O142" i="7" s="1"/>
  <c r="K142" i="7"/>
  <c r="J142" i="7"/>
  <c r="F142" i="7"/>
  <c r="G142" i="7" s="1"/>
  <c r="C142" i="7"/>
  <c r="B142" i="7"/>
  <c r="A142" i="7"/>
  <c r="K141" i="7"/>
  <c r="J141" i="7"/>
  <c r="F141" i="7"/>
  <c r="L141" i="7" s="1"/>
  <c r="C141" i="7"/>
  <c r="B141" i="7"/>
  <c r="A141" i="7"/>
  <c r="L140" i="7"/>
  <c r="K140" i="7"/>
  <c r="J140" i="7"/>
  <c r="G140" i="7"/>
  <c r="H140" i="7" s="1"/>
  <c r="C140" i="7"/>
  <c r="B140" i="7"/>
  <c r="A140" i="7"/>
  <c r="L139" i="7"/>
  <c r="O139" i="7" s="1"/>
  <c r="K139" i="7"/>
  <c r="J139" i="7"/>
  <c r="G139" i="7"/>
  <c r="M139" i="7" s="1"/>
  <c r="C139" i="7"/>
  <c r="B139" i="7"/>
  <c r="A139" i="7"/>
  <c r="L138" i="7"/>
  <c r="K138" i="7"/>
  <c r="J138" i="7"/>
  <c r="G138" i="7"/>
  <c r="M138" i="7" s="1"/>
  <c r="C138" i="7"/>
  <c r="B138" i="7"/>
  <c r="A138" i="7"/>
  <c r="L137" i="7"/>
  <c r="K137" i="7"/>
  <c r="J137" i="7"/>
  <c r="F137" i="7"/>
  <c r="G137" i="7" s="1"/>
  <c r="C137" i="7"/>
  <c r="B137" i="7"/>
  <c r="A137" i="7"/>
  <c r="K136" i="7"/>
  <c r="J136" i="7"/>
  <c r="F136" i="7"/>
  <c r="L136" i="7" s="1"/>
  <c r="C136" i="7"/>
  <c r="B136" i="7"/>
  <c r="A136" i="7"/>
  <c r="K135" i="7"/>
  <c r="J135" i="7"/>
  <c r="F135" i="7"/>
  <c r="G135" i="7" s="1"/>
  <c r="C135" i="7"/>
  <c r="B135" i="7"/>
  <c r="A135" i="7"/>
  <c r="K134" i="7"/>
  <c r="J134" i="7"/>
  <c r="F134" i="7"/>
  <c r="G134" i="7" s="1"/>
  <c r="M134" i="7" s="1"/>
  <c r="C134" i="7"/>
  <c r="B134" i="7"/>
  <c r="A134" i="7"/>
  <c r="K133" i="7"/>
  <c r="J133" i="7"/>
  <c r="G133" i="7"/>
  <c r="H133" i="7" s="1"/>
  <c r="F133" i="7"/>
  <c r="L133" i="7" s="1"/>
  <c r="C133" i="7"/>
  <c r="B133" i="7"/>
  <c r="A133" i="7"/>
  <c r="B132" i="7"/>
  <c r="A132" i="7"/>
  <c r="L131" i="7"/>
  <c r="O131" i="7" s="1"/>
  <c r="K131" i="7"/>
  <c r="J131" i="7"/>
  <c r="G131" i="7"/>
  <c r="C131" i="7"/>
  <c r="B131" i="7"/>
  <c r="A131" i="7"/>
  <c r="L130" i="7"/>
  <c r="K130" i="7"/>
  <c r="J130" i="7"/>
  <c r="G130" i="7"/>
  <c r="H130" i="7" s="1"/>
  <c r="C130" i="7"/>
  <c r="B130" i="7"/>
  <c r="A130" i="7"/>
  <c r="L129" i="7"/>
  <c r="K129" i="7"/>
  <c r="J129" i="7"/>
  <c r="O129" i="7" s="1"/>
  <c r="G129" i="7"/>
  <c r="H129" i="7" s="1"/>
  <c r="C129" i="7"/>
  <c r="B129" i="7"/>
  <c r="A129" i="7"/>
  <c r="B128" i="7"/>
  <c r="A128" i="7"/>
  <c r="O127" i="7"/>
  <c r="L127" i="7"/>
  <c r="L126" i="7" s="1"/>
  <c r="K127" i="7"/>
  <c r="J127" i="7"/>
  <c r="J126" i="7" s="1"/>
  <c r="G127" i="7"/>
  <c r="C127" i="7"/>
  <c r="B127" i="7"/>
  <c r="A127" i="7"/>
  <c r="K126" i="7"/>
  <c r="B126" i="7"/>
  <c r="A126" i="7"/>
  <c r="L125" i="7"/>
  <c r="L124" i="7" s="1"/>
  <c r="K125" i="7"/>
  <c r="J125" i="7"/>
  <c r="H125" i="7"/>
  <c r="G125" i="7"/>
  <c r="M125" i="7" s="1"/>
  <c r="M124" i="7" s="1"/>
  <c r="C125" i="7"/>
  <c r="B125" i="7"/>
  <c r="A125" i="7"/>
  <c r="K124" i="7"/>
  <c r="B124" i="7"/>
  <c r="A124" i="7"/>
  <c r="L123" i="7"/>
  <c r="K123" i="7"/>
  <c r="K122" i="7" s="1"/>
  <c r="J123" i="7"/>
  <c r="G123" i="7"/>
  <c r="H123" i="7" s="1"/>
  <c r="C123" i="7"/>
  <c r="B123" i="7"/>
  <c r="A123" i="7"/>
  <c r="J122" i="7"/>
  <c r="B122" i="7"/>
  <c r="A122" i="7"/>
  <c r="L121" i="7"/>
  <c r="K121" i="7"/>
  <c r="K120" i="7" s="1"/>
  <c r="J121" i="7"/>
  <c r="J120" i="7" s="1"/>
  <c r="G121" i="7"/>
  <c r="C121" i="7"/>
  <c r="B121" i="7"/>
  <c r="A121" i="7"/>
  <c r="L120" i="7"/>
  <c r="B120" i="7"/>
  <c r="A120" i="7"/>
  <c r="B119" i="7"/>
  <c r="A119" i="7"/>
  <c r="L118" i="7"/>
  <c r="K118" i="7"/>
  <c r="K117" i="7" s="1"/>
  <c r="J118" i="7"/>
  <c r="J117" i="7" s="1"/>
  <c r="G118" i="7"/>
  <c r="M118" i="7" s="1"/>
  <c r="M117" i="7" s="1"/>
  <c r="C118" i="7"/>
  <c r="B118" i="7"/>
  <c r="A118" i="7"/>
  <c r="B117" i="7"/>
  <c r="A117" i="7"/>
  <c r="L116" i="7"/>
  <c r="K116" i="7"/>
  <c r="J116" i="7"/>
  <c r="G116" i="7"/>
  <c r="M116" i="7" s="1"/>
  <c r="M115" i="7" s="1"/>
  <c r="C116" i="7"/>
  <c r="B116" i="7"/>
  <c r="A116" i="7"/>
  <c r="L115" i="7"/>
  <c r="K115" i="7"/>
  <c r="J115" i="7"/>
  <c r="C115" i="7"/>
  <c r="B115" i="7"/>
  <c r="A115" i="7"/>
  <c r="L114" i="7"/>
  <c r="O114" i="7" s="1"/>
  <c r="K114" i="7"/>
  <c r="J114" i="7"/>
  <c r="G114" i="7"/>
  <c r="H114" i="7" s="1"/>
  <c r="C114" i="7"/>
  <c r="B114" i="7"/>
  <c r="A114" i="7"/>
  <c r="L113" i="7"/>
  <c r="O113" i="7" s="1"/>
  <c r="K113" i="7"/>
  <c r="J113" i="7"/>
  <c r="G113" i="7"/>
  <c r="M113" i="7" s="1"/>
  <c r="C113" i="7"/>
  <c r="B113" i="7"/>
  <c r="A113" i="7"/>
  <c r="L112" i="7"/>
  <c r="K112" i="7"/>
  <c r="J112" i="7"/>
  <c r="G112" i="7"/>
  <c r="M112" i="7" s="1"/>
  <c r="C112" i="7"/>
  <c r="B112" i="7"/>
  <c r="A112" i="7"/>
  <c r="K111" i="7"/>
  <c r="B111" i="7"/>
  <c r="A111" i="7"/>
  <c r="L110" i="7"/>
  <c r="O110" i="7" s="1"/>
  <c r="K110" i="7"/>
  <c r="J110" i="7"/>
  <c r="G110" i="7"/>
  <c r="H110" i="7" s="1"/>
  <c r="C110" i="7"/>
  <c r="B110" i="7"/>
  <c r="A110" i="7"/>
  <c r="L109" i="7"/>
  <c r="O109" i="7" s="1"/>
  <c r="K109" i="7"/>
  <c r="J109" i="7"/>
  <c r="G109" i="7"/>
  <c r="M109" i="7" s="1"/>
  <c r="N109" i="7" s="1"/>
  <c r="C109" i="7"/>
  <c r="B109" i="7"/>
  <c r="A109" i="7"/>
  <c r="L108" i="7"/>
  <c r="K108" i="7"/>
  <c r="J108" i="7"/>
  <c r="G108" i="7"/>
  <c r="M108" i="7" s="1"/>
  <c r="C108" i="7"/>
  <c r="B108" i="7"/>
  <c r="A108" i="7"/>
  <c r="L107" i="7"/>
  <c r="K107" i="7"/>
  <c r="J107" i="7"/>
  <c r="G107" i="7"/>
  <c r="M107" i="7" s="1"/>
  <c r="N107" i="7" s="1"/>
  <c r="C107" i="7"/>
  <c r="B107" i="7"/>
  <c r="A107" i="7"/>
  <c r="L106" i="7"/>
  <c r="O106" i="7" s="1"/>
  <c r="K106" i="7"/>
  <c r="J106" i="7"/>
  <c r="G106" i="7"/>
  <c r="C106" i="7"/>
  <c r="B106" i="7"/>
  <c r="A106" i="7"/>
  <c r="L105" i="7"/>
  <c r="K105" i="7"/>
  <c r="J105" i="7"/>
  <c r="G105" i="7"/>
  <c r="H105" i="7" s="1"/>
  <c r="C105" i="7"/>
  <c r="B105" i="7"/>
  <c r="A105" i="7"/>
  <c r="L104" i="7"/>
  <c r="K104" i="7"/>
  <c r="J104" i="7"/>
  <c r="G104" i="7"/>
  <c r="C104" i="7"/>
  <c r="B104" i="7"/>
  <c r="A104" i="7"/>
  <c r="L103" i="7"/>
  <c r="O103" i="7" s="1"/>
  <c r="K103" i="7"/>
  <c r="J103" i="7"/>
  <c r="G103" i="7"/>
  <c r="M103" i="7" s="1"/>
  <c r="C103" i="7"/>
  <c r="B103" i="7"/>
  <c r="A103" i="7"/>
  <c r="L102" i="7"/>
  <c r="K102" i="7"/>
  <c r="J102" i="7"/>
  <c r="G102" i="7"/>
  <c r="C102" i="7"/>
  <c r="B102" i="7"/>
  <c r="A102" i="7"/>
  <c r="L101" i="7"/>
  <c r="O101" i="7" s="1"/>
  <c r="K101" i="7"/>
  <c r="J101" i="7"/>
  <c r="N101" i="7" s="1"/>
  <c r="G101" i="7"/>
  <c r="M101" i="7" s="1"/>
  <c r="C101" i="7"/>
  <c r="B101" i="7"/>
  <c r="A101" i="7"/>
  <c r="L100" i="7"/>
  <c r="K100" i="7"/>
  <c r="J100" i="7"/>
  <c r="G100" i="7"/>
  <c r="H100" i="7" s="1"/>
  <c r="C100" i="7"/>
  <c r="B100" i="7"/>
  <c r="A100" i="7"/>
  <c r="L99" i="7"/>
  <c r="K99" i="7"/>
  <c r="J99" i="7"/>
  <c r="G99" i="7"/>
  <c r="C99" i="7"/>
  <c r="B99" i="7"/>
  <c r="A99" i="7"/>
  <c r="L98" i="7"/>
  <c r="K98" i="7"/>
  <c r="J98" i="7"/>
  <c r="G98" i="7"/>
  <c r="C98" i="7"/>
  <c r="B98" i="7"/>
  <c r="A98" i="7"/>
  <c r="L97" i="7"/>
  <c r="K97" i="7"/>
  <c r="J97" i="7"/>
  <c r="G97" i="7"/>
  <c r="H97" i="7" s="1"/>
  <c r="C97" i="7"/>
  <c r="B97" i="7"/>
  <c r="A97" i="7"/>
  <c r="L96" i="7"/>
  <c r="O96" i="7" s="1"/>
  <c r="K96" i="7"/>
  <c r="J96" i="7"/>
  <c r="H96" i="7"/>
  <c r="G96" i="7"/>
  <c r="M96" i="7" s="1"/>
  <c r="N96" i="7" s="1"/>
  <c r="C96" i="7"/>
  <c r="B96" i="7"/>
  <c r="A96" i="7"/>
  <c r="L95" i="7"/>
  <c r="O95" i="7" s="1"/>
  <c r="K95" i="7"/>
  <c r="J95" i="7"/>
  <c r="G95" i="7"/>
  <c r="C95" i="7"/>
  <c r="B95" i="7"/>
  <c r="A95" i="7"/>
  <c r="B94" i="7"/>
  <c r="A94" i="7"/>
  <c r="B93" i="7"/>
  <c r="A93" i="7"/>
  <c r="O92" i="7"/>
  <c r="L92" i="7"/>
  <c r="L91" i="7" s="1"/>
  <c r="K92" i="7"/>
  <c r="G92" i="7"/>
  <c r="C92" i="7"/>
  <c r="B92" i="7"/>
  <c r="A92" i="7"/>
  <c r="K91" i="7"/>
  <c r="J91" i="7"/>
  <c r="B91" i="7"/>
  <c r="A91" i="7"/>
  <c r="L90" i="7"/>
  <c r="O90" i="7" s="1"/>
  <c r="K90" i="7"/>
  <c r="G90" i="7"/>
  <c r="C90" i="7"/>
  <c r="B90" i="7"/>
  <c r="A90" i="7"/>
  <c r="L89" i="7"/>
  <c r="K89" i="7"/>
  <c r="K88" i="7" s="1"/>
  <c r="G89" i="7"/>
  <c r="H89" i="7" s="1"/>
  <c r="C89" i="7"/>
  <c r="B89" i="7"/>
  <c r="A89" i="7"/>
  <c r="J88" i="7"/>
  <c r="B88" i="7"/>
  <c r="A88" i="7"/>
  <c r="L87" i="7"/>
  <c r="K87" i="7"/>
  <c r="J87" i="7"/>
  <c r="G87" i="7"/>
  <c r="M87" i="7" s="1"/>
  <c r="C87" i="7"/>
  <c r="B87" i="7"/>
  <c r="A87" i="7"/>
  <c r="L86" i="7"/>
  <c r="O86" i="7" s="1"/>
  <c r="K86" i="7"/>
  <c r="J86" i="7"/>
  <c r="G86" i="7"/>
  <c r="M86" i="7" s="1"/>
  <c r="C86" i="7"/>
  <c r="B86" i="7"/>
  <c r="A86" i="7"/>
  <c r="L85" i="7"/>
  <c r="K85" i="7"/>
  <c r="J85" i="7"/>
  <c r="J84" i="7" s="1"/>
  <c r="G85" i="7"/>
  <c r="M85" i="7" s="1"/>
  <c r="C85" i="7"/>
  <c r="B85" i="7"/>
  <c r="A85" i="7"/>
  <c r="B84" i="7"/>
  <c r="A84" i="7"/>
  <c r="M83" i="7"/>
  <c r="L83" i="7"/>
  <c r="K83" i="7"/>
  <c r="J83" i="7"/>
  <c r="H83" i="7"/>
  <c r="G83" i="7"/>
  <c r="C83" i="7"/>
  <c r="B83" i="7"/>
  <c r="A83" i="7"/>
  <c r="L82" i="7"/>
  <c r="K82" i="7"/>
  <c r="J82" i="7"/>
  <c r="H82" i="7"/>
  <c r="G82" i="7"/>
  <c r="M82" i="7" s="1"/>
  <c r="C82" i="7"/>
  <c r="B82" i="7"/>
  <c r="A82" i="7"/>
  <c r="L81" i="7"/>
  <c r="K81" i="7"/>
  <c r="J81" i="7"/>
  <c r="G81" i="7"/>
  <c r="M81" i="7" s="1"/>
  <c r="C81" i="7"/>
  <c r="B81" i="7"/>
  <c r="A81" i="7"/>
  <c r="L80" i="7"/>
  <c r="K80" i="7"/>
  <c r="J80" i="7"/>
  <c r="G80" i="7"/>
  <c r="C80" i="7"/>
  <c r="B80" i="7"/>
  <c r="A80" i="7"/>
  <c r="M79" i="7"/>
  <c r="L79" i="7"/>
  <c r="K79" i="7"/>
  <c r="J79" i="7"/>
  <c r="H79" i="7"/>
  <c r="G79" i="7"/>
  <c r="C79" i="7"/>
  <c r="B79" i="7"/>
  <c r="A79" i="7"/>
  <c r="B78" i="7"/>
  <c r="A78" i="7"/>
  <c r="B77" i="7"/>
  <c r="A77" i="7"/>
  <c r="L76" i="7"/>
  <c r="O76" i="7" s="1"/>
  <c r="K76" i="7"/>
  <c r="G76" i="7"/>
  <c r="M76" i="7" s="1"/>
  <c r="N76" i="7" s="1"/>
  <c r="C76" i="7"/>
  <c r="B76" i="7"/>
  <c r="A76" i="7"/>
  <c r="L75" i="7"/>
  <c r="O75" i="7" s="1"/>
  <c r="K75" i="7"/>
  <c r="G75" i="7"/>
  <c r="M75" i="7" s="1"/>
  <c r="N75" i="7" s="1"/>
  <c r="C75" i="7"/>
  <c r="B75" i="7"/>
  <c r="A75" i="7"/>
  <c r="L74" i="7"/>
  <c r="O74" i="7" s="1"/>
  <c r="K74" i="7"/>
  <c r="G74" i="7"/>
  <c r="M74" i="7" s="1"/>
  <c r="N74" i="7" s="1"/>
  <c r="C74" i="7"/>
  <c r="B74" i="7"/>
  <c r="A74" i="7"/>
  <c r="L73" i="7"/>
  <c r="O73" i="7" s="1"/>
  <c r="K73" i="7"/>
  <c r="G73" i="7"/>
  <c r="C73" i="7"/>
  <c r="B73" i="7"/>
  <c r="A73" i="7"/>
  <c r="L72" i="7"/>
  <c r="O72" i="7" s="1"/>
  <c r="K72" i="7"/>
  <c r="G72" i="7"/>
  <c r="M72" i="7" s="1"/>
  <c r="N72" i="7" s="1"/>
  <c r="C72" i="7"/>
  <c r="B72" i="7"/>
  <c r="A72" i="7"/>
  <c r="L71" i="7"/>
  <c r="K71" i="7"/>
  <c r="G71" i="7"/>
  <c r="M71" i="7" s="1"/>
  <c r="C71" i="7"/>
  <c r="B71" i="7"/>
  <c r="A71" i="7"/>
  <c r="J70" i="7"/>
  <c r="B70" i="7"/>
  <c r="A70" i="7"/>
  <c r="L69" i="7"/>
  <c r="L68" i="7" s="1"/>
  <c r="K69" i="7"/>
  <c r="K68" i="7" s="1"/>
  <c r="G69" i="7"/>
  <c r="M69" i="7" s="1"/>
  <c r="C69" i="7"/>
  <c r="B69" i="7"/>
  <c r="A69" i="7"/>
  <c r="J68" i="7"/>
  <c r="B68" i="7"/>
  <c r="A68" i="7"/>
  <c r="L67" i="7"/>
  <c r="K67" i="7"/>
  <c r="G67" i="7"/>
  <c r="M67" i="7" s="1"/>
  <c r="N67" i="7" s="1"/>
  <c r="C67" i="7"/>
  <c r="B67" i="7"/>
  <c r="A67" i="7"/>
  <c r="L66" i="7"/>
  <c r="O66" i="7" s="1"/>
  <c r="K66" i="7"/>
  <c r="H66" i="7"/>
  <c r="G66" i="7"/>
  <c r="M66" i="7" s="1"/>
  <c r="N66" i="7" s="1"/>
  <c r="C66" i="7"/>
  <c r="B66" i="7"/>
  <c r="A66" i="7"/>
  <c r="L65" i="7"/>
  <c r="O65" i="7" s="1"/>
  <c r="K65" i="7"/>
  <c r="G65" i="7"/>
  <c r="M65" i="7" s="1"/>
  <c r="N65" i="7" s="1"/>
  <c r="C65" i="7"/>
  <c r="B65" i="7"/>
  <c r="A65" i="7"/>
  <c r="J64" i="7"/>
  <c r="B64" i="7"/>
  <c r="A64" i="7"/>
  <c r="L63" i="7"/>
  <c r="K63" i="7"/>
  <c r="J63" i="7"/>
  <c r="G63" i="7"/>
  <c r="M63" i="7" s="1"/>
  <c r="C63" i="7"/>
  <c r="B63" i="7"/>
  <c r="A63" i="7"/>
  <c r="K62" i="7"/>
  <c r="J62" i="7"/>
  <c r="F62" i="7"/>
  <c r="G62" i="7" s="1"/>
  <c r="H62" i="7" s="1"/>
  <c r="C62" i="7"/>
  <c r="B62" i="7"/>
  <c r="A62" i="7"/>
  <c r="L61" i="7"/>
  <c r="M61" i="7" s="1"/>
  <c r="N61" i="7" s="1"/>
  <c r="K61" i="7"/>
  <c r="J61" i="7"/>
  <c r="F61" i="7"/>
  <c r="G61" i="7" s="1"/>
  <c r="H61" i="7" s="1"/>
  <c r="C61" i="7"/>
  <c r="B61" i="7"/>
  <c r="A61" i="7"/>
  <c r="L60" i="7"/>
  <c r="O60" i="7" s="1"/>
  <c r="K60" i="7"/>
  <c r="J60" i="7"/>
  <c r="G60" i="7"/>
  <c r="C60" i="7"/>
  <c r="B60" i="7"/>
  <c r="A60" i="7"/>
  <c r="B59" i="7"/>
  <c r="A59" i="7"/>
  <c r="L57" i="7"/>
  <c r="K57" i="7"/>
  <c r="J57" i="7"/>
  <c r="G57" i="7"/>
  <c r="C57" i="7"/>
  <c r="B57" i="7"/>
  <c r="A57" i="7"/>
  <c r="L56" i="7"/>
  <c r="K56" i="7"/>
  <c r="J56" i="7"/>
  <c r="G56" i="7"/>
  <c r="C56" i="7"/>
  <c r="B56" i="7"/>
  <c r="A56" i="7"/>
  <c r="O55" i="7"/>
  <c r="L55" i="7"/>
  <c r="K55" i="7"/>
  <c r="J55" i="7"/>
  <c r="G55" i="7"/>
  <c r="M55" i="7" s="1"/>
  <c r="C55" i="7"/>
  <c r="B55" i="7"/>
  <c r="A55" i="7"/>
  <c r="L54" i="7"/>
  <c r="K54" i="7"/>
  <c r="J54" i="7"/>
  <c r="G54" i="7"/>
  <c r="H54" i="7" s="1"/>
  <c r="C54" i="7"/>
  <c r="B54" i="7"/>
  <c r="A54" i="7"/>
  <c r="L53" i="7"/>
  <c r="K53" i="7"/>
  <c r="J53" i="7"/>
  <c r="G53" i="7"/>
  <c r="H53" i="7" s="1"/>
  <c r="C53" i="7"/>
  <c r="B53" i="7"/>
  <c r="A53" i="7"/>
  <c r="L50" i="7"/>
  <c r="K50" i="7"/>
  <c r="J50" i="7"/>
  <c r="G50" i="7"/>
  <c r="M50" i="7" s="1"/>
  <c r="C50" i="7"/>
  <c r="B50" i="7"/>
  <c r="A50" i="7"/>
  <c r="O49" i="7"/>
  <c r="L49" i="7"/>
  <c r="K49" i="7"/>
  <c r="J49" i="7"/>
  <c r="G49" i="7"/>
  <c r="M49" i="7" s="1"/>
  <c r="C49" i="7"/>
  <c r="B49" i="7"/>
  <c r="A49" i="7"/>
  <c r="L48" i="7"/>
  <c r="K48" i="7"/>
  <c r="J48" i="7"/>
  <c r="G48" i="7"/>
  <c r="M48" i="7" s="1"/>
  <c r="C48" i="7"/>
  <c r="B48" i="7"/>
  <c r="A48" i="7"/>
  <c r="K47" i="7"/>
  <c r="J47" i="7"/>
  <c r="L47" i="7" s="1"/>
  <c r="M47" i="7" s="1"/>
  <c r="N47" i="7" s="1"/>
  <c r="G47" i="7"/>
  <c r="C47" i="7"/>
  <c r="B47" i="7"/>
  <c r="A47" i="7"/>
  <c r="L46" i="7"/>
  <c r="K46" i="7"/>
  <c r="J46" i="7"/>
  <c r="G46" i="7"/>
  <c r="M46" i="7" s="1"/>
  <c r="C46" i="7"/>
  <c r="B46" i="7"/>
  <c r="A46" i="7"/>
  <c r="L45" i="7"/>
  <c r="K45" i="7"/>
  <c r="J45" i="7"/>
  <c r="G45" i="7"/>
  <c r="M45" i="7" s="1"/>
  <c r="C45" i="7"/>
  <c r="B45" i="7"/>
  <c r="A45" i="7"/>
  <c r="L44" i="7"/>
  <c r="K44" i="7"/>
  <c r="J44" i="7"/>
  <c r="G44" i="7"/>
  <c r="M44" i="7" s="1"/>
  <c r="C44" i="7"/>
  <c r="B44" i="7"/>
  <c r="A44" i="7"/>
  <c r="B43" i="7"/>
  <c r="A43" i="7"/>
  <c r="L41" i="7"/>
  <c r="O41" i="7" s="1"/>
  <c r="K41" i="7"/>
  <c r="G41" i="7"/>
  <c r="H41" i="7" s="1"/>
  <c r="C41" i="7"/>
  <c r="B41" i="7"/>
  <c r="A41" i="7"/>
  <c r="L40" i="7"/>
  <c r="K40" i="7"/>
  <c r="G40" i="7"/>
  <c r="H40" i="7" s="1"/>
  <c r="C40" i="7"/>
  <c r="B40" i="7"/>
  <c r="A40" i="7"/>
  <c r="L39" i="7"/>
  <c r="M39" i="7" s="1"/>
  <c r="N39" i="7" s="1"/>
  <c r="K39" i="7"/>
  <c r="G39" i="7"/>
  <c r="H39" i="7" s="1"/>
  <c r="C39" i="7"/>
  <c r="B39" i="7"/>
  <c r="A39" i="7"/>
  <c r="L38" i="7"/>
  <c r="K38" i="7"/>
  <c r="G38" i="7"/>
  <c r="H38" i="7" s="1"/>
  <c r="C38" i="7"/>
  <c r="B38" i="7"/>
  <c r="A38" i="7"/>
  <c r="L37" i="7"/>
  <c r="K37" i="7"/>
  <c r="G37" i="7"/>
  <c r="H37" i="7" s="1"/>
  <c r="C37" i="7"/>
  <c r="B37" i="7"/>
  <c r="A37" i="7"/>
  <c r="L36" i="7"/>
  <c r="K36" i="7"/>
  <c r="G36" i="7"/>
  <c r="H36" i="7" s="1"/>
  <c r="C36" i="7"/>
  <c r="B36" i="7"/>
  <c r="A36" i="7"/>
  <c r="O35" i="7"/>
  <c r="L35" i="7"/>
  <c r="M35" i="7" s="1"/>
  <c r="N35" i="7" s="1"/>
  <c r="K35" i="7"/>
  <c r="G35" i="7"/>
  <c r="H35" i="7" s="1"/>
  <c r="C35" i="7"/>
  <c r="B35" i="7"/>
  <c r="A35" i="7"/>
  <c r="L34" i="7"/>
  <c r="O34" i="7" s="1"/>
  <c r="K34" i="7"/>
  <c r="G34" i="7"/>
  <c r="H34" i="7" s="1"/>
  <c r="C34" i="7"/>
  <c r="B34" i="7"/>
  <c r="A34" i="7"/>
  <c r="L33" i="7"/>
  <c r="K33" i="7"/>
  <c r="H33" i="7"/>
  <c r="G33" i="7"/>
  <c r="C33" i="7"/>
  <c r="B33" i="7"/>
  <c r="A33" i="7"/>
  <c r="L32" i="7"/>
  <c r="K32" i="7"/>
  <c r="G32" i="7"/>
  <c r="H32" i="7" s="1"/>
  <c r="C32" i="7"/>
  <c r="B32" i="7"/>
  <c r="A32" i="7"/>
  <c r="L31" i="7"/>
  <c r="M31" i="7" s="1"/>
  <c r="N31" i="7" s="1"/>
  <c r="K31" i="7"/>
  <c r="G31" i="7"/>
  <c r="H31" i="7" s="1"/>
  <c r="C31" i="7"/>
  <c r="B31" i="7"/>
  <c r="A31" i="7"/>
  <c r="L30" i="7"/>
  <c r="O30" i="7" s="1"/>
  <c r="K30" i="7"/>
  <c r="G30" i="7"/>
  <c r="H30" i="7" s="1"/>
  <c r="C30" i="7"/>
  <c r="B30" i="7"/>
  <c r="A30" i="7"/>
  <c r="O29" i="7"/>
  <c r="L29" i="7"/>
  <c r="M29" i="7" s="1"/>
  <c r="N29" i="7" s="1"/>
  <c r="K29" i="7"/>
  <c r="G29" i="7"/>
  <c r="H29" i="7" s="1"/>
  <c r="C29" i="7"/>
  <c r="B29" i="7"/>
  <c r="A29" i="7"/>
  <c r="L28" i="7"/>
  <c r="K28" i="7"/>
  <c r="G28" i="7"/>
  <c r="H28" i="7" s="1"/>
  <c r="C28" i="7"/>
  <c r="B28" i="7"/>
  <c r="A28" i="7"/>
  <c r="L27" i="7"/>
  <c r="K27" i="7"/>
  <c r="G27" i="7"/>
  <c r="H27" i="7" s="1"/>
  <c r="C27" i="7"/>
  <c r="B27" i="7"/>
  <c r="A27" i="7"/>
  <c r="L26" i="7"/>
  <c r="O26" i="7" s="1"/>
  <c r="K26" i="7"/>
  <c r="G26" i="7"/>
  <c r="H26" i="7" s="1"/>
  <c r="C26" i="7"/>
  <c r="B26" i="7"/>
  <c r="A26" i="7"/>
  <c r="L25" i="7"/>
  <c r="M25" i="7" s="1"/>
  <c r="N25" i="7" s="1"/>
  <c r="K25" i="7"/>
  <c r="H25" i="7"/>
  <c r="G25" i="7"/>
  <c r="B25" i="7"/>
  <c r="A25" i="7"/>
  <c r="L24" i="7"/>
  <c r="O24" i="7" s="1"/>
  <c r="K24" i="7"/>
  <c r="G24" i="7"/>
  <c r="H24" i="7" s="1"/>
  <c r="C24" i="7"/>
  <c r="B24" i="7"/>
  <c r="A24" i="7"/>
  <c r="J23" i="7"/>
  <c r="B23" i="7"/>
  <c r="A23" i="7"/>
  <c r="L22" i="7"/>
  <c r="K22" i="7"/>
  <c r="J22" i="7"/>
  <c r="J21" i="7" s="1"/>
  <c r="G22" i="7"/>
  <c r="M22" i="7" s="1"/>
  <c r="C22" i="7"/>
  <c r="B22" i="7"/>
  <c r="A22" i="7"/>
  <c r="K21" i="7"/>
  <c r="L20" i="7"/>
  <c r="K20" i="7"/>
  <c r="K19" i="7" s="1"/>
  <c r="G20" i="7"/>
  <c r="H20" i="7" s="1"/>
  <c r="C20" i="7"/>
  <c r="B20" i="7"/>
  <c r="A20" i="7"/>
  <c r="J19" i="7"/>
  <c r="O18" i="7"/>
  <c r="L18" i="7"/>
  <c r="M18" i="7" s="1"/>
  <c r="K18" i="7"/>
  <c r="K17" i="7" s="1"/>
  <c r="G18" i="7"/>
  <c r="H18" i="7" s="1"/>
  <c r="C18" i="7"/>
  <c r="B18" i="7"/>
  <c r="A18" i="7"/>
  <c r="L17" i="7"/>
  <c r="J17" i="7"/>
  <c r="K15" i="7"/>
  <c r="L15" i="7" s="1"/>
  <c r="J15" i="7"/>
  <c r="G15" i="7"/>
  <c r="H15" i="7" s="1"/>
  <c r="C15" i="7"/>
  <c r="B15" i="7"/>
  <c r="A15" i="7"/>
  <c r="O13" i="7"/>
  <c r="L13" i="7"/>
  <c r="K13" i="7"/>
  <c r="J13" i="7"/>
  <c r="N13" i="7" s="1"/>
  <c r="G13" i="7"/>
  <c r="M13" i="7" s="1"/>
  <c r="C13" i="7"/>
  <c r="B13" i="7"/>
  <c r="A13" i="7"/>
  <c r="L12" i="7"/>
  <c r="K12" i="7"/>
  <c r="J12" i="7"/>
  <c r="G12" i="7"/>
  <c r="C12" i="7"/>
  <c r="B12" i="7"/>
  <c r="A12" i="7"/>
  <c r="L11" i="7"/>
  <c r="L10" i="7" s="1"/>
  <c r="K11" i="7"/>
  <c r="J11" i="7"/>
  <c r="G11" i="7"/>
  <c r="H11" i="7" s="1"/>
  <c r="C11" i="7"/>
  <c r="B11" i="7"/>
  <c r="A11" i="7"/>
  <c r="K10" i="7"/>
  <c r="K8" i="7"/>
  <c r="K7" i="7" s="1"/>
  <c r="J8" i="7"/>
  <c r="J7" i="7" s="1"/>
  <c r="F8" i="7"/>
  <c r="L8" i="7" s="1"/>
  <c r="C8" i="7"/>
  <c r="B8" i="7"/>
  <c r="A8" i="7"/>
  <c r="L337" i="6"/>
  <c r="O337" i="6" s="1"/>
  <c r="K337" i="6"/>
  <c r="J337" i="6"/>
  <c r="G337" i="6"/>
  <c r="M337" i="6" s="1"/>
  <c r="C337" i="6"/>
  <c r="B337" i="6"/>
  <c r="A337" i="6"/>
  <c r="L336" i="6"/>
  <c r="K336" i="6"/>
  <c r="J336" i="6"/>
  <c r="G336" i="6"/>
  <c r="M336" i="6" s="1"/>
  <c r="N336" i="6" s="1"/>
  <c r="C336" i="6"/>
  <c r="B336" i="6"/>
  <c r="A336" i="6"/>
  <c r="L335" i="6"/>
  <c r="K335" i="6"/>
  <c r="J335" i="6"/>
  <c r="G335" i="6"/>
  <c r="C335" i="6"/>
  <c r="B335" i="6"/>
  <c r="A335" i="6"/>
  <c r="L334" i="6"/>
  <c r="K334" i="6"/>
  <c r="J334" i="6"/>
  <c r="G334" i="6"/>
  <c r="H334" i="6" s="1"/>
  <c r="C334" i="6"/>
  <c r="B334" i="6"/>
  <c r="A334" i="6"/>
  <c r="L333" i="6"/>
  <c r="K333" i="6"/>
  <c r="J333" i="6"/>
  <c r="J332" i="6" s="1"/>
  <c r="G333" i="6"/>
  <c r="H333" i="6" s="1"/>
  <c r="C333" i="6"/>
  <c r="B333" i="6"/>
  <c r="A333" i="6"/>
  <c r="B332" i="6"/>
  <c r="A332" i="6"/>
  <c r="L331" i="6"/>
  <c r="O331" i="6" s="1"/>
  <c r="K331" i="6"/>
  <c r="J331" i="6"/>
  <c r="G331" i="6"/>
  <c r="M331" i="6" s="1"/>
  <c r="C331" i="6"/>
  <c r="B331" i="6"/>
  <c r="A331" i="6"/>
  <c r="M330" i="6"/>
  <c r="L330" i="6"/>
  <c r="K330" i="6"/>
  <c r="J330" i="6"/>
  <c r="H330" i="6"/>
  <c r="G330" i="6"/>
  <c r="C330" i="6"/>
  <c r="B330" i="6"/>
  <c r="A330" i="6"/>
  <c r="L329" i="6"/>
  <c r="K329" i="6"/>
  <c r="J329" i="6"/>
  <c r="G329" i="6"/>
  <c r="H329" i="6" s="1"/>
  <c r="C329" i="6"/>
  <c r="B329" i="6"/>
  <c r="A329" i="6"/>
  <c r="L328" i="6"/>
  <c r="K328" i="6"/>
  <c r="J328" i="6"/>
  <c r="G328" i="6"/>
  <c r="C328" i="6"/>
  <c r="B328" i="6"/>
  <c r="A328" i="6"/>
  <c r="L327" i="6"/>
  <c r="K327" i="6"/>
  <c r="J327" i="6"/>
  <c r="G327" i="6"/>
  <c r="H327" i="6" s="1"/>
  <c r="C327" i="6"/>
  <c r="B327" i="6"/>
  <c r="A327" i="6"/>
  <c r="L326" i="6"/>
  <c r="K326" i="6"/>
  <c r="J326" i="6"/>
  <c r="O326" i="6" s="1"/>
  <c r="H326" i="6"/>
  <c r="G326" i="6"/>
  <c r="M326" i="6" s="1"/>
  <c r="C326" i="6"/>
  <c r="B326" i="6"/>
  <c r="A326" i="6"/>
  <c r="L325" i="6"/>
  <c r="K325" i="6"/>
  <c r="J325" i="6"/>
  <c r="G325" i="6"/>
  <c r="M325" i="6" s="1"/>
  <c r="C325" i="6"/>
  <c r="B325" i="6"/>
  <c r="A325" i="6"/>
  <c r="L324" i="6"/>
  <c r="K324" i="6"/>
  <c r="J324" i="6"/>
  <c r="G324" i="6"/>
  <c r="C324" i="6"/>
  <c r="B324" i="6"/>
  <c r="A324" i="6"/>
  <c r="O323" i="6"/>
  <c r="L323" i="6"/>
  <c r="K323" i="6"/>
  <c r="J323" i="6"/>
  <c r="G323" i="6"/>
  <c r="M323" i="6" s="1"/>
  <c r="C323" i="6"/>
  <c r="B323" i="6"/>
  <c r="A323" i="6"/>
  <c r="L322" i="6"/>
  <c r="K322" i="6"/>
  <c r="J322" i="6"/>
  <c r="G322" i="6"/>
  <c r="H322" i="6" s="1"/>
  <c r="C322" i="6"/>
  <c r="B322" i="6"/>
  <c r="A322" i="6"/>
  <c r="L321" i="6"/>
  <c r="K321" i="6"/>
  <c r="J321" i="6"/>
  <c r="O321" i="6" s="1"/>
  <c r="G321" i="6"/>
  <c r="H321" i="6" s="1"/>
  <c r="C321" i="6"/>
  <c r="B321" i="6"/>
  <c r="A321" i="6"/>
  <c r="L320" i="6"/>
  <c r="K320" i="6"/>
  <c r="J320" i="6"/>
  <c r="G320" i="6"/>
  <c r="C320" i="6"/>
  <c r="B320" i="6"/>
  <c r="A320" i="6"/>
  <c r="L319" i="6"/>
  <c r="O319" i="6" s="1"/>
  <c r="K319" i="6"/>
  <c r="J319" i="6"/>
  <c r="G319" i="6"/>
  <c r="H319" i="6" s="1"/>
  <c r="C319" i="6"/>
  <c r="B319" i="6"/>
  <c r="A319" i="6"/>
  <c r="L318" i="6"/>
  <c r="K318" i="6"/>
  <c r="J318" i="6"/>
  <c r="G318" i="6"/>
  <c r="M318" i="6" s="1"/>
  <c r="C318" i="6"/>
  <c r="B318" i="6"/>
  <c r="A318" i="6"/>
  <c r="L317" i="6"/>
  <c r="O317" i="6" s="1"/>
  <c r="K317" i="6"/>
  <c r="J317" i="6"/>
  <c r="G317" i="6"/>
  <c r="C317" i="6"/>
  <c r="B317" i="6"/>
  <c r="A317" i="6"/>
  <c r="L316" i="6"/>
  <c r="K316" i="6"/>
  <c r="J316" i="6"/>
  <c r="G316" i="6"/>
  <c r="C316" i="6"/>
  <c r="B316" i="6"/>
  <c r="A316" i="6"/>
  <c r="O315" i="6"/>
  <c r="L315" i="6"/>
  <c r="K315" i="6"/>
  <c r="J315" i="6"/>
  <c r="G315" i="6"/>
  <c r="M315" i="6" s="1"/>
  <c r="C315" i="6"/>
  <c r="B315" i="6"/>
  <c r="A315" i="6"/>
  <c r="L314" i="6"/>
  <c r="K314" i="6"/>
  <c r="J314" i="6"/>
  <c r="G314" i="6"/>
  <c r="H314" i="6" s="1"/>
  <c r="C314" i="6"/>
  <c r="B314" i="6"/>
  <c r="A314" i="6"/>
  <c r="L313" i="6"/>
  <c r="K313" i="6"/>
  <c r="J313" i="6"/>
  <c r="G313" i="6"/>
  <c r="H313" i="6" s="1"/>
  <c r="C313" i="6"/>
  <c r="B313" i="6"/>
  <c r="A313" i="6"/>
  <c r="L312" i="6"/>
  <c r="K312" i="6"/>
  <c r="J312" i="6"/>
  <c r="G312" i="6"/>
  <c r="C312" i="6"/>
  <c r="B312" i="6"/>
  <c r="A312" i="6"/>
  <c r="B311" i="6"/>
  <c r="A311" i="6"/>
  <c r="L310" i="6"/>
  <c r="K310" i="6"/>
  <c r="J310" i="6"/>
  <c r="G310" i="6"/>
  <c r="H310" i="6" s="1"/>
  <c r="C310" i="6"/>
  <c r="B310" i="6"/>
  <c r="A310" i="6"/>
  <c r="L309" i="6"/>
  <c r="K309" i="6"/>
  <c r="J309" i="6"/>
  <c r="O309" i="6" s="1"/>
  <c r="G309" i="6"/>
  <c r="H309" i="6" s="1"/>
  <c r="C309" i="6"/>
  <c r="B309" i="6"/>
  <c r="A309" i="6"/>
  <c r="L308" i="6"/>
  <c r="K308" i="6"/>
  <c r="J308" i="6"/>
  <c r="G308" i="6"/>
  <c r="C308" i="6"/>
  <c r="B308" i="6"/>
  <c r="A308" i="6"/>
  <c r="L307" i="6"/>
  <c r="K307" i="6"/>
  <c r="J307" i="6"/>
  <c r="G307" i="6"/>
  <c r="H307" i="6" s="1"/>
  <c r="C307" i="6"/>
  <c r="B307" i="6"/>
  <c r="A307" i="6"/>
  <c r="L306" i="6"/>
  <c r="K306" i="6"/>
  <c r="J306" i="6"/>
  <c r="O306" i="6" s="1"/>
  <c r="G306" i="6"/>
  <c r="M306" i="6" s="1"/>
  <c r="N306" i="6" s="1"/>
  <c r="C306" i="6"/>
  <c r="B306" i="6"/>
  <c r="A306" i="6"/>
  <c r="L305" i="6"/>
  <c r="K305" i="6"/>
  <c r="J305" i="6"/>
  <c r="G305" i="6"/>
  <c r="M305" i="6" s="1"/>
  <c r="C305" i="6"/>
  <c r="B305" i="6"/>
  <c r="A305" i="6"/>
  <c r="L304" i="6"/>
  <c r="K304" i="6"/>
  <c r="J304" i="6"/>
  <c r="G304" i="6"/>
  <c r="C304" i="6"/>
  <c r="B304" i="6"/>
  <c r="A304" i="6"/>
  <c r="B303" i="6"/>
  <c r="A303" i="6"/>
  <c r="L302" i="6"/>
  <c r="K302" i="6"/>
  <c r="J302" i="6"/>
  <c r="G302" i="6"/>
  <c r="C302" i="6"/>
  <c r="B302" i="6"/>
  <c r="A302" i="6"/>
  <c r="L301" i="6"/>
  <c r="K301" i="6"/>
  <c r="J301" i="6"/>
  <c r="G301" i="6"/>
  <c r="C301" i="6"/>
  <c r="B301" i="6"/>
  <c r="A301" i="6"/>
  <c r="L300" i="6"/>
  <c r="K300" i="6"/>
  <c r="J300" i="6"/>
  <c r="G300" i="6"/>
  <c r="H300" i="6" s="1"/>
  <c r="C300" i="6"/>
  <c r="B300" i="6"/>
  <c r="A300" i="6"/>
  <c r="L299" i="6"/>
  <c r="K299" i="6"/>
  <c r="J299" i="6"/>
  <c r="G299" i="6"/>
  <c r="M299" i="6" s="1"/>
  <c r="C299" i="6"/>
  <c r="B299" i="6"/>
  <c r="A299" i="6"/>
  <c r="L298" i="6"/>
  <c r="K298" i="6"/>
  <c r="J298" i="6"/>
  <c r="G298" i="6"/>
  <c r="M298" i="6" s="1"/>
  <c r="C298" i="6"/>
  <c r="B298" i="6"/>
  <c r="A298" i="6"/>
  <c r="L297" i="6"/>
  <c r="K297" i="6"/>
  <c r="J297" i="6"/>
  <c r="G297" i="6"/>
  <c r="H297" i="6" s="1"/>
  <c r="C297" i="6"/>
  <c r="B297" i="6"/>
  <c r="A297" i="6"/>
  <c r="L296" i="6"/>
  <c r="K296" i="6"/>
  <c r="J296" i="6"/>
  <c r="O296" i="6" s="1"/>
  <c r="G296" i="6"/>
  <c r="C296" i="6"/>
  <c r="B296" i="6"/>
  <c r="A296" i="6"/>
  <c r="L295" i="6"/>
  <c r="K295" i="6"/>
  <c r="J295" i="6"/>
  <c r="G295" i="6"/>
  <c r="H295" i="6" s="1"/>
  <c r="C295" i="6"/>
  <c r="B295" i="6"/>
  <c r="A295" i="6"/>
  <c r="B294" i="6"/>
  <c r="A294" i="6"/>
  <c r="L293" i="6"/>
  <c r="K293" i="6"/>
  <c r="J293" i="6"/>
  <c r="O293" i="6" s="1"/>
  <c r="G293" i="6"/>
  <c r="H293" i="6" s="1"/>
  <c r="C293" i="6"/>
  <c r="B293" i="6"/>
  <c r="A293" i="6"/>
  <c r="L292" i="6"/>
  <c r="K292" i="6"/>
  <c r="J292" i="6"/>
  <c r="G292" i="6"/>
  <c r="C292" i="6"/>
  <c r="B292" i="6"/>
  <c r="A292" i="6"/>
  <c r="L291" i="6"/>
  <c r="O291" i="6" s="1"/>
  <c r="K291" i="6"/>
  <c r="J291" i="6"/>
  <c r="G291" i="6"/>
  <c r="H291" i="6" s="1"/>
  <c r="C291" i="6"/>
  <c r="B291" i="6"/>
  <c r="A291" i="6"/>
  <c r="L290" i="6"/>
  <c r="K290" i="6"/>
  <c r="J290" i="6"/>
  <c r="H290" i="6"/>
  <c r="G290" i="6"/>
  <c r="M290" i="6" s="1"/>
  <c r="N290" i="6" s="1"/>
  <c r="C290" i="6"/>
  <c r="B290" i="6"/>
  <c r="A290" i="6"/>
  <c r="L289" i="6"/>
  <c r="K289" i="6"/>
  <c r="J289" i="6"/>
  <c r="G289" i="6"/>
  <c r="M289" i="6" s="1"/>
  <c r="C289" i="6"/>
  <c r="B289" i="6"/>
  <c r="A289" i="6"/>
  <c r="L288" i="6"/>
  <c r="K288" i="6"/>
  <c r="J288" i="6"/>
  <c r="G288" i="6"/>
  <c r="C288" i="6"/>
  <c r="B288" i="6"/>
  <c r="A288" i="6"/>
  <c r="L287" i="6"/>
  <c r="K287" i="6"/>
  <c r="J287" i="6"/>
  <c r="G287" i="6"/>
  <c r="M287" i="6" s="1"/>
  <c r="C287" i="6"/>
  <c r="B287" i="6"/>
  <c r="A287" i="6"/>
  <c r="B286" i="6"/>
  <c r="A286" i="6"/>
  <c r="L285" i="6"/>
  <c r="K285" i="6"/>
  <c r="J285" i="6"/>
  <c r="G285" i="6"/>
  <c r="C285" i="6"/>
  <c r="B285" i="6"/>
  <c r="A285" i="6"/>
  <c r="L284" i="6"/>
  <c r="K284" i="6"/>
  <c r="J284" i="6"/>
  <c r="G284" i="6"/>
  <c r="C284" i="6"/>
  <c r="B284" i="6"/>
  <c r="A284" i="6"/>
  <c r="L283" i="6"/>
  <c r="K283" i="6"/>
  <c r="J283" i="6"/>
  <c r="G283" i="6"/>
  <c r="M283" i="6" s="1"/>
  <c r="C283" i="6"/>
  <c r="B283" i="6"/>
  <c r="A283" i="6"/>
  <c r="L282" i="6"/>
  <c r="K282" i="6"/>
  <c r="J282" i="6"/>
  <c r="G282" i="6"/>
  <c r="M282" i="6" s="1"/>
  <c r="N282" i="6" s="1"/>
  <c r="C282" i="6"/>
  <c r="B282" i="6"/>
  <c r="A282" i="6"/>
  <c r="L281" i="6"/>
  <c r="K281" i="6"/>
  <c r="J281" i="6"/>
  <c r="G281" i="6"/>
  <c r="M281" i="6" s="1"/>
  <c r="C281" i="6"/>
  <c r="B281" i="6"/>
  <c r="A281" i="6"/>
  <c r="L280" i="6"/>
  <c r="O280" i="6" s="1"/>
  <c r="K280" i="6"/>
  <c r="J280" i="6"/>
  <c r="G280" i="6"/>
  <c r="H280" i="6" s="1"/>
  <c r="C280" i="6"/>
  <c r="B280" i="6"/>
  <c r="A280" i="6"/>
  <c r="L279" i="6"/>
  <c r="K279" i="6"/>
  <c r="J279" i="6"/>
  <c r="G279" i="6"/>
  <c r="C279" i="6"/>
  <c r="B279" i="6"/>
  <c r="A279" i="6"/>
  <c r="B278" i="6"/>
  <c r="A278" i="6"/>
  <c r="B277" i="6"/>
  <c r="A277" i="6"/>
  <c r="L276" i="6"/>
  <c r="K276" i="6"/>
  <c r="J276" i="6"/>
  <c r="G276" i="6"/>
  <c r="M276" i="6" s="1"/>
  <c r="C276" i="6"/>
  <c r="B276" i="6"/>
  <c r="A276" i="6"/>
  <c r="L275" i="6"/>
  <c r="K275" i="6"/>
  <c r="J275" i="6"/>
  <c r="G275" i="6"/>
  <c r="M275" i="6" s="1"/>
  <c r="C275" i="6"/>
  <c r="B275" i="6"/>
  <c r="A275" i="6"/>
  <c r="B274" i="6"/>
  <c r="A274" i="6"/>
  <c r="L273" i="6"/>
  <c r="K273" i="6"/>
  <c r="J273" i="6"/>
  <c r="G273" i="6"/>
  <c r="H273" i="6" s="1"/>
  <c r="C273" i="6"/>
  <c r="B273" i="6"/>
  <c r="A273" i="6"/>
  <c r="L272" i="6"/>
  <c r="K272" i="6"/>
  <c r="J272" i="6"/>
  <c r="G272" i="6"/>
  <c r="C272" i="6"/>
  <c r="B272" i="6"/>
  <c r="A272" i="6"/>
  <c r="L271" i="6"/>
  <c r="O271" i="6" s="1"/>
  <c r="K271" i="6"/>
  <c r="J271" i="6"/>
  <c r="G271" i="6"/>
  <c r="C271" i="6"/>
  <c r="B271" i="6"/>
  <c r="A271" i="6"/>
  <c r="L270" i="6"/>
  <c r="O270" i="6" s="1"/>
  <c r="K270" i="6"/>
  <c r="J270" i="6"/>
  <c r="G270" i="6"/>
  <c r="C270" i="6"/>
  <c r="B270" i="6"/>
  <c r="A270" i="6"/>
  <c r="L269" i="6"/>
  <c r="K269" i="6"/>
  <c r="J269" i="6"/>
  <c r="O269" i="6" s="1"/>
  <c r="G269" i="6"/>
  <c r="M269" i="6" s="1"/>
  <c r="C269" i="6"/>
  <c r="B269" i="6"/>
  <c r="A269" i="6"/>
  <c r="L268" i="6"/>
  <c r="K268" i="6"/>
  <c r="J268" i="6"/>
  <c r="G268" i="6"/>
  <c r="H268" i="6" s="1"/>
  <c r="C268" i="6"/>
  <c r="B268" i="6"/>
  <c r="A268" i="6"/>
  <c r="L267" i="6"/>
  <c r="K267" i="6"/>
  <c r="J267" i="6"/>
  <c r="G267" i="6"/>
  <c r="C267" i="6"/>
  <c r="B267" i="6"/>
  <c r="A267" i="6"/>
  <c r="L266" i="6"/>
  <c r="K266" i="6"/>
  <c r="J266" i="6"/>
  <c r="G266" i="6"/>
  <c r="M266" i="6" s="1"/>
  <c r="C266" i="6"/>
  <c r="B266" i="6"/>
  <c r="A266" i="6"/>
  <c r="L265" i="6"/>
  <c r="K265" i="6"/>
  <c r="J265" i="6"/>
  <c r="G265" i="6"/>
  <c r="M265" i="6" s="1"/>
  <c r="C265" i="6"/>
  <c r="B265" i="6"/>
  <c r="A265" i="6"/>
  <c r="L264" i="6"/>
  <c r="O264" i="6" s="1"/>
  <c r="K264" i="6"/>
  <c r="J264" i="6"/>
  <c r="G264" i="6"/>
  <c r="C264" i="6"/>
  <c r="B264" i="6"/>
  <c r="A264" i="6"/>
  <c r="L263" i="6"/>
  <c r="K263" i="6"/>
  <c r="J263" i="6"/>
  <c r="G263" i="6"/>
  <c r="M263" i="6" s="1"/>
  <c r="C263" i="6"/>
  <c r="B263" i="6"/>
  <c r="A263" i="6"/>
  <c r="L262" i="6"/>
  <c r="K262" i="6"/>
  <c r="J262" i="6"/>
  <c r="G262" i="6"/>
  <c r="H262" i="6" s="1"/>
  <c r="C262" i="6"/>
  <c r="B262" i="6"/>
  <c r="A262" i="6"/>
  <c r="L261" i="6"/>
  <c r="K261" i="6"/>
  <c r="J261" i="6"/>
  <c r="G261" i="6"/>
  <c r="C261" i="6"/>
  <c r="B261" i="6"/>
  <c r="A261" i="6"/>
  <c r="L260" i="6"/>
  <c r="K260" i="6"/>
  <c r="J260" i="6"/>
  <c r="O260" i="6" s="1"/>
  <c r="G260" i="6"/>
  <c r="H260" i="6" s="1"/>
  <c r="C260" i="6"/>
  <c r="B260" i="6"/>
  <c r="A260" i="6"/>
  <c r="L259" i="6"/>
  <c r="K259" i="6"/>
  <c r="J259" i="6"/>
  <c r="G259" i="6"/>
  <c r="C259" i="6"/>
  <c r="B259" i="6"/>
  <c r="A259" i="6"/>
  <c r="L258" i="6"/>
  <c r="K258" i="6"/>
  <c r="J258" i="6"/>
  <c r="H258" i="6"/>
  <c r="G258" i="6"/>
  <c r="M258" i="6" s="1"/>
  <c r="C258" i="6"/>
  <c r="B258" i="6"/>
  <c r="A258" i="6"/>
  <c r="L257" i="6"/>
  <c r="K257" i="6"/>
  <c r="J257" i="6"/>
  <c r="H257" i="6"/>
  <c r="G257" i="6"/>
  <c r="M257" i="6" s="1"/>
  <c r="C257" i="6"/>
  <c r="B257" i="6"/>
  <c r="A257" i="6"/>
  <c r="L256" i="6"/>
  <c r="K256" i="6"/>
  <c r="J256" i="6"/>
  <c r="G256" i="6"/>
  <c r="C256" i="6"/>
  <c r="B256" i="6"/>
  <c r="A256" i="6"/>
  <c r="L255" i="6"/>
  <c r="K255" i="6"/>
  <c r="J255" i="6"/>
  <c r="G255" i="6"/>
  <c r="H255" i="6" s="1"/>
  <c r="C255" i="6"/>
  <c r="B255" i="6"/>
  <c r="A255" i="6"/>
  <c r="L254" i="6"/>
  <c r="O254" i="6" s="1"/>
  <c r="K254" i="6"/>
  <c r="J254" i="6"/>
  <c r="G254" i="6"/>
  <c r="H254" i="6" s="1"/>
  <c r="C254" i="6"/>
  <c r="B254" i="6"/>
  <c r="A254" i="6"/>
  <c r="L253" i="6"/>
  <c r="O253" i="6" s="1"/>
  <c r="K253" i="6"/>
  <c r="J253" i="6"/>
  <c r="G253" i="6"/>
  <c r="C253" i="6"/>
  <c r="B253" i="6"/>
  <c r="A253" i="6"/>
  <c r="L252" i="6"/>
  <c r="K252" i="6"/>
  <c r="J252" i="6"/>
  <c r="G252" i="6"/>
  <c r="C252" i="6"/>
  <c r="B252" i="6"/>
  <c r="A252" i="6"/>
  <c r="L251" i="6"/>
  <c r="O251" i="6" s="1"/>
  <c r="K251" i="6"/>
  <c r="J251" i="6"/>
  <c r="G251" i="6"/>
  <c r="C251" i="6"/>
  <c r="B251" i="6"/>
  <c r="A251" i="6"/>
  <c r="M250" i="6"/>
  <c r="L250" i="6"/>
  <c r="O250" i="6" s="1"/>
  <c r="K250" i="6"/>
  <c r="J250" i="6"/>
  <c r="H250" i="6"/>
  <c r="G250" i="6"/>
  <c r="C250" i="6"/>
  <c r="B250" i="6"/>
  <c r="A250" i="6"/>
  <c r="B249" i="6"/>
  <c r="A249" i="6"/>
  <c r="L248" i="6"/>
  <c r="O248" i="6" s="1"/>
  <c r="K248" i="6"/>
  <c r="J248" i="6"/>
  <c r="G248" i="6"/>
  <c r="H248" i="6" s="1"/>
  <c r="C248" i="6"/>
  <c r="B248" i="6"/>
  <c r="A248" i="6"/>
  <c r="L247" i="6"/>
  <c r="K247" i="6"/>
  <c r="J247" i="6"/>
  <c r="G247" i="6"/>
  <c r="C247" i="6"/>
  <c r="B247" i="6"/>
  <c r="A247" i="6"/>
  <c r="M246" i="6"/>
  <c r="L246" i="6"/>
  <c r="K246" i="6"/>
  <c r="J246" i="6"/>
  <c r="G246" i="6"/>
  <c r="H246" i="6" s="1"/>
  <c r="C246" i="6"/>
  <c r="B246" i="6"/>
  <c r="A246" i="6"/>
  <c r="L245" i="6"/>
  <c r="K245" i="6"/>
  <c r="J245" i="6"/>
  <c r="N245" i="6" s="1"/>
  <c r="G245" i="6"/>
  <c r="M245" i="6" s="1"/>
  <c r="C245" i="6"/>
  <c r="B245" i="6"/>
  <c r="A245" i="6"/>
  <c r="L244" i="6"/>
  <c r="O244" i="6" s="1"/>
  <c r="K244" i="6"/>
  <c r="J244" i="6"/>
  <c r="G244" i="6"/>
  <c r="M244" i="6" s="1"/>
  <c r="C244" i="6"/>
  <c r="B244" i="6"/>
  <c r="A244" i="6"/>
  <c r="L243" i="6"/>
  <c r="K243" i="6"/>
  <c r="J243" i="6"/>
  <c r="G243" i="6"/>
  <c r="H243" i="6" s="1"/>
  <c r="C243" i="6"/>
  <c r="B243" i="6"/>
  <c r="A243" i="6"/>
  <c r="L242" i="6"/>
  <c r="K242" i="6"/>
  <c r="J242" i="6"/>
  <c r="G242" i="6"/>
  <c r="H242" i="6" s="1"/>
  <c r="C242" i="6"/>
  <c r="B242" i="6"/>
  <c r="A242" i="6"/>
  <c r="L241" i="6"/>
  <c r="K241" i="6"/>
  <c r="J241" i="6"/>
  <c r="G241" i="6"/>
  <c r="C241" i="6"/>
  <c r="B241" i="6"/>
  <c r="A241" i="6"/>
  <c r="L240" i="6"/>
  <c r="O240" i="6" s="1"/>
  <c r="K240" i="6"/>
  <c r="J240" i="6"/>
  <c r="G240" i="6"/>
  <c r="H240" i="6" s="1"/>
  <c r="C240" i="6"/>
  <c r="B240" i="6"/>
  <c r="A240" i="6"/>
  <c r="L239" i="6"/>
  <c r="K239" i="6"/>
  <c r="J239" i="6"/>
  <c r="G239" i="6"/>
  <c r="C239" i="6"/>
  <c r="B239" i="6"/>
  <c r="A239" i="6"/>
  <c r="L238" i="6"/>
  <c r="K238" i="6"/>
  <c r="J238" i="6"/>
  <c r="G238" i="6"/>
  <c r="M238" i="6" s="1"/>
  <c r="C238" i="6"/>
  <c r="B238" i="6"/>
  <c r="A238" i="6"/>
  <c r="L237" i="6"/>
  <c r="K237" i="6"/>
  <c r="J237" i="6"/>
  <c r="G237" i="6"/>
  <c r="C237" i="6"/>
  <c r="B237" i="6"/>
  <c r="A237" i="6"/>
  <c r="O236" i="6"/>
  <c r="L236" i="6"/>
  <c r="K236" i="6"/>
  <c r="J236" i="6"/>
  <c r="G236" i="6"/>
  <c r="C236" i="6"/>
  <c r="B236" i="6"/>
  <c r="A236" i="6"/>
  <c r="L235" i="6"/>
  <c r="K235" i="6"/>
  <c r="J235" i="6"/>
  <c r="G235" i="6"/>
  <c r="H235" i="6" s="1"/>
  <c r="C235" i="6"/>
  <c r="B235" i="6"/>
  <c r="A235" i="6"/>
  <c r="L234" i="6"/>
  <c r="K234" i="6"/>
  <c r="J234" i="6"/>
  <c r="G234" i="6"/>
  <c r="H234" i="6" s="1"/>
  <c r="C234" i="6"/>
  <c r="B234" i="6"/>
  <c r="A234" i="6"/>
  <c r="L233" i="6"/>
  <c r="K233" i="6"/>
  <c r="J233" i="6"/>
  <c r="G233" i="6"/>
  <c r="C233" i="6"/>
  <c r="B233" i="6"/>
  <c r="A233" i="6"/>
  <c r="L232" i="6"/>
  <c r="K232" i="6"/>
  <c r="J232" i="6"/>
  <c r="G232" i="6"/>
  <c r="H232" i="6" s="1"/>
  <c r="C232" i="6"/>
  <c r="B232" i="6"/>
  <c r="A232" i="6"/>
  <c r="L231" i="6"/>
  <c r="K231" i="6"/>
  <c r="J231" i="6"/>
  <c r="G231" i="6"/>
  <c r="C231" i="6"/>
  <c r="B231" i="6"/>
  <c r="A231" i="6"/>
  <c r="L230" i="6"/>
  <c r="O230" i="6" s="1"/>
  <c r="K230" i="6"/>
  <c r="J230" i="6"/>
  <c r="G230" i="6"/>
  <c r="C230" i="6"/>
  <c r="B230" i="6"/>
  <c r="A230" i="6"/>
  <c r="B229" i="6"/>
  <c r="A229" i="6"/>
  <c r="L228" i="6"/>
  <c r="K228" i="6"/>
  <c r="J228" i="6"/>
  <c r="O228" i="6" s="1"/>
  <c r="G228" i="6"/>
  <c r="H228" i="6" s="1"/>
  <c r="C228" i="6"/>
  <c r="B228" i="6"/>
  <c r="A228" i="6"/>
  <c r="L227" i="6"/>
  <c r="K227" i="6"/>
  <c r="J227" i="6"/>
  <c r="G227" i="6"/>
  <c r="E227" i="5" s="1"/>
  <c r="C227" i="6"/>
  <c r="B227" i="6"/>
  <c r="A227" i="6"/>
  <c r="L226" i="6"/>
  <c r="O226" i="6" s="1"/>
  <c r="K226" i="6"/>
  <c r="J226" i="6"/>
  <c r="G226" i="6"/>
  <c r="C226" i="6"/>
  <c r="B226" i="6"/>
  <c r="A226" i="6"/>
  <c r="L225" i="6"/>
  <c r="K225" i="6"/>
  <c r="J225" i="6"/>
  <c r="H225" i="6"/>
  <c r="G225" i="6"/>
  <c r="M225" i="6" s="1"/>
  <c r="N225" i="6" s="1"/>
  <c r="C225" i="6"/>
  <c r="B225" i="6"/>
  <c r="A225" i="6"/>
  <c r="L224" i="6"/>
  <c r="O224" i="6" s="1"/>
  <c r="K224" i="6"/>
  <c r="J224" i="6"/>
  <c r="G224" i="6"/>
  <c r="C224" i="6"/>
  <c r="B224" i="6"/>
  <c r="A224" i="6"/>
  <c r="L223" i="6"/>
  <c r="K223" i="6"/>
  <c r="J223" i="6"/>
  <c r="G223" i="6"/>
  <c r="M223" i="6" s="1"/>
  <c r="C223" i="6"/>
  <c r="B223" i="6"/>
  <c r="A223" i="6"/>
  <c r="L222" i="6"/>
  <c r="K222" i="6"/>
  <c r="J222" i="6"/>
  <c r="G222" i="6"/>
  <c r="H222" i="6" s="1"/>
  <c r="C222" i="6"/>
  <c r="B222" i="6"/>
  <c r="A222" i="6"/>
  <c r="L221" i="6"/>
  <c r="K221" i="6"/>
  <c r="J221" i="6"/>
  <c r="G221" i="6"/>
  <c r="C221" i="6"/>
  <c r="B221" i="6"/>
  <c r="A221" i="6"/>
  <c r="L220" i="6"/>
  <c r="K220" i="6"/>
  <c r="J220" i="6"/>
  <c r="G220" i="6"/>
  <c r="H220" i="6" s="1"/>
  <c r="C220" i="6"/>
  <c r="B220" i="6"/>
  <c r="A220" i="6"/>
  <c r="L219" i="6"/>
  <c r="O219" i="6" s="1"/>
  <c r="K219" i="6"/>
  <c r="J219" i="6"/>
  <c r="G219" i="6"/>
  <c r="C219" i="6"/>
  <c r="B219" i="6"/>
  <c r="A219" i="6"/>
  <c r="L218" i="6"/>
  <c r="K218" i="6"/>
  <c r="J218" i="6"/>
  <c r="G218" i="6"/>
  <c r="C218" i="6"/>
  <c r="B218" i="6"/>
  <c r="A218" i="6"/>
  <c r="L217" i="6"/>
  <c r="O217" i="6" s="1"/>
  <c r="K217" i="6"/>
  <c r="J217" i="6"/>
  <c r="G217" i="6"/>
  <c r="C217" i="6"/>
  <c r="B217" i="6"/>
  <c r="A217" i="6"/>
  <c r="M216" i="6"/>
  <c r="L216" i="6"/>
  <c r="K216" i="6"/>
  <c r="J216" i="6"/>
  <c r="H216" i="6"/>
  <c r="G216" i="6"/>
  <c r="C216" i="6"/>
  <c r="B216" i="6"/>
  <c r="A216" i="6"/>
  <c r="M215" i="6"/>
  <c r="L215" i="6"/>
  <c r="K215" i="6"/>
  <c r="J215" i="6"/>
  <c r="G215" i="6"/>
  <c r="H215" i="6" s="1"/>
  <c r="C215" i="6"/>
  <c r="B215" i="6"/>
  <c r="A215" i="6"/>
  <c r="L214" i="6"/>
  <c r="K214" i="6"/>
  <c r="J214" i="6"/>
  <c r="G214" i="6"/>
  <c r="H214" i="6" s="1"/>
  <c r="C214" i="6"/>
  <c r="B214" i="6"/>
  <c r="A214" i="6"/>
  <c r="L213" i="6"/>
  <c r="K213" i="6"/>
  <c r="J213" i="6"/>
  <c r="G213" i="6"/>
  <c r="C213" i="6"/>
  <c r="B213" i="6"/>
  <c r="A213" i="6"/>
  <c r="L212" i="6"/>
  <c r="K212" i="6"/>
  <c r="J212" i="6"/>
  <c r="G212" i="6"/>
  <c r="H212" i="6" s="1"/>
  <c r="C212" i="6"/>
  <c r="B212" i="6"/>
  <c r="A212" i="6"/>
  <c r="B211" i="6"/>
  <c r="A211" i="6"/>
  <c r="L210" i="6"/>
  <c r="K210" i="6"/>
  <c r="J210" i="6"/>
  <c r="G210" i="6"/>
  <c r="H210" i="6" s="1"/>
  <c r="C210" i="6"/>
  <c r="B210" i="6"/>
  <c r="A210" i="6"/>
  <c r="L209" i="6"/>
  <c r="K209" i="6"/>
  <c r="J209" i="6"/>
  <c r="G209" i="6"/>
  <c r="C209" i="6"/>
  <c r="B209" i="6"/>
  <c r="A209" i="6"/>
  <c r="L208" i="6"/>
  <c r="K208" i="6"/>
  <c r="J208" i="6"/>
  <c r="G208" i="6"/>
  <c r="H208" i="6" s="1"/>
  <c r="C208" i="6"/>
  <c r="B208" i="6"/>
  <c r="A208" i="6"/>
  <c r="L207" i="6"/>
  <c r="K207" i="6"/>
  <c r="J207" i="6"/>
  <c r="G207" i="6"/>
  <c r="C207" i="6"/>
  <c r="B207" i="6"/>
  <c r="A207" i="6"/>
  <c r="L206" i="6"/>
  <c r="K206" i="6"/>
  <c r="J206" i="6"/>
  <c r="G206" i="6"/>
  <c r="M206" i="6" s="1"/>
  <c r="N206" i="6" s="1"/>
  <c r="C206" i="6"/>
  <c r="B206" i="6"/>
  <c r="A206" i="6"/>
  <c r="L205" i="6"/>
  <c r="O205" i="6" s="1"/>
  <c r="K205" i="6"/>
  <c r="J205" i="6"/>
  <c r="G205" i="6"/>
  <c r="M205" i="6" s="1"/>
  <c r="N205" i="6" s="1"/>
  <c r="C205" i="6"/>
  <c r="B205" i="6"/>
  <c r="A205" i="6"/>
  <c r="L204" i="6"/>
  <c r="K204" i="6"/>
  <c r="J204" i="6"/>
  <c r="G204" i="6"/>
  <c r="M204" i="6" s="1"/>
  <c r="C204" i="6"/>
  <c r="B204" i="6"/>
  <c r="A204" i="6"/>
  <c r="L203" i="6"/>
  <c r="K203" i="6"/>
  <c r="J203" i="6"/>
  <c r="G203" i="6"/>
  <c r="H203" i="6" s="1"/>
  <c r="C203" i="6"/>
  <c r="B203" i="6"/>
  <c r="A203" i="6"/>
  <c r="L202" i="6"/>
  <c r="O202" i="6" s="1"/>
  <c r="K202" i="6"/>
  <c r="J202" i="6"/>
  <c r="G202" i="6"/>
  <c r="H202" i="6" s="1"/>
  <c r="C202" i="6"/>
  <c r="B202" i="6"/>
  <c r="A202" i="6"/>
  <c r="L201" i="6"/>
  <c r="K201" i="6"/>
  <c r="J201" i="6"/>
  <c r="G201" i="6"/>
  <c r="C201" i="6"/>
  <c r="B201" i="6"/>
  <c r="A201" i="6"/>
  <c r="L200" i="6"/>
  <c r="K200" i="6"/>
  <c r="J200" i="6"/>
  <c r="G200" i="6"/>
  <c r="H200" i="6" s="1"/>
  <c r="C200" i="6"/>
  <c r="B200" i="6"/>
  <c r="A200" i="6"/>
  <c r="L199" i="6"/>
  <c r="K199" i="6"/>
  <c r="J199" i="6"/>
  <c r="G199" i="6"/>
  <c r="C199" i="6"/>
  <c r="B199" i="6"/>
  <c r="A199" i="6"/>
  <c r="L198" i="6"/>
  <c r="O198" i="6" s="1"/>
  <c r="K198" i="6"/>
  <c r="J198" i="6"/>
  <c r="H198" i="6"/>
  <c r="G198" i="6"/>
  <c r="M198" i="6" s="1"/>
  <c r="C198" i="6"/>
  <c r="B198" i="6"/>
  <c r="A198" i="6"/>
  <c r="L197" i="6"/>
  <c r="K197" i="6"/>
  <c r="J197" i="6"/>
  <c r="H197" i="6"/>
  <c r="G197" i="6"/>
  <c r="M197" i="6" s="1"/>
  <c r="C197" i="6"/>
  <c r="B197" i="6"/>
  <c r="A197" i="6"/>
  <c r="L196" i="6"/>
  <c r="K196" i="6"/>
  <c r="J196" i="6"/>
  <c r="G196" i="6"/>
  <c r="C196" i="6"/>
  <c r="B196" i="6"/>
  <c r="A196" i="6"/>
  <c r="L195" i="6"/>
  <c r="K195" i="6"/>
  <c r="J195" i="6"/>
  <c r="G195" i="6"/>
  <c r="H195" i="6" s="1"/>
  <c r="C195" i="6"/>
  <c r="B195" i="6"/>
  <c r="A195" i="6"/>
  <c r="L194" i="6"/>
  <c r="K194" i="6"/>
  <c r="J194" i="6"/>
  <c r="G194" i="6"/>
  <c r="H194" i="6" s="1"/>
  <c r="C194" i="6"/>
  <c r="B194" i="6"/>
  <c r="A194" i="6"/>
  <c r="L193" i="6"/>
  <c r="K193" i="6"/>
  <c r="J193" i="6"/>
  <c r="G193" i="6"/>
  <c r="C193" i="6"/>
  <c r="B193" i="6"/>
  <c r="A193" i="6"/>
  <c r="B192" i="6"/>
  <c r="A192" i="6"/>
  <c r="L191" i="6"/>
  <c r="K191" i="6"/>
  <c r="J191" i="6"/>
  <c r="G191" i="6"/>
  <c r="H191" i="6" s="1"/>
  <c r="C191" i="6"/>
  <c r="B191" i="6"/>
  <c r="A191" i="6"/>
  <c r="L190" i="6"/>
  <c r="K190" i="6"/>
  <c r="J190" i="6"/>
  <c r="O190" i="6" s="1"/>
  <c r="G190" i="6"/>
  <c r="H190" i="6" s="1"/>
  <c r="C190" i="6"/>
  <c r="B190" i="6"/>
  <c r="A190" i="6"/>
  <c r="L189" i="6"/>
  <c r="K189" i="6"/>
  <c r="J189" i="6"/>
  <c r="G189" i="6"/>
  <c r="C189" i="6"/>
  <c r="B189" i="6"/>
  <c r="A189" i="6"/>
  <c r="L188" i="6"/>
  <c r="K188" i="6"/>
  <c r="J188" i="6"/>
  <c r="G188" i="6"/>
  <c r="H188" i="6" s="1"/>
  <c r="C188" i="6"/>
  <c r="B188" i="6"/>
  <c r="A188" i="6"/>
  <c r="L187" i="6"/>
  <c r="O187" i="6" s="1"/>
  <c r="K187" i="6"/>
  <c r="J187" i="6"/>
  <c r="G187" i="6"/>
  <c r="E187" i="5" s="1"/>
  <c r="C187" i="6"/>
  <c r="B187" i="6"/>
  <c r="A187" i="6"/>
  <c r="L186" i="6"/>
  <c r="L185" i="6" s="1"/>
  <c r="K186" i="6"/>
  <c r="J186" i="6"/>
  <c r="G186" i="6"/>
  <c r="M186" i="6" s="1"/>
  <c r="N186" i="6" s="1"/>
  <c r="C186" i="6"/>
  <c r="B186" i="6"/>
  <c r="A186" i="6"/>
  <c r="B185" i="6"/>
  <c r="A185" i="6"/>
  <c r="L184" i="6"/>
  <c r="K184" i="6"/>
  <c r="J184" i="6"/>
  <c r="G184" i="6"/>
  <c r="C184" i="6"/>
  <c r="B184" i="6"/>
  <c r="A184" i="6"/>
  <c r="L183" i="6"/>
  <c r="O183" i="6" s="1"/>
  <c r="K183" i="6"/>
  <c r="J183" i="6"/>
  <c r="G183" i="6"/>
  <c r="C183" i="6"/>
  <c r="B183" i="6"/>
  <c r="A183" i="6"/>
  <c r="L182" i="6"/>
  <c r="K182" i="6"/>
  <c r="J182" i="6"/>
  <c r="G182" i="6"/>
  <c r="C182" i="6"/>
  <c r="B182" i="6"/>
  <c r="A182" i="6"/>
  <c r="L181" i="6"/>
  <c r="K181" i="6"/>
  <c r="J181" i="6"/>
  <c r="G181" i="6"/>
  <c r="C181" i="6"/>
  <c r="B181" i="6"/>
  <c r="A181" i="6"/>
  <c r="L180" i="6"/>
  <c r="O180" i="6" s="1"/>
  <c r="K180" i="6"/>
  <c r="J180" i="6"/>
  <c r="G180" i="6"/>
  <c r="C180" i="6"/>
  <c r="B180" i="6"/>
  <c r="A180" i="6"/>
  <c r="L179" i="6"/>
  <c r="K179" i="6"/>
  <c r="J179" i="6"/>
  <c r="G179" i="6"/>
  <c r="H179" i="6" s="1"/>
  <c r="C179" i="6"/>
  <c r="B179" i="6"/>
  <c r="A179" i="6"/>
  <c r="L178" i="6"/>
  <c r="K178" i="6"/>
  <c r="J178" i="6"/>
  <c r="G178" i="6"/>
  <c r="H178" i="6" s="1"/>
  <c r="C178" i="6"/>
  <c r="B178" i="6"/>
  <c r="A178" i="6"/>
  <c r="L177" i="6"/>
  <c r="K177" i="6"/>
  <c r="J177" i="6"/>
  <c r="G177" i="6"/>
  <c r="C177" i="6"/>
  <c r="B177" i="6"/>
  <c r="A177" i="6"/>
  <c r="L176" i="6"/>
  <c r="K176" i="6"/>
  <c r="J176" i="6"/>
  <c r="G176" i="6"/>
  <c r="H176" i="6" s="1"/>
  <c r="C176" i="6"/>
  <c r="B176" i="6"/>
  <c r="A176" i="6"/>
  <c r="L175" i="6"/>
  <c r="K175" i="6"/>
  <c r="J175" i="6"/>
  <c r="G175" i="6"/>
  <c r="E175" i="5" s="1"/>
  <c r="C175" i="6"/>
  <c r="B175" i="6"/>
  <c r="A175" i="6"/>
  <c r="O174" i="6"/>
  <c r="L174" i="6"/>
  <c r="K174" i="6"/>
  <c r="J174" i="6"/>
  <c r="G174" i="6"/>
  <c r="M174" i="6" s="1"/>
  <c r="C174" i="6"/>
  <c r="B174" i="6"/>
  <c r="A174" i="6"/>
  <c r="L173" i="6"/>
  <c r="K173" i="6"/>
  <c r="J173" i="6"/>
  <c r="G173" i="6"/>
  <c r="H173" i="6" s="1"/>
  <c r="C173" i="6"/>
  <c r="B173" i="6"/>
  <c r="A173" i="6"/>
  <c r="L172" i="6"/>
  <c r="K172" i="6"/>
  <c r="J172" i="6"/>
  <c r="H172" i="6"/>
  <c r="G172" i="6"/>
  <c r="M172" i="6" s="1"/>
  <c r="C172" i="6"/>
  <c r="B172" i="6"/>
  <c r="A172" i="6"/>
  <c r="B171" i="6"/>
  <c r="A171" i="6"/>
  <c r="B170" i="6"/>
  <c r="A170" i="6"/>
  <c r="L169" i="6"/>
  <c r="K169" i="6"/>
  <c r="J169" i="6"/>
  <c r="G169" i="6"/>
  <c r="C169" i="6"/>
  <c r="B169" i="6"/>
  <c r="A169" i="6"/>
  <c r="K168" i="6"/>
  <c r="J168" i="6"/>
  <c r="G168" i="6"/>
  <c r="F168" i="6"/>
  <c r="L168" i="6" s="1"/>
  <c r="C168" i="6"/>
  <c r="B168" i="6"/>
  <c r="A168" i="6"/>
  <c r="K167" i="6"/>
  <c r="J167" i="6"/>
  <c r="F167" i="6"/>
  <c r="C167" i="6"/>
  <c r="B167" i="6"/>
  <c r="A167" i="6"/>
  <c r="K166" i="6"/>
  <c r="J166" i="6"/>
  <c r="F166" i="6"/>
  <c r="C166" i="6"/>
  <c r="B166" i="6"/>
  <c r="A166" i="6"/>
  <c r="L165" i="6"/>
  <c r="O165" i="6" s="1"/>
  <c r="K165" i="6"/>
  <c r="J165" i="6"/>
  <c r="F165" i="6"/>
  <c r="G165" i="6" s="1"/>
  <c r="M165" i="6" s="1"/>
  <c r="C165" i="6"/>
  <c r="B165" i="6"/>
  <c r="A165" i="6"/>
  <c r="K164" i="6"/>
  <c r="J164" i="6"/>
  <c r="F164" i="6"/>
  <c r="C164" i="6"/>
  <c r="B164" i="6"/>
  <c r="A164" i="6"/>
  <c r="K163" i="6"/>
  <c r="J163" i="6"/>
  <c r="F163" i="6"/>
  <c r="G163" i="6" s="1"/>
  <c r="M163" i="6" s="1"/>
  <c r="C163" i="6"/>
  <c r="B163" i="6"/>
  <c r="A163" i="6"/>
  <c r="K162" i="6"/>
  <c r="J162" i="6"/>
  <c r="F162" i="6"/>
  <c r="C162" i="6"/>
  <c r="B162" i="6"/>
  <c r="A162" i="6"/>
  <c r="K161" i="6"/>
  <c r="J161" i="6"/>
  <c r="F161" i="6"/>
  <c r="C161" i="6"/>
  <c r="B161" i="6"/>
  <c r="A161" i="6"/>
  <c r="K160" i="6"/>
  <c r="J160" i="6"/>
  <c r="F160" i="6"/>
  <c r="L160" i="6" s="1"/>
  <c r="C160" i="6"/>
  <c r="B160" i="6"/>
  <c r="A160" i="6"/>
  <c r="M159" i="6"/>
  <c r="K159" i="6"/>
  <c r="J159" i="6"/>
  <c r="F159" i="6"/>
  <c r="G159" i="6" s="1"/>
  <c r="H159" i="6" s="1"/>
  <c r="C159" i="6"/>
  <c r="B159" i="6"/>
  <c r="A159" i="6"/>
  <c r="K158" i="6"/>
  <c r="J158" i="6"/>
  <c r="F158" i="6"/>
  <c r="C158" i="6"/>
  <c r="B158" i="6"/>
  <c r="A158" i="6"/>
  <c r="K157" i="6"/>
  <c r="J157" i="6"/>
  <c r="F157" i="6"/>
  <c r="G157" i="6" s="1"/>
  <c r="H157" i="6" s="1"/>
  <c r="C157" i="6"/>
  <c r="B157" i="6"/>
  <c r="A157" i="6"/>
  <c r="K156" i="6"/>
  <c r="J156" i="6"/>
  <c r="F156" i="6"/>
  <c r="C156" i="6"/>
  <c r="B156" i="6"/>
  <c r="A156" i="6"/>
  <c r="K155" i="6"/>
  <c r="J155" i="6"/>
  <c r="F155" i="6"/>
  <c r="G155" i="6" s="1"/>
  <c r="M155" i="6" s="1"/>
  <c r="C155" i="6"/>
  <c r="B155" i="6"/>
  <c r="A155" i="6"/>
  <c r="K154" i="6"/>
  <c r="J154" i="6"/>
  <c r="F154" i="6"/>
  <c r="L154" i="6" s="1"/>
  <c r="C154" i="6"/>
  <c r="B154" i="6"/>
  <c r="A154" i="6"/>
  <c r="K153" i="6"/>
  <c r="J153" i="6"/>
  <c r="F153" i="6"/>
  <c r="C153" i="6"/>
  <c r="B153" i="6"/>
  <c r="A153" i="6"/>
  <c r="K152" i="6"/>
  <c r="J152" i="6"/>
  <c r="F152" i="6"/>
  <c r="L152" i="6" s="1"/>
  <c r="O152" i="6" s="1"/>
  <c r="C152" i="6"/>
  <c r="B152" i="6"/>
  <c r="A152" i="6"/>
  <c r="K151" i="6"/>
  <c r="J151" i="6"/>
  <c r="F151" i="6"/>
  <c r="C151" i="6"/>
  <c r="B151" i="6"/>
  <c r="A151" i="6"/>
  <c r="L150" i="6"/>
  <c r="K150" i="6"/>
  <c r="J150" i="6"/>
  <c r="G150" i="6"/>
  <c r="C150" i="6"/>
  <c r="B150" i="6"/>
  <c r="A150" i="6"/>
  <c r="L149" i="6"/>
  <c r="K149" i="6"/>
  <c r="J149" i="6"/>
  <c r="G149" i="6"/>
  <c r="M149" i="6" s="1"/>
  <c r="C149" i="6"/>
  <c r="B149" i="6"/>
  <c r="A149" i="6"/>
  <c r="L148" i="6"/>
  <c r="O148" i="6" s="1"/>
  <c r="K148" i="6"/>
  <c r="J148" i="6"/>
  <c r="G148" i="6"/>
  <c r="M148" i="6" s="1"/>
  <c r="C148" i="6"/>
  <c r="B148" i="6"/>
  <c r="A148" i="6"/>
  <c r="B147" i="6"/>
  <c r="A147" i="6"/>
  <c r="O146" i="6"/>
  <c r="K146" i="6"/>
  <c r="J146" i="6"/>
  <c r="L146" i="6" s="1"/>
  <c r="M146" i="6" s="1"/>
  <c r="N146" i="6" s="1"/>
  <c r="F146" i="6"/>
  <c r="G146" i="6" s="1"/>
  <c r="H146" i="6" s="1"/>
  <c r="C146" i="6"/>
  <c r="B146" i="6"/>
  <c r="A146" i="6"/>
  <c r="K145" i="6"/>
  <c r="J145" i="6"/>
  <c r="F145" i="6"/>
  <c r="C145" i="6"/>
  <c r="B145" i="6"/>
  <c r="A145" i="6"/>
  <c r="K144" i="6"/>
  <c r="J144" i="6"/>
  <c r="F144" i="6"/>
  <c r="G144" i="6" s="1"/>
  <c r="C144" i="6"/>
  <c r="B144" i="6"/>
  <c r="A144" i="6"/>
  <c r="K143" i="6"/>
  <c r="J143" i="6"/>
  <c r="F143" i="6"/>
  <c r="C143" i="6"/>
  <c r="B143" i="6"/>
  <c r="A143" i="6"/>
  <c r="K142" i="6"/>
  <c r="J142" i="6"/>
  <c r="F142" i="6"/>
  <c r="G142" i="6" s="1"/>
  <c r="C142" i="6"/>
  <c r="B142" i="6"/>
  <c r="A142" i="6"/>
  <c r="K141" i="6"/>
  <c r="J141" i="6"/>
  <c r="F141" i="6"/>
  <c r="C141" i="6"/>
  <c r="B141" i="6"/>
  <c r="A141" i="6"/>
  <c r="L140" i="6"/>
  <c r="K140" i="6"/>
  <c r="J140" i="6"/>
  <c r="G140" i="6"/>
  <c r="H140" i="6" s="1"/>
  <c r="C140" i="6"/>
  <c r="B140" i="6"/>
  <c r="A140" i="6"/>
  <c r="L139" i="6"/>
  <c r="K139" i="6"/>
  <c r="J139" i="6"/>
  <c r="G139" i="6"/>
  <c r="C139" i="6"/>
  <c r="B139" i="6"/>
  <c r="A139" i="6"/>
  <c r="L138" i="6"/>
  <c r="K138" i="6"/>
  <c r="J138" i="6"/>
  <c r="G138" i="6"/>
  <c r="C138" i="6"/>
  <c r="B138" i="6"/>
  <c r="A138" i="6"/>
  <c r="L137" i="6"/>
  <c r="K137" i="6"/>
  <c r="J137" i="6"/>
  <c r="F137" i="6"/>
  <c r="G137" i="6" s="1"/>
  <c r="H137" i="6" s="1"/>
  <c r="C137" i="6"/>
  <c r="B137" i="6"/>
  <c r="A137" i="6"/>
  <c r="K136" i="6"/>
  <c r="J136" i="6"/>
  <c r="F136" i="6"/>
  <c r="G136" i="6" s="1"/>
  <c r="C136" i="6"/>
  <c r="B136" i="6"/>
  <c r="A136" i="6"/>
  <c r="K135" i="6"/>
  <c r="J135" i="6"/>
  <c r="F135" i="6"/>
  <c r="C135" i="6"/>
  <c r="B135" i="6"/>
  <c r="A135" i="6"/>
  <c r="L134" i="6"/>
  <c r="K134" i="6"/>
  <c r="J134" i="6"/>
  <c r="F134" i="6"/>
  <c r="G134" i="6" s="1"/>
  <c r="C134" i="6"/>
  <c r="B134" i="6"/>
  <c r="A134" i="6"/>
  <c r="L133" i="6"/>
  <c r="K133" i="6"/>
  <c r="J133" i="6"/>
  <c r="G133" i="6"/>
  <c r="H133" i="6" s="1"/>
  <c r="C133" i="6"/>
  <c r="B133" i="6"/>
  <c r="A133" i="6"/>
  <c r="B132" i="6"/>
  <c r="A132" i="6"/>
  <c r="L131" i="6"/>
  <c r="K131" i="6"/>
  <c r="J131" i="6"/>
  <c r="G131" i="6"/>
  <c r="C131" i="6"/>
  <c r="B131" i="6"/>
  <c r="A131" i="6"/>
  <c r="L130" i="6"/>
  <c r="K130" i="6"/>
  <c r="J130" i="6"/>
  <c r="J128" i="6" s="1"/>
  <c r="G130" i="6"/>
  <c r="M130" i="6" s="1"/>
  <c r="C130" i="6"/>
  <c r="B130" i="6"/>
  <c r="A130" i="6"/>
  <c r="L129" i="6"/>
  <c r="K129" i="6"/>
  <c r="J129" i="6"/>
  <c r="G129" i="6"/>
  <c r="H129" i="6" s="1"/>
  <c r="C129" i="6"/>
  <c r="B129" i="6"/>
  <c r="A129" i="6"/>
  <c r="B128" i="6"/>
  <c r="A128" i="6"/>
  <c r="L127" i="6"/>
  <c r="K127" i="6"/>
  <c r="K126" i="6" s="1"/>
  <c r="J127" i="6"/>
  <c r="G127" i="6"/>
  <c r="C127" i="6"/>
  <c r="B127" i="6"/>
  <c r="A127" i="6"/>
  <c r="L126" i="6"/>
  <c r="B126" i="6"/>
  <c r="A126" i="6"/>
  <c r="L125" i="6"/>
  <c r="L124" i="6" s="1"/>
  <c r="K125" i="6"/>
  <c r="J125" i="6"/>
  <c r="G125" i="6"/>
  <c r="C125" i="6"/>
  <c r="B125" i="6"/>
  <c r="A125" i="6"/>
  <c r="K124" i="6"/>
  <c r="B124" i="6"/>
  <c r="A124" i="6"/>
  <c r="L123" i="6"/>
  <c r="K123" i="6"/>
  <c r="K122" i="6" s="1"/>
  <c r="J123" i="6"/>
  <c r="G123" i="6"/>
  <c r="H123" i="6" s="1"/>
  <c r="C123" i="6"/>
  <c r="B123" i="6"/>
  <c r="A123" i="6"/>
  <c r="B122" i="6"/>
  <c r="A122" i="6"/>
  <c r="L121" i="6"/>
  <c r="K121" i="6"/>
  <c r="K120" i="6" s="1"/>
  <c r="J121" i="6"/>
  <c r="J120" i="6" s="1"/>
  <c r="G121" i="6"/>
  <c r="H121" i="6" s="1"/>
  <c r="C121" i="6"/>
  <c r="B121" i="6"/>
  <c r="A121" i="6"/>
  <c r="B120" i="6"/>
  <c r="A120" i="6"/>
  <c r="B119" i="6"/>
  <c r="A119" i="6"/>
  <c r="L118" i="6"/>
  <c r="K118" i="6"/>
  <c r="J118" i="6"/>
  <c r="J117" i="6" s="1"/>
  <c r="G118" i="6"/>
  <c r="H118" i="6" s="1"/>
  <c r="C118" i="6"/>
  <c r="B118" i="6"/>
  <c r="A118" i="6"/>
  <c r="L117" i="6"/>
  <c r="K117" i="6"/>
  <c r="B117" i="6"/>
  <c r="A117" i="6"/>
  <c r="L116" i="6"/>
  <c r="K116" i="6"/>
  <c r="J116" i="6"/>
  <c r="J115" i="6" s="1"/>
  <c r="G116" i="6"/>
  <c r="C116" i="6"/>
  <c r="B116" i="6"/>
  <c r="A116" i="6"/>
  <c r="K115" i="6"/>
  <c r="C115" i="6"/>
  <c r="B115" i="6"/>
  <c r="A115" i="6"/>
  <c r="L114" i="6"/>
  <c r="K114" i="6"/>
  <c r="J114" i="6"/>
  <c r="G114" i="6"/>
  <c r="H114" i="6" s="1"/>
  <c r="C114" i="6"/>
  <c r="B114" i="6"/>
  <c r="A114" i="6"/>
  <c r="L113" i="6"/>
  <c r="O113" i="6" s="1"/>
  <c r="K113" i="6"/>
  <c r="J113" i="6"/>
  <c r="G113" i="6"/>
  <c r="C113" i="6"/>
  <c r="B113" i="6"/>
  <c r="A113" i="6"/>
  <c r="L112" i="6"/>
  <c r="K112" i="6"/>
  <c r="J112" i="6"/>
  <c r="J111" i="6" s="1"/>
  <c r="G112" i="6"/>
  <c r="C112" i="6"/>
  <c r="B112" i="6"/>
  <c r="A112" i="6"/>
  <c r="B111" i="6"/>
  <c r="A111" i="6"/>
  <c r="L110" i="6"/>
  <c r="K110" i="6"/>
  <c r="J110" i="6"/>
  <c r="G110" i="6"/>
  <c r="H110" i="6" s="1"/>
  <c r="C110" i="6"/>
  <c r="B110" i="6"/>
  <c r="A110" i="6"/>
  <c r="L109" i="6"/>
  <c r="O109" i="6" s="1"/>
  <c r="K109" i="6"/>
  <c r="J109" i="6"/>
  <c r="G109" i="6"/>
  <c r="M109" i="6" s="1"/>
  <c r="C109" i="6"/>
  <c r="B109" i="6"/>
  <c r="A109" i="6"/>
  <c r="L108" i="6"/>
  <c r="K108" i="6"/>
  <c r="J108" i="6"/>
  <c r="G108" i="6"/>
  <c r="C108" i="6"/>
  <c r="B108" i="6"/>
  <c r="A108" i="6"/>
  <c r="L107" i="6"/>
  <c r="O107" i="6" s="1"/>
  <c r="K107" i="6"/>
  <c r="J107" i="6"/>
  <c r="G107" i="6"/>
  <c r="H107" i="6" s="1"/>
  <c r="C107" i="6"/>
  <c r="B107" i="6"/>
  <c r="A107" i="6"/>
  <c r="L106" i="6"/>
  <c r="K106" i="6"/>
  <c r="J106" i="6"/>
  <c r="G106" i="6"/>
  <c r="C106" i="6"/>
  <c r="B106" i="6"/>
  <c r="A106" i="6"/>
  <c r="M105" i="6"/>
  <c r="N105" i="6" s="1"/>
  <c r="L105" i="6"/>
  <c r="K105" i="6"/>
  <c r="J105" i="6"/>
  <c r="G105" i="6"/>
  <c r="H105" i="6" s="1"/>
  <c r="C105" i="6"/>
  <c r="B105" i="6"/>
  <c r="A105" i="6"/>
  <c r="L104" i="6"/>
  <c r="K104" i="6"/>
  <c r="J104" i="6"/>
  <c r="G104" i="6"/>
  <c r="H104" i="6" s="1"/>
  <c r="C104" i="6"/>
  <c r="B104" i="6"/>
  <c r="A104" i="6"/>
  <c r="O103" i="6"/>
  <c r="L103" i="6"/>
  <c r="K103" i="6"/>
  <c r="J103" i="6"/>
  <c r="G103" i="6"/>
  <c r="M103" i="6" s="1"/>
  <c r="C103" i="6"/>
  <c r="B103" i="6"/>
  <c r="A103" i="6"/>
  <c r="L102" i="6"/>
  <c r="K102" i="6"/>
  <c r="J102" i="6"/>
  <c r="G102" i="6"/>
  <c r="H102" i="6" s="1"/>
  <c r="C102" i="6"/>
  <c r="B102" i="6"/>
  <c r="A102" i="6"/>
  <c r="M101" i="6"/>
  <c r="L101" i="6"/>
  <c r="K101" i="6"/>
  <c r="J101" i="6"/>
  <c r="G101" i="6"/>
  <c r="H101" i="6" s="1"/>
  <c r="C101" i="6"/>
  <c r="B101" i="6"/>
  <c r="A101" i="6"/>
  <c r="L100" i="6"/>
  <c r="K100" i="6"/>
  <c r="J100" i="6"/>
  <c r="G100" i="6"/>
  <c r="C100" i="6"/>
  <c r="B100" i="6"/>
  <c r="A100" i="6"/>
  <c r="L99" i="6"/>
  <c r="K99" i="6"/>
  <c r="J99" i="6"/>
  <c r="G99" i="6"/>
  <c r="H99" i="6" s="1"/>
  <c r="C99" i="6"/>
  <c r="B99" i="6"/>
  <c r="A99" i="6"/>
  <c r="L98" i="6"/>
  <c r="K98" i="6"/>
  <c r="J98" i="6"/>
  <c r="G98" i="6"/>
  <c r="C98" i="6"/>
  <c r="B98" i="6"/>
  <c r="A98" i="6"/>
  <c r="L97" i="6"/>
  <c r="K97" i="6"/>
  <c r="J97" i="6"/>
  <c r="H97" i="6"/>
  <c r="G97" i="6"/>
  <c r="M97" i="6" s="1"/>
  <c r="C97" i="6"/>
  <c r="B97" i="6"/>
  <c r="A97" i="6"/>
  <c r="L96" i="6"/>
  <c r="K96" i="6"/>
  <c r="J96" i="6"/>
  <c r="G96" i="6"/>
  <c r="H96" i="6" s="1"/>
  <c r="C96" i="6"/>
  <c r="B96" i="6"/>
  <c r="A96" i="6"/>
  <c r="L95" i="6"/>
  <c r="K95" i="6"/>
  <c r="J95" i="6"/>
  <c r="O95" i="6" s="1"/>
  <c r="G95" i="6"/>
  <c r="M95" i="6" s="1"/>
  <c r="C95" i="6"/>
  <c r="B95" i="6"/>
  <c r="A95" i="6"/>
  <c r="B94" i="6"/>
  <c r="A94" i="6"/>
  <c r="B93" i="6"/>
  <c r="A93" i="6"/>
  <c r="L92" i="6"/>
  <c r="O92" i="6" s="1"/>
  <c r="K92" i="6"/>
  <c r="K91" i="6" s="1"/>
  <c r="G92" i="6"/>
  <c r="M92" i="6" s="1"/>
  <c r="C92" i="6"/>
  <c r="B92" i="6"/>
  <c r="A92" i="6"/>
  <c r="J91" i="6"/>
  <c r="B91" i="6"/>
  <c r="A91" i="6"/>
  <c r="L90" i="6"/>
  <c r="O90" i="6" s="1"/>
  <c r="K90" i="6"/>
  <c r="G90" i="6"/>
  <c r="C90" i="6"/>
  <c r="B90" i="6"/>
  <c r="A90" i="6"/>
  <c r="M89" i="6"/>
  <c r="L89" i="6"/>
  <c r="K89" i="6"/>
  <c r="G89" i="6"/>
  <c r="H89" i="6" s="1"/>
  <c r="C89" i="6"/>
  <c r="B89" i="6"/>
  <c r="A89" i="6"/>
  <c r="J88" i="6"/>
  <c r="B88" i="6"/>
  <c r="A88" i="6"/>
  <c r="L87" i="6"/>
  <c r="K87" i="6"/>
  <c r="J87" i="6"/>
  <c r="G87" i="6"/>
  <c r="H87" i="6" s="1"/>
  <c r="C87" i="6"/>
  <c r="B87" i="6"/>
  <c r="A87" i="6"/>
  <c r="L86" i="6"/>
  <c r="K86" i="6"/>
  <c r="J86" i="6"/>
  <c r="G86" i="6"/>
  <c r="M86" i="6" s="1"/>
  <c r="C86" i="6"/>
  <c r="B86" i="6"/>
  <c r="A86" i="6"/>
  <c r="L85" i="6"/>
  <c r="K85" i="6"/>
  <c r="J85" i="6"/>
  <c r="G85" i="6"/>
  <c r="H85" i="6" s="1"/>
  <c r="C85" i="6"/>
  <c r="B85" i="6"/>
  <c r="A85" i="6"/>
  <c r="L84" i="6"/>
  <c r="B84" i="6"/>
  <c r="A84" i="6"/>
  <c r="L83" i="6"/>
  <c r="K83" i="6"/>
  <c r="J83" i="6"/>
  <c r="G83" i="6"/>
  <c r="H83" i="6" s="1"/>
  <c r="C83" i="6"/>
  <c r="B83" i="6"/>
  <c r="A83" i="6"/>
  <c r="L82" i="6"/>
  <c r="O82" i="6" s="1"/>
  <c r="K82" i="6"/>
  <c r="J82" i="6"/>
  <c r="H82" i="6"/>
  <c r="G82" i="6"/>
  <c r="M82" i="6" s="1"/>
  <c r="C82" i="6"/>
  <c r="B82" i="6"/>
  <c r="A82" i="6"/>
  <c r="L81" i="6"/>
  <c r="K81" i="6"/>
  <c r="J81" i="6"/>
  <c r="G81" i="6"/>
  <c r="H81" i="6" s="1"/>
  <c r="C81" i="6"/>
  <c r="B81" i="6"/>
  <c r="A81" i="6"/>
  <c r="L80" i="6"/>
  <c r="K80" i="6"/>
  <c r="J80" i="6"/>
  <c r="H80" i="6"/>
  <c r="G80" i="6"/>
  <c r="M80" i="6" s="1"/>
  <c r="C80" i="6"/>
  <c r="B80" i="6"/>
  <c r="A80" i="6"/>
  <c r="L79" i="6"/>
  <c r="K79" i="6"/>
  <c r="J79" i="6"/>
  <c r="G79" i="6"/>
  <c r="C79" i="6"/>
  <c r="B79" i="6"/>
  <c r="A79" i="6"/>
  <c r="L78" i="6"/>
  <c r="B78" i="6"/>
  <c r="A78" i="6"/>
  <c r="B77" i="6"/>
  <c r="A77" i="6"/>
  <c r="L76" i="6"/>
  <c r="O76" i="6" s="1"/>
  <c r="K76" i="6"/>
  <c r="G76" i="6"/>
  <c r="C76" i="6"/>
  <c r="B76" i="6"/>
  <c r="A76" i="6"/>
  <c r="O75" i="6"/>
  <c r="L75" i="6"/>
  <c r="K75" i="6"/>
  <c r="G75" i="6"/>
  <c r="H75" i="6" s="1"/>
  <c r="C75" i="6"/>
  <c r="B75" i="6"/>
  <c r="A75" i="6"/>
  <c r="L74" i="6"/>
  <c r="O74" i="6" s="1"/>
  <c r="K74" i="6"/>
  <c r="G74" i="6"/>
  <c r="H74" i="6" s="1"/>
  <c r="C74" i="6"/>
  <c r="B74" i="6"/>
  <c r="A74" i="6"/>
  <c r="L73" i="6"/>
  <c r="O73" i="6" s="1"/>
  <c r="K73" i="6"/>
  <c r="G73" i="6"/>
  <c r="E73" i="5" s="1"/>
  <c r="K73" i="5" s="1"/>
  <c r="C73" i="6"/>
  <c r="B73" i="6"/>
  <c r="A73" i="6"/>
  <c r="L72" i="6"/>
  <c r="O72" i="6" s="1"/>
  <c r="K72" i="6"/>
  <c r="G72" i="6"/>
  <c r="C72" i="6"/>
  <c r="B72" i="6"/>
  <c r="A72" i="6"/>
  <c r="L71" i="6"/>
  <c r="K71" i="6"/>
  <c r="G71" i="6"/>
  <c r="H71" i="6" s="1"/>
  <c r="C71" i="6"/>
  <c r="B71" i="6"/>
  <c r="A71" i="6"/>
  <c r="J70" i="6"/>
  <c r="B70" i="6"/>
  <c r="A70" i="6"/>
  <c r="L69" i="6"/>
  <c r="K69" i="6"/>
  <c r="K68" i="6" s="1"/>
  <c r="G69" i="6"/>
  <c r="H69" i="6" s="1"/>
  <c r="C69" i="6"/>
  <c r="B69" i="6"/>
  <c r="A69" i="6"/>
  <c r="J68" i="6"/>
  <c r="B68" i="6"/>
  <c r="A68" i="6"/>
  <c r="O67" i="6"/>
  <c r="M67" i="6"/>
  <c r="N67" i="6" s="1"/>
  <c r="L67" i="6"/>
  <c r="K67" i="6"/>
  <c r="G67" i="6"/>
  <c r="H67" i="6" s="1"/>
  <c r="C67" i="6"/>
  <c r="B67" i="6"/>
  <c r="A67" i="6"/>
  <c r="L66" i="6"/>
  <c r="O66" i="6" s="1"/>
  <c r="K66" i="6"/>
  <c r="G66" i="6"/>
  <c r="C66" i="6"/>
  <c r="B66" i="6"/>
  <c r="A66" i="6"/>
  <c r="L65" i="6"/>
  <c r="K65" i="6"/>
  <c r="K64" i="6" s="1"/>
  <c r="G65" i="6"/>
  <c r="C65" i="6"/>
  <c r="B65" i="6"/>
  <c r="A65" i="6"/>
  <c r="J64" i="6"/>
  <c r="B64" i="6"/>
  <c r="A64" i="6"/>
  <c r="L63" i="6"/>
  <c r="K63" i="6"/>
  <c r="J63" i="6"/>
  <c r="G63" i="6"/>
  <c r="H63" i="6" s="1"/>
  <c r="C63" i="6"/>
  <c r="B63" i="6"/>
  <c r="A63" i="6"/>
  <c r="K62" i="6"/>
  <c r="J62" i="6"/>
  <c r="L62" i="6" s="1"/>
  <c r="F62" i="6"/>
  <c r="G62" i="6" s="1"/>
  <c r="H62" i="6" s="1"/>
  <c r="C62" i="6"/>
  <c r="B62" i="6"/>
  <c r="A62" i="6"/>
  <c r="K61" i="6"/>
  <c r="J61" i="6"/>
  <c r="L61" i="6" s="1"/>
  <c r="F61" i="6"/>
  <c r="G61" i="6" s="1"/>
  <c r="C61" i="6"/>
  <c r="B61" i="6"/>
  <c r="A61" i="6"/>
  <c r="L60" i="6"/>
  <c r="K60" i="6"/>
  <c r="J60" i="6"/>
  <c r="G60" i="6"/>
  <c r="M60" i="6" s="1"/>
  <c r="C60" i="6"/>
  <c r="B60" i="6"/>
  <c r="A60" i="6"/>
  <c r="B59" i="6"/>
  <c r="A59" i="6"/>
  <c r="L57" i="6"/>
  <c r="K57" i="6"/>
  <c r="J57" i="6"/>
  <c r="G57" i="6"/>
  <c r="H57" i="6" s="1"/>
  <c r="C57" i="6"/>
  <c r="B57" i="6"/>
  <c r="A57" i="6"/>
  <c r="L56" i="6"/>
  <c r="K56" i="6"/>
  <c r="J56" i="6"/>
  <c r="G56" i="6"/>
  <c r="C56" i="6"/>
  <c r="B56" i="6"/>
  <c r="A56" i="6"/>
  <c r="L55" i="6"/>
  <c r="O55" i="6" s="1"/>
  <c r="K55" i="6"/>
  <c r="J55" i="6"/>
  <c r="G55" i="6"/>
  <c r="H55" i="6" s="1"/>
  <c r="C55" i="6"/>
  <c r="B55" i="6"/>
  <c r="A55" i="6"/>
  <c r="L54" i="6"/>
  <c r="K54" i="6"/>
  <c r="J54" i="6"/>
  <c r="G54" i="6"/>
  <c r="M54" i="6" s="1"/>
  <c r="C54" i="6"/>
  <c r="B54" i="6"/>
  <c r="A54" i="6"/>
  <c r="L53" i="6"/>
  <c r="K53" i="6"/>
  <c r="J53" i="6"/>
  <c r="G53" i="6"/>
  <c r="E53" i="5" s="1"/>
  <c r="K53" i="5" s="1"/>
  <c r="C53" i="6"/>
  <c r="B53" i="6"/>
  <c r="A53" i="6"/>
  <c r="L52" i="6"/>
  <c r="L50" i="6"/>
  <c r="K50" i="6"/>
  <c r="J50" i="6"/>
  <c r="G50" i="6"/>
  <c r="M50" i="6" s="1"/>
  <c r="C50" i="6"/>
  <c r="B50" i="6"/>
  <c r="A50" i="6"/>
  <c r="L49" i="6"/>
  <c r="K49" i="6"/>
  <c r="J49" i="6"/>
  <c r="G49" i="6"/>
  <c r="M49" i="6" s="1"/>
  <c r="C49" i="6"/>
  <c r="B49" i="6"/>
  <c r="A49" i="6"/>
  <c r="L48" i="6"/>
  <c r="K48" i="6"/>
  <c r="J48" i="6"/>
  <c r="G48" i="6"/>
  <c r="M48" i="6" s="1"/>
  <c r="C48" i="6"/>
  <c r="B48" i="6"/>
  <c r="A48" i="6"/>
  <c r="K47" i="6"/>
  <c r="J47" i="6"/>
  <c r="L47" i="6" s="1"/>
  <c r="G47" i="6"/>
  <c r="C47" i="6"/>
  <c r="B47" i="6"/>
  <c r="A47" i="6"/>
  <c r="L46" i="6"/>
  <c r="K46" i="6"/>
  <c r="J46" i="6"/>
  <c r="G46" i="6"/>
  <c r="M46" i="6" s="1"/>
  <c r="C46" i="6"/>
  <c r="B46" i="6"/>
  <c r="A46" i="6"/>
  <c r="L45" i="6"/>
  <c r="K45" i="6"/>
  <c r="J45" i="6"/>
  <c r="G45" i="6"/>
  <c r="M45" i="6" s="1"/>
  <c r="C45" i="6"/>
  <c r="B45" i="6"/>
  <c r="A45" i="6"/>
  <c r="L44" i="6"/>
  <c r="K44" i="6"/>
  <c r="J44" i="6"/>
  <c r="G44" i="6"/>
  <c r="M44" i="6" s="1"/>
  <c r="C44" i="6"/>
  <c r="B44" i="6"/>
  <c r="A44" i="6"/>
  <c r="B43" i="6"/>
  <c r="A43" i="6"/>
  <c r="L41" i="6"/>
  <c r="M41" i="6" s="1"/>
  <c r="N41" i="6" s="1"/>
  <c r="K41" i="6"/>
  <c r="G41" i="6"/>
  <c r="H41" i="6" s="1"/>
  <c r="C41" i="6"/>
  <c r="B41" i="6"/>
  <c r="A41" i="6"/>
  <c r="O40" i="6"/>
  <c r="L40" i="6"/>
  <c r="M40" i="6" s="1"/>
  <c r="N40" i="6" s="1"/>
  <c r="K40" i="6"/>
  <c r="G40" i="6"/>
  <c r="H40" i="6" s="1"/>
  <c r="C40" i="6"/>
  <c r="B40" i="6"/>
  <c r="A40" i="6"/>
  <c r="O39" i="6"/>
  <c r="M39" i="6"/>
  <c r="N39" i="6" s="1"/>
  <c r="L39" i="6"/>
  <c r="K39" i="6"/>
  <c r="G39" i="6"/>
  <c r="H39" i="6" s="1"/>
  <c r="C39" i="6"/>
  <c r="B39" i="6"/>
  <c r="A39" i="6"/>
  <c r="O38" i="6"/>
  <c r="M38" i="6"/>
  <c r="N38" i="6" s="1"/>
  <c r="L38" i="6"/>
  <c r="K38" i="6"/>
  <c r="G38" i="6"/>
  <c r="H38" i="6" s="1"/>
  <c r="C38" i="6"/>
  <c r="B38" i="6"/>
  <c r="A38" i="6"/>
  <c r="O37" i="6"/>
  <c r="M37" i="6"/>
  <c r="N37" i="6" s="1"/>
  <c r="L37" i="6"/>
  <c r="K37" i="6"/>
  <c r="G37" i="6"/>
  <c r="H37" i="6" s="1"/>
  <c r="C37" i="6"/>
  <c r="B37" i="6"/>
  <c r="A37" i="6"/>
  <c r="O36" i="6"/>
  <c r="L36" i="6"/>
  <c r="M36" i="6" s="1"/>
  <c r="N36" i="6" s="1"/>
  <c r="K36" i="6"/>
  <c r="G36" i="6"/>
  <c r="H36" i="6" s="1"/>
  <c r="C36" i="6"/>
  <c r="B36" i="6"/>
  <c r="A36" i="6"/>
  <c r="O35" i="6"/>
  <c r="N35" i="6"/>
  <c r="M35" i="6"/>
  <c r="L35" i="6"/>
  <c r="K35" i="6"/>
  <c r="G35" i="6"/>
  <c r="H35" i="6" s="1"/>
  <c r="C35" i="6"/>
  <c r="B35" i="6"/>
  <c r="A35" i="6"/>
  <c r="O34" i="6"/>
  <c r="M34" i="6"/>
  <c r="N34" i="6" s="1"/>
  <c r="L34" i="6"/>
  <c r="K34" i="6"/>
  <c r="G34" i="6"/>
  <c r="H34" i="6" s="1"/>
  <c r="C34" i="6"/>
  <c r="B34" i="6"/>
  <c r="A34" i="6"/>
  <c r="L33" i="6"/>
  <c r="K33" i="6"/>
  <c r="G33" i="6"/>
  <c r="H33" i="6" s="1"/>
  <c r="C33" i="6"/>
  <c r="B33" i="6"/>
  <c r="A33" i="6"/>
  <c r="L32" i="6"/>
  <c r="K32" i="6"/>
  <c r="G32" i="6"/>
  <c r="H32" i="6" s="1"/>
  <c r="C32" i="6"/>
  <c r="B32" i="6"/>
  <c r="A32" i="6"/>
  <c r="O31" i="6"/>
  <c r="M31" i="6"/>
  <c r="N31" i="6" s="1"/>
  <c r="L31" i="6"/>
  <c r="K31" i="6"/>
  <c r="G31" i="6"/>
  <c r="H31" i="6" s="1"/>
  <c r="C31" i="6"/>
  <c r="B31" i="6"/>
  <c r="A31" i="6"/>
  <c r="L30" i="6"/>
  <c r="O30" i="6" s="1"/>
  <c r="K30" i="6"/>
  <c r="G30" i="6"/>
  <c r="C30" i="6"/>
  <c r="B30" i="6"/>
  <c r="A30" i="6"/>
  <c r="L29" i="6"/>
  <c r="M29" i="6" s="1"/>
  <c r="N29" i="6" s="1"/>
  <c r="K29" i="6"/>
  <c r="H29" i="6"/>
  <c r="G29" i="6"/>
  <c r="C29" i="6"/>
  <c r="B29" i="6"/>
  <c r="A29" i="6"/>
  <c r="L28" i="6"/>
  <c r="M28" i="6" s="1"/>
  <c r="N28" i="6" s="1"/>
  <c r="K28" i="6"/>
  <c r="G28" i="6"/>
  <c r="H28" i="6" s="1"/>
  <c r="C28" i="6"/>
  <c r="B28" i="6"/>
  <c r="A28" i="6"/>
  <c r="L27" i="6"/>
  <c r="O27" i="6" s="1"/>
  <c r="K27" i="6"/>
  <c r="G27" i="6"/>
  <c r="H27" i="6" s="1"/>
  <c r="C27" i="6"/>
  <c r="B27" i="6"/>
  <c r="A27" i="6"/>
  <c r="L26" i="6"/>
  <c r="O26" i="6" s="1"/>
  <c r="K26" i="6"/>
  <c r="G26" i="6"/>
  <c r="H26" i="6" s="1"/>
  <c r="C26" i="6"/>
  <c r="B26" i="6"/>
  <c r="A26" i="6"/>
  <c r="O25" i="6"/>
  <c r="L25" i="6"/>
  <c r="M25" i="6" s="1"/>
  <c r="N25" i="6" s="1"/>
  <c r="K25" i="6"/>
  <c r="G25" i="6"/>
  <c r="H25" i="6" s="1"/>
  <c r="B25" i="6"/>
  <c r="A25" i="6"/>
  <c r="L24" i="6"/>
  <c r="K24" i="6"/>
  <c r="G24" i="6"/>
  <c r="H24" i="6" s="1"/>
  <c r="C24" i="6"/>
  <c r="B24" i="6"/>
  <c r="A24" i="6"/>
  <c r="J23" i="6"/>
  <c r="B23" i="6"/>
  <c r="A23" i="6"/>
  <c r="L22" i="6"/>
  <c r="K22" i="6"/>
  <c r="K21" i="6" s="1"/>
  <c r="J22" i="6"/>
  <c r="H22" i="6"/>
  <c r="G22" i="6"/>
  <c r="M22" i="6" s="1"/>
  <c r="M21" i="6" s="1"/>
  <c r="C22" i="6"/>
  <c r="B22" i="6"/>
  <c r="A22" i="6"/>
  <c r="L20" i="6"/>
  <c r="O20" i="6" s="1"/>
  <c r="K20" i="6"/>
  <c r="K19" i="6" s="1"/>
  <c r="G20" i="6"/>
  <c r="H20" i="6" s="1"/>
  <c r="C20" i="6"/>
  <c r="B20" i="6"/>
  <c r="A20" i="6"/>
  <c r="J19" i="6"/>
  <c r="K18" i="6"/>
  <c r="K17" i="6" s="1"/>
  <c r="F18" i="6"/>
  <c r="C18" i="6"/>
  <c r="B18" i="6"/>
  <c r="A18" i="6"/>
  <c r="J17" i="6"/>
  <c r="L15" i="6"/>
  <c r="M15" i="6" s="1"/>
  <c r="K15" i="6"/>
  <c r="K14" i="6" s="1"/>
  <c r="J15" i="6"/>
  <c r="J14" i="6" s="1"/>
  <c r="G15" i="6"/>
  <c r="H15" i="6" s="1"/>
  <c r="C15" i="6"/>
  <c r="B15" i="6"/>
  <c r="A15" i="6"/>
  <c r="L13" i="6"/>
  <c r="K13" i="6"/>
  <c r="J13" i="6"/>
  <c r="G13" i="6"/>
  <c r="H13" i="6" s="1"/>
  <c r="C13" i="6"/>
  <c r="B13" i="6"/>
  <c r="A13" i="6"/>
  <c r="L12" i="6"/>
  <c r="K12" i="6"/>
  <c r="J12" i="6"/>
  <c r="G12" i="6"/>
  <c r="E12" i="5" s="1"/>
  <c r="C12" i="6"/>
  <c r="B12" i="6"/>
  <c r="A12" i="6"/>
  <c r="L11" i="6"/>
  <c r="K11" i="6"/>
  <c r="J11" i="6"/>
  <c r="G11" i="6"/>
  <c r="C11" i="6"/>
  <c r="B11" i="6"/>
  <c r="A11" i="6"/>
  <c r="K10" i="6"/>
  <c r="L8" i="6"/>
  <c r="K8" i="6"/>
  <c r="J8" i="6"/>
  <c r="J7" i="6" s="1"/>
  <c r="G8" i="6"/>
  <c r="C8" i="6"/>
  <c r="B8" i="6"/>
  <c r="A8" i="6"/>
  <c r="K7" i="6"/>
  <c r="L337" i="5"/>
  <c r="O337" i="5" s="1"/>
  <c r="J337" i="5"/>
  <c r="E337" i="5"/>
  <c r="C337" i="5"/>
  <c r="B337" i="5"/>
  <c r="A337" i="5"/>
  <c r="L336" i="5"/>
  <c r="J336" i="5"/>
  <c r="E336" i="5"/>
  <c r="K336" i="5" s="1"/>
  <c r="C336" i="5"/>
  <c r="B336" i="5"/>
  <c r="A336" i="5"/>
  <c r="L335" i="5"/>
  <c r="O335" i="5" s="1"/>
  <c r="J335" i="5"/>
  <c r="C335" i="5"/>
  <c r="B335" i="5"/>
  <c r="A335" i="5"/>
  <c r="L334" i="5"/>
  <c r="J334" i="5"/>
  <c r="E334" i="5"/>
  <c r="C334" i="5"/>
  <c r="B334" i="5"/>
  <c r="A334" i="5"/>
  <c r="L333" i="5"/>
  <c r="J333" i="5"/>
  <c r="E333" i="5"/>
  <c r="C333" i="5"/>
  <c r="B333" i="5"/>
  <c r="A333" i="5"/>
  <c r="B332" i="5"/>
  <c r="A332" i="5"/>
  <c r="L331" i="5"/>
  <c r="J331" i="5"/>
  <c r="E331" i="5"/>
  <c r="G331" i="5" s="1"/>
  <c r="C331" i="5"/>
  <c r="B331" i="5"/>
  <c r="A331" i="5"/>
  <c r="L330" i="5"/>
  <c r="J330" i="5"/>
  <c r="G330" i="5"/>
  <c r="E330" i="5"/>
  <c r="K330" i="5" s="1"/>
  <c r="C330" i="5"/>
  <c r="B330" i="5"/>
  <c r="A330" i="5"/>
  <c r="L329" i="5"/>
  <c r="K329" i="5"/>
  <c r="J329" i="5"/>
  <c r="E329" i="5"/>
  <c r="G329" i="5" s="1"/>
  <c r="C329" i="5"/>
  <c r="B329" i="5"/>
  <c r="A329" i="5"/>
  <c r="L328" i="5"/>
  <c r="O328" i="5" s="1"/>
  <c r="J328" i="5"/>
  <c r="E328" i="5"/>
  <c r="C328" i="5"/>
  <c r="B328" i="5"/>
  <c r="A328" i="5"/>
  <c r="L327" i="5"/>
  <c r="J327" i="5"/>
  <c r="E327" i="5"/>
  <c r="C327" i="5"/>
  <c r="B327" i="5"/>
  <c r="A327" i="5"/>
  <c r="L326" i="5"/>
  <c r="J326" i="5"/>
  <c r="O326" i="5" s="1"/>
  <c r="E326" i="5"/>
  <c r="C326" i="5"/>
  <c r="B326" i="5"/>
  <c r="A326" i="5"/>
  <c r="L325" i="5"/>
  <c r="J325" i="5"/>
  <c r="E325" i="5"/>
  <c r="C325" i="5"/>
  <c r="B325" i="5"/>
  <c r="A325" i="5"/>
  <c r="O324" i="5"/>
  <c r="L324" i="5"/>
  <c r="J324" i="5"/>
  <c r="E324" i="5"/>
  <c r="C324" i="5"/>
  <c r="B324" i="5"/>
  <c r="A324" i="5"/>
  <c r="L323" i="5"/>
  <c r="O323" i="5" s="1"/>
  <c r="J323" i="5"/>
  <c r="G323" i="5"/>
  <c r="H323" i="5" s="1"/>
  <c r="E323" i="5"/>
  <c r="K323" i="5" s="1"/>
  <c r="C323" i="5"/>
  <c r="B323" i="5"/>
  <c r="A323" i="5"/>
  <c r="L322" i="5"/>
  <c r="J322" i="5"/>
  <c r="O322" i="5" s="1"/>
  <c r="G322" i="5"/>
  <c r="E322" i="5"/>
  <c r="K322" i="5" s="1"/>
  <c r="C322" i="5"/>
  <c r="B322" i="5"/>
  <c r="A322" i="5"/>
  <c r="L321" i="5"/>
  <c r="J321" i="5"/>
  <c r="E321" i="5"/>
  <c r="G321" i="5" s="1"/>
  <c r="C321" i="5"/>
  <c r="B321" i="5"/>
  <c r="A321" i="5"/>
  <c r="L320" i="5"/>
  <c r="J320" i="5"/>
  <c r="E320" i="5"/>
  <c r="C320" i="5"/>
  <c r="B320" i="5"/>
  <c r="A320" i="5"/>
  <c r="L319" i="5"/>
  <c r="O319" i="5" s="1"/>
  <c r="J319" i="5"/>
  <c r="E319" i="5"/>
  <c r="K319" i="5" s="1"/>
  <c r="C319" i="5"/>
  <c r="B319" i="5"/>
  <c r="A319" i="5"/>
  <c r="O318" i="5"/>
  <c r="L318" i="5"/>
  <c r="J318" i="5"/>
  <c r="E318" i="5"/>
  <c r="K318" i="5" s="1"/>
  <c r="C318" i="5"/>
  <c r="B318" i="5"/>
  <c r="A318" i="5"/>
  <c r="L317" i="5"/>
  <c r="J317" i="5"/>
  <c r="E317" i="5"/>
  <c r="C317" i="5"/>
  <c r="B317" i="5"/>
  <c r="A317" i="5"/>
  <c r="L316" i="5"/>
  <c r="O316" i="5" s="1"/>
  <c r="J316" i="5"/>
  <c r="E316" i="5"/>
  <c r="C316" i="5"/>
  <c r="B316" i="5"/>
  <c r="A316" i="5"/>
  <c r="L315" i="5"/>
  <c r="J315" i="5"/>
  <c r="E315" i="5"/>
  <c r="G315" i="5" s="1"/>
  <c r="C315" i="5"/>
  <c r="B315" i="5"/>
  <c r="A315" i="5"/>
  <c r="L314" i="5"/>
  <c r="J314" i="5"/>
  <c r="E314" i="5"/>
  <c r="K314" i="5" s="1"/>
  <c r="C314" i="5"/>
  <c r="B314" i="5"/>
  <c r="A314" i="5"/>
  <c r="L313" i="5"/>
  <c r="J313" i="5"/>
  <c r="E313" i="5"/>
  <c r="G313" i="5" s="1"/>
  <c r="M313" i="5" s="1"/>
  <c r="C313" i="5"/>
  <c r="B313" i="5"/>
  <c r="A313" i="5"/>
  <c r="L312" i="5"/>
  <c r="O312" i="5" s="1"/>
  <c r="J312" i="5"/>
  <c r="E312" i="5"/>
  <c r="K312" i="5" s="1"/>
  <c r="C312" i="5"/>
  <c r="B312" i="5"/>
  <c r="A312" i="5"/>
  <c r="B311" i="5"/>
  <c r="A311" i="5"/>
  <c r="L310" i="5"/>
  <c r="J310" i="5"/>
  <c r="E310" i="5"/>
  <c r="K310" i="5" s="1"/>
  <c r="C310" i="5"/>
  <c r="B310" i="5"/>
  <c r="A310" i="5"/>
  <c r="L309" i="5"/>
  <c r="O309" i="5" s="1"/>
  <c r="J309" i="5"/>
  <c r="E309" i="5"/>
  <c r="C309" i="5"/>
  <c r="B309" i="5"/>
  <c r="A309" i="5"/>
  <c r="L308" i="5"/>
  <c r="O308" i="5" s="1"/>
  <c r="J308" i="5"/>
  <c r="E308" i="5"/>
  <c r="C308" i="5"/>
  <c r="B308" i="5"/>
  <c r="A308" i="5"/>
  <c r="L307" i="5"/>
  <c r="O307" i="5" s="1"/>
  <c r="J307" i="5"/>
  <c r="E307" i="5"/>
  <c r="C307" i="5"/>
  <c r="B307" i="5"/>
  <c r="A307" i="5"/>
  <c r="L306" i="5"/>
  <c r="J306" i="5"/>
  <c r="E306" i="5"/>
  <c r="G306" i="5" s="1"/>
  <c r="C306" i="5"/>
  <c r="B306" i="5"/>
  <c r="A306" i="5"/>
  <c r="L305" i="5"/>
  <c r="J305" i="5"/>
  <c r="E305" i="5"/>
  <c r="C305" i="5"/>
  <c r="B305" i="5"/>
  <c r="A305" i="5"/>
  <c r="L304" i="5"/>
  <c r="K304" i="5"/>
  <c r="J304" i="5"/>
  <c r="E304" i="5"/>
  <c r="G304" i="5" s="1"/>
  <c r="E304" i="3" s="1"/>
  <c r="G304" i="3" s="1"/>
  <c r="C304" i="5"/>
  <c r="B304" i="5"/>
  <c r="A304" i="5"/>
  <c r="B303" i="5"/>
  <c r="A303" i="5"/>
  <c r="L302" i="5"/>
  <c r="J302" i="5"/>
  <c r="E302" i="5"/>
  <c r="K302" i="5" s="1"/>
  <c r="C302" i="5"/>
  <c r="B302" i="5"/>
  <c r="A302" i="5"/>
  <c r="L301" i="5"/>
  <c r="O301" i="5" s="1"/>
  <c r="J301" i="5"/>
  <c r="E301" i="5"/>
  <c r="C301" i="5"/>
  <c r="B301" i="5"/>
  <c r="A301" i="5"/>
  <c r="L300" i="5"/>
  <c r="K300" i="5"/>
  <c r="J300" i="5"/>
  <c r="E300" i="5"/>
  <c r="G300" i="5" s="1"/>
  <c r="H300" i="5" s="1"/>
  <c r="C300" i="5"/>
  <c r="B300" i="5"/>
  <c r="A300" i="5"/>
  <c r="J299" i="5"/>
  <c r="F299" i="5"/>
  <c r="E299" i="5"/>
  <c r="K299" i="5" s="1"/>
  <c r="C299" i="5"/>
  <c r="B299" i="5"/>
  <c r="A299" i="5"/>
  <c r="J298" i="5"/>
  <c r="F298" i="5"/>
  <c r="L298" i="5" s="1"/>
  <c r="E298" i="5"/>
  <c r="C298" i="5"/>
  <c r="B298" i="5"/>
  <c r="A298" i="5"/>
  <c r="L297" i="5"/>
  <c r="J297" i="5"/>
  <c r="E297" i="5"/>
  <c r="G297" i="5" s="1"/>
  <c r="M297" i="5" s="1"/>
  <c r="C297" i="5"/>
  <c r="B297" i="5"/>
  <c r="A297" i="5"/>
  <c r="L296" i="5"/>
  <c r="J296" i="5"/>
  <c r="E296" i="5"/>
  <c r="K296" i="5" s="1"/>
  <c r="C296" i="5"/>
  <c r="B296" i="5"/>
  <c r="A296" i="5"/>
  <c r="L295" i="5"/>
  <c r="J295" i="5"/>
  <c r="E295" i="5"/>
  <c r="G295" i="5" s="1"/>
  <c r="C295" i="5"/>
  <c r="B295" i="5"/>
  <c r="A295" i="5"/>
  <c r="B294" i="5"/>
  <c r="A294" i="5"/>
  <c r="L293" i="5"/>
  <c r="J293" i="5"/>
  <c r="E293" i="5"/>
  <c r="C293" i="5"/>
  <c r="B293" i="5"/>
  <c r="A293" i="5"/>
  <c r="L292" i="5"/>
  <c r="K292" i="5"/>
  <c r="J292" i="5"/>
  <c r="E292" i="5"/>
  <c r="G292" i="5" s="1"/>
  <c r="C292" i="5"/>
  <c r="B292" i="5"/>
  <c r="A292" i="5"/>
  <c r="L291" i="5"/>
  <c r="J291" i="5"/>
  <c r="E291" i="5"/>
  <c r="C291" i="5"/>
  <c r="B291" i="5"/>
  <c r="A291" i="5"/>
  <c r="L290" i="5"/>
  <c r="J290" i="5"/>
  <c r="G290" i="5"/>
  <c r="E290" i="5"/>
  <c r="K290" i="5" s="1"/>
  <c r="C290" i="5"/>
  <c r="B290" i="5"/>
  <c r="A290" i="5"/>
  <c r="L289" i="5"/>
  <c r="J289" i="5"/>
  <c r="E289" i="5"/>
  <c r="C289" i="5"/>
  <c r="B289" i="5"/>
  <c r="A289" i="5"/>
  <c r="L288" i="5"/>
  <c r="J288" i="5"/>
  <c r="E288" i="5"/>
  <c r="G288" i="5" s="1"/>
  <c r="C288" i="5"/>
  <c r="B288" i="5"/>
  <c r="A288" i="5"/>
  <c r="L287" i="5"/>
  <c r="J287" i="5"/>
  <c r="E287" i="5"/>
  <c r="C287" i="5"/>
  <c r="B287" i="5"/>
  <c r="A287" i="5"/>
  <c r="B286" i="5"/>
  <c r="A286" i="5"/>
  <c r="L285" i="5"/>
  <c r="J285" i="5"/>
  <c r="E285" i="5"/>
  <c r="C285" i="5"/>
  <c r="B285" i="5"/>
  <c r="A285" i="5"/>
  <c r="L284" i="5"/>
  <c r="J284" i="5"/>
  <c r="E284" i="5"/>
  <c r="G284" i="5" s="1"/>
  <c r="C284" i="5"/>
  <c r="B284" i="5"/>
  <c r="A284" i="5"/>
  <c r="L283" i="5"/>
  <c r="J283" i="5"/>
  <c r="E283" i="5"/>
  <c r="C283" i="5"/>
  <c r="B283" i="5"/>
  <c r="A283" i="5"/>
  <c r="L282" i="5"/>
  <c r="O282" i="5" s="1"/>
  <c r="J282" i="5"/>
  <c r="E282" i="5"/>
  <c r="K282" i="5" s="1"/>
  <c r="C282" i="5"/>
  <c r="B282" i="5"/>
  <c r="A282" i="5"/>
  <c r="L281" i="5"/>
  <c r="J281" i="5"/>
  <c r="E281" i="5"/>
  <c r="C281" i="5"/>
  <c r="B281" i="5"/>
  <c r="A281" i="5"/>
  <c r="L280" i="5"/>
  <c r="O280" i="5" s="1"/>
  <c r="J280" i="5"/>
  <c r="G280" i="5"/>
  <c r="E280" i="5"/>
  <c r="K280" i="5" s="1"/>
  <c r="C280" i="5"/>
  <c r="B280" i="5"/>
  <c r="A280" i="5"/>
  <c r="L279" i="5"/>
  <c r="O279" i="5" s="1"/>
  <c r="J279" i="5"/>
  <c r="E279" i="5"/>
  <c r="C279" i="5"/>
  <c r="B279" i="5"/>
  <c r="A279" i="5"/>
  <c r="B278" i="5"/>
  <c r="A278" i="5"/>
  <c r="B277" i="5"/>
  <c r="A277" i="5"/>
  <c r="L276" i="5"/>
  <c r="J276" i="5"/>
  <c r="E276" i="5"/>
  <c r="G276" i="5" s="1"/>
  <c r="M276" i="5" s="1"/>
  <c r="C276" i="5"/>
  <c r="B276" i="5"/>
  <c r="A276" i="5"/>
  <c r="L275" i="5"/>
  <c r="J275" i="5"/>
  <c r="J274" i="5" s="1"/>
  <c r="E275" i="5"/>
  <c r="K275" i="5" s="1"/>
  <c r="C275" i="5"/>
  <c r="B275" i="5"/>
  <c r="A275" i="5"/>
  <c r="B274" i="5"/>
  <c r="A274" i="5"/>
  <c r="L273" i="5"/>
  <c r="J273" i="5"/>
  <c r="E273" i="5"/>
  <c r="K273" i="5" s="1"/>
  <c r="C273" i="5"/>
  <c r="B273" i="5"/>
  <c r="A273" i="5"/>
  <c r="L272" i="5"/>
  <c r="J272" i="5"/>
  <c r="E272" i="5"/>
  <c r="C272" i="5"/>
  <c r="B272" i="5"/>
  <c r="A272" i="5"/>
  <c r="L271" i="5"/>
  <c r="K271" i="5"/>
  <c r="J271" i="5"/>
  <c r="E271" i="5"/>
  <c r="G271" i="5" s="1"/>
  <c r="E271" i="3" s="1"/>
  <c r="G271" i="3" s="1"/>
  <c r="H271" i="3" s="1"/>
  <c r="C271" i="5"/>
  <c r="B271" i="5"/>
  <c r="A271" i="5"/>
  <c r="L270" i="5"/>
  <c r="J270" i="5"/>
  <c r="E270" i="5"/>
  <c r="C270" i="5"/>
  <c r="B270" i="5"/>
  <c r="A270" i="5"/>
  <c r="L269" i="5"/>
  <c r="J269" i="5"/>
  <c r="G269" i="5"/>
  <c r="E269" i="5"/>
  <c r="K269" i="5" s="1"/>
  <c r="C269" i="5"/>
  <c r="B269" i="5"/>
  <c r="A269" i="5"/>
  <c r="L268" i="5"/>
  <c r="J268" i="5"/>
  <c r="E268" i="5"/>
  <c r="C268" i="5"/>
  <c r="B268" i="5"/>
  <c r="A268" i="5"/>
  <c r="L267" i="5"/>
  <c r="J267" i="5"/>
  <c r="E267" i="5"/>
  <c r="G267" i="5" s="1"/>
  <c r="M267" i="5" s="1"/>
  <c r="C267" i="5"/>
  <c r="B267" i="5"/>
  <c r="A267" i="5"/>
  <c r="L266" i="5"/>
  <c r="J266" i="5"/>
  <c r="E266" i="5"/>
  <c r="C266" i="5"/>
  <c r="B266" i="5"/>
  <c r="A266" i="5"/>
  <c r="L265" i="5"/>
  <c r="K265" i="5"/>
  <c r="J265" i="5"/>
  <c r="G265" i="5"/>
  <c r="E265" i="5"/>
  <c r="C265" i="5"/>
  <c r="B265" i="5"/>
  <c r="A265" i="5"/>
  <c r="L264" i="5"/>
  <c r="J264" i="5"/>
  <c r="E264" i="5"/>
  <c r="C264" i="5"/>
  <c r="B264" i="5"/>
  <c r="A264" i="5"/>
  <c r="L263" i="5"/>
  <c r="J263" i="5"/>
  <c r="E263" i="5"/>
  <c r="G263" i="5" s="1"/>
  <c r="M263" i="5" s="1"/>
  <c r="C263" i="5"/>
  <c r="B263" i="5"/>
  <c r="A263" i="5"/>
  <c r="L262" i="5"/>
  <c r="J262" i="5"/>
  <c r="E262" i="5"/>
  <c r="C262" i="5"/>
  <c r="B262" i="5"/>
  <c r="A262" i="5"/>
  <c r="L261" i="5"/>
  <c r="J261" i="5"/>
  <c r="E261" i="5"/>
  <c r="G261" i="5" s="1"/>
  <c r="M261" i="5" s="1"/>
  <c r="C261" i="5"/>
  <c r="B261" i="5"/>
  <c r="A261" i="5"/>
  <c r="L260" i="5"/>
  <c r="J260" i="5"/>
  <c r="E260" i="5"/>
  <c r="C260" i="5"/>
  <c r="B260" i="5"/>
  <c r="A260" i="5"/>
  <c r="L259" i="5"/>
  <c r="J259" i="5"/>
  <c r="E259" i="5"/>
  <c r="C259" i="5"/>
  <c r="B259" i="5"/>
  <c r="A259" i="5"/>
  <c r="L258" i="5"/>
  <c r="J258" i="5"/>
  <c r="E258" i="5"/>
  <c r="C258" i="5"/>
  <c r="B258" i="5"/>
  <c r="A258" i="5"/>
  <c r="L257" i="5"/>
  <c r="O257" i="5" s="1"/>
  <c r="J257" i="5"/>
  <c r="E257" i="5"/>
  <c r="C257" i="5"/>
  <c r="B257" i="5"/>
  <c r="A257" i="5"/>
  <c r="L256" i="5"/>
  <c r="O256" i="5" s="1"/>
  <c r="J256" i="5"/>
  <c r="E256" i="5"/>
  <c r="C256" i="5"/>
  <c r="B256" i="5"/>
  <c r="A256" i="5"/>
  <c r="L255" i="5"/>
  <c r="K255" i="5"/>
  <c r="J255" i="5"/>
  <c r="O255" i="5" s="1"/>
  <c r="E255" i="5"/>
  <c r="G255" i="5" s="1"/>
  <c r="M255" i="5" s="1"/>
  <c r="C255" i="5"/>
  <c r="B255" i="5"/>
  <c r="A255" i="5"/>
  <c r="L254" i="5"/>
  <c r="J254" i="5"/>
  <c r="E254" i="5"/>
  <c r="C254" i="5"/>
  <c r="B254" i="5"/>
  <c r="A254" i="5"/>
  <c r="L253" i="5"/>
  <c r="J253" i="5"/>
  <c r="O253" i="5" s="1"/>
  <c r="E253" i="5"/>
  <c r="G253" i="5" s="1"/>
  <c r="M253" i="5" s="1"/>
  <c r="N253" i="5" s="1"/>
  <c r="C253" i="5"/>
  <c r="B253" i="5"/>
  <c r="A253" i="5"/>
  <c r="L252" i="5"/>
  <c r="J252" i="5"/>
  <c r="E252" i="5"/>
  <c r="C252" i="5"/>
  <c r="B252" i="5"/>
  <c r="A252" i="5"/>
  <c r="L251" i="5"/>
  <c r="K251" i="5"/>
  <c r="J251" i="5"/>
  <c r="G251" i="5"/>
  <c r="M251" i="5" s="1"/>
  <c r="E251" i="5"/>
  <c r="C251" i="5"/>
  <c r="B251" i="5"/>
  <c r="A251" i="5"/>
  <c r="L250" i="5"/>
  <c r="J250" i="5"/>
  <c r="E250" i="5"/>
  <c r="C250" i="5"/>
  <c r="B250" i="5"/>
  <c r="A250" i="5"/>
  <c r="B249" i="5"/>
  <c r="A249" i="5"/>
  <c r="L248" i="5"/>
  <c r="O248" i="5" s="1"/>
  <c r="J248" i="5"/>
  <c r="E248" i="5"/>
  <c r="K248" i="5" s="1"/>
  <c r="C248" i="5"/>
  <c r="B248" i="5"/>
  <c r="A248" i="5"/>
  <c r="L247" i="5"/>
  <c r="J247" i="5"/>
  <c r="E247" i="5"/>
  <c r="G247" i="5" s="1"/>
  <c r="C247" i="5"/>
  <c r="B247" i="5"/>
  <c r="A247" i="5"/>
  <c r="L246" i="5"/>
  <c r="J246" i="5"/>
  <c r="E246" i="5"/>
  <c r="K246" i="5" s="1"/>
  <c r="C246" i="5"/>
  <c r="B246" i="5"/>
  <c r="A246" i="5"/>
  <c r="L245" i="5"/>
  <c r="O245" i="5" s="1"/>
  <c r="J245" i="5"/>
  <c r="E245" i="5"/>
  <c r="K245" i="5" s="1"/>
  <c r="C245" i="5"/>
  <c r="B245" i="5"/>
  <c r="A245" i="5"/>
  <c r="L244" i="5"/>
  <c r="J244" i="5"/>
  <c r="E244" i="5"/>
  <c r="C244" i="5"/>
  <c r="B244" i="5"/>
  <c r="A244" i="5"/>
  <c r="L243" i="5"/>
  <c r="J243" i="5"/>
  <c r="H243" i="5"/>
  <c r="E243" i="5"/>
  <c r="G243" i="5" s="1"/>
  <c r="M243" i="5" s="1"/>
  <c r="C243" i="5"/>
  <c r="B243" i="5"/>
  <c r="A243" i="5"/>
  <c r="L242" i="5"/>
  <c r="O242" i="5" s="1"/>
  <c r="J242" i="5"/>
  <c r="E242" i="5"/>
  <c r="K242" i="5" s="1"/>
  <c r="C242" i="5"/>
  <c r="B242" i="5"/>
  <c r="A242" i="5"/>
  <c r="L241" i="5"/>
  <c r="J241" i="5"/>
  <c r="E241" i="5"/>
  <c r="G241" i="5" s="1"/>
  <c r="C241" i="5"/>
  <c r="B241" i="5"/>
  <c r="A241" i="5"/>
  <c r="L240" i="5"/>
  <c r="O240" i="5" s="1"/>
  <c r="J240" i="5"/>
  <c r="G240" i="5"/>
  <c r="E240" i="5"/>
  <c r="K240" i="5" s="1"/>
  <c r="C240" i="5"/>
  <c r="B240" i="5"/>
  <c r="A240" i="5"/>
  <c r="L239" i="5"/>
  <c r="J239" i="5"/>
  <c r="G239" i="5"/>
  <c r="E239" i="5"/>
  <c r="K239" i="5" s="1"/>
  <c r="C239" i="5"/>
  <c r="B239" i="5"/>
  <c r="A239" i="5"/>
  <c r="L238" i="5"/>
  <c r="J238" i="5"/>
  <c r="E238" i="5"/>
  <c r="C238" i="5"/>
  <c r="B238" i="5"/>
  <c r="A238" i="5"/>
  <c r="L237" i="5"/>
  <c r="O237" i="5" s="1"/>
  <c r="J237" i="5"/>
  <c r="E237" i="5"/>
  <c r="C237" i="5"/>
  <c r="B237" i="5"/>
  <c r="A237" i="5"/>
  <c r="L236" i="5"/>
  <c r="J236" i="5"/>
  <c r="C236" i="5"/>
  <c r="B236" i="5"/>
  <c r="A236" i="5"/>
  <c r="L235" i="5"/>
  <c r="J235" i="5"/>
  <c r="E235" i="5"/>
  <c r="G235" i="5" s="1"/>
  <c r="C235" i="5"/>
  <c r="B235" i="5"/>
  <c r="A235" i="5"/>
  <c r="L234" i="5"/>
  <c r="J234" i="5"/>
  <c r="E234" i="5"/>
  <c r="K234" i="5" s="1"/>
  <c r="C234" i="5"/>
  <c r="B234" i="5"/>
  <c r="A234" i="5"/>
  <c r="L233" i="5"/>
  <c r="K233" i="5"/>
  <c r="J233" i="5"/>
  <c r="E233" i="5"/>
  <c r="G233" i="5" s="1"/>
  <c r="C233" i="5"/>
  <c r="B233" i="5"/>
  <c r="A233" i="5"/>
  <c r="L232" i="5"/>
  <c r="J232" i="5"/>
  <c r="G232" i="5"/>
  <c r="M232" i="5" s="1"/>
  <c r="E232" i="5"/>
  <c r="K232" i="5" s="1"/>
  <c r="C232" i="5"/>
  <c r="B232" i="5"/>
  <c r="A232" i="5"/>
  <c r="L231" i="5"/>
  <c r="K231" i="5"/>
  <c r="J231" i="5"/>
  <c r="G231" i="5"/>
  <c r="E231" i="5"/>
  <c r="C231" i="5"/>
  <c r="B231" i="5"/>
  <c r="A231" i="5"/>
  <c r="L230" i="5"/>
  <c r="J230" i="5"/>
  <c r="E230" i="5"/>
  <c r="C230" i="5"/>
  <c r="B230" i="5"/>
  <c r="A230" i="5"/>
  <c r="B229" i="5"/>
  <c r="A229" i="5"/>
  <c r="L228" i="5"/>
  <c r="J228" i="5"/>
  <c r="E228" i="5"/>
  <c r="C228" i="5"/>
  <c r="B228" i="5"/>
  <c r="A228" i="5"/>
  <c r="L227" i="5"/>
  <c r="J227" i="5"/>
  <c r="C227" i="5"/>
  <c r="B227" i="5"/>
  <c r="A227" i="5"/>
  <c r="L226" i="5"/>
  <c r="O226" i="5" s="1"/>
  <c r="J226" i="5"/>
  <c r="E226" i="5"/>
  <c r="C226" i="5"/>
  <c r="B226" i="5"/>
  <c r="A226" i="5"/>
  <c r="O225" i="5"/>
  <c r="L225" i="5"/>
  <c r="J225" i="5"/>
  <c r="E225" i="5"/>
  <c r="C225" i="5"/>
  <c r="B225" i="5"/>
  <c r="A225" i="5"/>
  <c r="L224" i="5"/>
  <c r="O224" i="5" s="1"/>
  <c r="J224" i="5"/>
  <c r="E224" i="5"/>
  <c r="C224" i="5"/>
  <c r="B224" i="5"/>
  <c r="A224" i="5"/>
  <c r="L223" i="5"/>
  <c r="J223" i="5"/>
  <c r="O223" i="5" s="1"/>
  <c r="E223" i="5"/>
  <c r="C223" i="5"/>
  <c r="B223" i="5"/>
  <c r="A223" i="5"/>
  <c r="L222" i="5"/>
  <c r="O222" i="5" s="1"/>
  <c r="J222" i="5"/>
  <c r="E222" i="5"/>
  <c r="C222" i="5"/>
  <c r="B222" i="5"/>
  <c r="A222" i="5"/>
  <c r="L221" i="5"/>
  <c r="J221" i="5"/>
  <c r="E221" i="5"/>
  <c r="G221" i="5" s="1"/>
  <c r="C221" i="5"/>
  <c r="B221" i="5"/>
  <c r="A221" i="5"/>
  <c r="L220" i="5"/>
  <c r="J220" i="5"/>
  <c r="E220" i="5"/>
  <c r="C220" i="5"/>
  <c r="B220" i="5"/>
  <c r="A220" i="5"/>
  <c r="L219" i="5"/>
  <c r="O219" i="5" s="1"/>
  <c r="K219" i="5"/>
  <c r="J219" i="5"/>
  <c r="E219" i="5"/>
  <c r="G219" i="5" s="1"/>
  <c r="C219" i="5"/>
  <c r="B219" i="5"/>
  <c r="A219" i="5"/>
  <c r="L218" i="5"/>
  <c r="J218" i="5"/>
  <c r="E218" i="5"/>
  <c r="C218" i="5"/>
  <c r="B218" i="5"/>
  <c r="A218" i="5"/>
  <c r="L217" i="5"/>
  <c r="J217" i="5"/>
  <c r="E217" i="5"/>
  <c r="C217" i="5"/>
  <c r="B217" i="5"/>
  <c r="A217" i="5"/>
  <c r="L216" i="5"/>
  <c r="J216" i="5"/>
  <c r="O216" i="5" s="1"/>
  <c r="E216" i="5"/>
  <c r="C216" i="5"/>
  <c r="B216" i="5"/>
  <c r="A216" i="5"/>
  <c r="L215" i="5"/>
  <c r="J215" i="5"/>
  <c r="E215" i="5"/>
  <c r="C215" i="5"/>
  <c r="B215" i="5"/>
  <c r="A215" i="5"/>
  <c r="L214" i="5"/>
  <c r="O214" i="5" s="1"/>
  <c r="J214" i="5"/>
  <c r="E214" i="5"/>
  <c r="C214" i="5"/>
  <c r="B214" i="5"/>
  <c r="A214" i="5"/>
  <c r="L213" i="5"/>
  <c r="K213" i="5"/>
  <c r="J213" i="5"/>
  <c r="E213" i="5"/>
  <c r="G213" i="5" s="1"/>
  <c r="C213" i="5"/>
  <c r="B213" i="5"/>
  <c r="A213" i="5"/>
  <c r="L212" i="5"/>
  <c r="J212" i="5"/>
  <c r="E212" i="5"/>
  <c r="C212" i="5"/>
  <c r="B212" i="5"/>
  <c r="A212" i="5"/>
  <c r="B211" i="5"/>
  <c r="A211" i="5"/>
  <c r="L210" i="5"/>
  <c r="J210" i="5"/>
  <c r="E210" i="5"/>
  <c r="K210" i="5" s="1"/>
  <c r="C210" i="5"/>
  <c r="B210" i="5"/>
  <c r="A210" i="5"/>
  <c r="L209" i="5"/>
  <c r="O209" i="5" s="1"/>
  <c r="J209" i="5"/>
  <c r="E209" i="5"/>
  <c r="K209" i="5" s="1"/>
  <c r="C209" i="5"/>
  <c r="B209" i="5"/>
  <c r="A209" i="5"/>
  <c r="L208" i="5"/>
  <c r="O208" i="5" s="1"/>
  <c r="J208" i="5"/>
  <c r="E208" i="5"/>
  <c r="C208" i="5"/>
  <c r="B208" i="5"/>
  <c r="A208" i="5"/>
  <c r="L207" i="5"/>
  <c r="O207" i="5" s="1"/>
  <c r="J207" i="5"/>
  <c r="G207" i="5"/>
  <c r="M207" i="5" s="1"/>
  <c r="E207" i="5"/>
  <c r="K207" i="5" s="1"/>
  <c r="C207" i="5"/>
  <c r="B207" i="5"/>
  <c r="A207" i="5"/>
  <c r="L206" i="5"/>
  <c r="J206" i="5"/>
  <c r="G206" i="5"/>
  <c r="H206" i="5" s="1"/>
  <c r="E206" i="5"/>
  <c r="K206" i="5" s="1"/>
  <c r="C206" i="5"/>
  <c r="B206" i="5"/>
  <c r="A206" i="5"/>
  <c r="L205" i="5"/>
  <c r="J205" i="5"/>
  <c r="G205" i="5"/>
  <c r="M205" i="5" s="1"/>
  <c r="E205" i="5"/>
  <c r="K205" i="5" s="1"/>
  <c r="C205" i="5"/>
  <c r="B205" i="5"/>
  <c r="A205" i="5"/>
  <c r="L204" i="5"/>
  <c r="J204" i="5"/>
  <c r="E204" i="5"/>
  <c r="C204" i="5"/>
  <c r="B204" i="5"/>
  <c r="A204" i="5"/>
  <c r="L203" i="5"/>
  <c r="O203" i="5" s="1"/>
  <c r="J203" i="5"/>
  <c r="E203" i="5"/>
  <c r="C203" i="5"/>
  <c r="B203" i="5"/>
  <c r="A203" i="5"/>
  <c r="L202" i="5"/>
  <c r="J202" i="5"/>
  <c r="G202" i="5"/>
  <c r="H202" i="5" s="1"/>
  <c r="E202" i="5"/>
  <c r="K202" i="5" s="1"/>
  <c r="C202" i="5"/>
  <c r="B202" i="5"/>
  <c r="A202" i="5"/>
  <c r="L201" i="5"/>
  <c r="J201" i="5"/>
  <c r="E201" i="5"/>
  <c r="K201" i="5" s="1"/>
  <c r="C201" i="5"/>
  <c r="B201" i="5"/>
  <c r="A201" i="5"/>
  <c r="L200" i="5"/>
  <c r="J200" i="5"/>
  <c r="E200" i="5"/>
  <c r="C200" i="5"/>
  <c r="B200" i="5"/>
  <c r="A200" i="5"/>
  <c r="L199" i="5"/>
  <c r="O199" i="5" s="1"/>
  <c r="J199" i="5"/>
  <c r="E199" i="5"/>
  <c r="C199" i="5"/>
  <c r="B199" i="5"/>
  <c r="A199" i="5"/>
  <c r="L198" i="5"/>
  <c r="J198" i="5"/>
  <c r="E198" i="5"/>
  <c r="C198" i="5"/>
  <c r="B198" i="5"/>
  <c r="A198" i="5"/>
  <c r="L197" i="5"/>
  <c r="O197" i="5" s="1"/>
  <c r="J197" i="5"/>
  <c r="G197" i="5"/>
  <c r="M197" i="5" s="1"/>
  <c r="E197" i="5"/>
  <c r="K197" i="5" s="1"/>
  <c r="C197" i="5"/>
  <c r="B197" i="5"/>
  <c r="A197" i="5"/>
  <c r="L196" i="5"/>
  <c r="J196" i="5"/>
  <c r="N196" i="5" s="1"/>
  <c r="G196" i="5"/>
  <c r="M196" i="5" s="1"/>
  <c r="E196" i="5"/>
  <c r="K196" i="5" s="1"/>
  <c r="C196" i="5"/>
  <c r="B196" i="5"/>
  <c r="A196" i="5"/>
  <c r="L195" i="5"/>
  <c r="J195" i="5"/>
  <c r="E195" i="5"/>
  <c r="K195" i="5" s="1"/>
  <c r="C195" i="5"/>
  <c r="B195" i="5"/>
  <c r="A195" i="5"/>
  <c r="L194" i="5"/>
  <c r="J194" i="5"/>
  <c r="E194" i="5"/>
  <c r="K194" i="5" s="1"/>
  <c r="C194" i="5"/>
  <c r="B194" i="5"/>
  <c r="A194" i="5"/>
  <c r="L193" i="5"/>
  <c r="O193" i="5" s="1"/>
  <c r="J193" i="5"/>
  <c r="G193" i="5"/>
  <c r="E193" i="5"/>
  <c r="K193" i="5" s="1"/>
  <c r="C193" i="5"/>
  <c r="B193" i="5"/>
  <c r="A193" i="5"/>
  <c r="B192" i="5"/>
  <c r="A192" i="5"/>
  <c r="L191" i="5"/>
  <c r="O191" i="5" s="1"/>
  <c r="K191" i="5"/>
  <c r="J191" i="5"/>
  <c r="E191" i="5"/>
  <c r="G191" i="5" s="1"/>
  <c r="C191" i="5"/>
  <c r="B191" i="5"/>
  <c r="A191" i="5"/>
  <c r="O190" i="5"/>
  <c r="L190" i="5"/>
  <c r="J190" i="5"/>
  <c r="E190" i="5"/>
  <c r="K190" i="5" s="1"/>
  <c r="C190" i="5"/>
  <c r="B190" i="5"/>
  <c r="A190" i="5"/>
  <c r="L189" i="5"/>
  <c r="J189" i="5"/>
  <c r="H189" i="5"/>
  <c r="G189" i="5"/>
  <c r="M189" i="5" s="1"/>
  <c r="E189" i="5"/>
  <c r="K189" i="5" s="1"/>
  <c r="C189" i="5"/>
  <c r="B189" i="5"/>
  <c r="A189" i="5"/>
  <c r="L188" i="5"/>
  <c r="J188" i="5"/>
  <c r="O188" i="5" s="1"/>
  <c r="E188" i="5"/>
  <c r="K188" i="5" s="1"/>
  <c r="C188" i="5"/>
  <c r="B188" i="5"/>
  <c r="A188" i="5"/>
  <c r="L187" i="5"/>
  <c r="J187" i="5"/>
  <c r="C187" i="5"/>
  <c r="B187" i="5"/>
  <c r="A187" i="5"/>
  <c r="L186" i="5"/>
  <c r="J186" i="5"/>
  <c r="E186" i="5"/>
  <c r="K186" i="5" s="1"/>
  <c r="C186" i="5"/>
  <c r="B186" i="5"/>
  <c r="A186" i="5"/>
  <c r="B185" i="5"/>
  <c r="A185" i="5"/>
  <c r="L184" i="5"/>
  <c r="J184" i="5"/>
  <c r="C184" i="5"/>
  <c r="B184" i="5"/>
  <c r="A184" i="5"/>
  <c r="L183" i="5"/>
  <c r="K183" i="5"/>
  <c r="J183" i="5"/>
  <c r="E183" i="5"/>
  <c r="G183" i="5" s="1"/>
  <c r="M183" i="5" s="1"/>
  <c r="C183" i="5"/>
  <c r="B183" i="5"/>
  <c r="A183" i="5"/>
  <c r="L182" i="5"/>
  <c r="J182" i="5"/>
  <c r="G182" i="5"/>
  <c r="E182" i="5"/>
  <c r="K182" i="5" s="1"/>
  <c r="C182" i="5"/>
  <c r="B182" i="5"/>
  <c r="A182" i="5"/>
  <c r="L181" i="5"/>
  <c r="J181" i="5"/>
  <c r="E181" i="5"/>
  <c r="K181" i="5" s="1"/>
  <c r="C181" i="5"/>
  <c r="B181" i="5"/>
  <c r="A181" i="5"/>
  <c r="L180" i="5"/>
  <c r="J180" i="5"/>
  <c r="O180" i="5" s="1"/>
  <c r="E180" i="5"/>
  <c r="C180" i="5"/>
  <c r="B180" i="5"/>
  <c r="A180" i="5"/>
  <c r="L179" i="5"/>
  <c r="J179" i="5"/>
  <c r="G179" i="5"/>
  <c r="M179" i="5" s="1"/>
  <c r="E179" i="5"/>
  <c r="K179" i="5" s="1"/>
  <c r="C179" i="5"/>
  <c r="B179" i="5"/>
  <c r="A179" i="5"/>
  <c r="L178" i="5"/>
  <c r="J178" i="5"/>
  <c r="E178" i="5"/>
  <c r="K178" i="5" s="1"/>
  <c r="C178" i="5"/>
  <c r="B178" i="5"/>
  <c r="A178" i="5"/>
  <c r="L177" i="5"/>
  <c r="O177" i="5" s="1"/>
  <c r="J177" i="5"/>
  <c r="E177" i="5"/>
  <c r="C177" i="5"/>
  <c r="B177" i="5"/>
  <c r="A177" i="5"/>
  <c r="L176" i="5"/>
  <c r="J176" i="5"/>
  <c r="E176" i="5"/>
  <c r="C176" i="5"/>
  <c r="B176" i="5"/>
  <c r="A176" i="5"/>
  <c r="L175" i="5"/>
  <c r="O175" i="5" s="1"/>
  <c r="J175" i="5"/>
  <c r="C175" i="5"/>
  <c r="B175" i="5"/>
  <c r="A175" i="5"/>
  <c r="L174" i="5"/>
  <c r="J174" i="5"/>
  <c r="E174" i="5"/>
  <c r="K174" i="5" s="1"/>
  <c r="C174" i="5"/>
  <c r="B174" i="5"/>
  <c r="A174" i="5"/>
  <c r="L173" i="5"/>
  <c r="J173" i="5"/>
  <c r="E173" i="5"/>
  <c r="C173" i="5"/>
  <c r="B173" i="5"/>
  <c r="A173" i="5"/>
  <c r="L172" i="5"/>
  <c r="J172" i="5"/>
  <c r="G172" i="5"/>
  <c r="E172" i="5"/>
  <c r="K172" i="5" s="1"/>
  <c r="C172" i="5"/>
  <c r="B172" i="5"/>
  <c r="A172" i="5"/>
  <c r="B171" i="5"/>
  <c r="A171" i="5"/>
  <c r="B170" i="5"/>
  <c r="A170" i="5"/>
  <c r="L169" i="5"/>
  <c r="J169" i="5"/>
  <c r="E169" i="5"/>
  <c r="K169" i="5" s="1"/>
  <c r="C169" i="5"/>
  <c r="B169" i="5"/>
  <c r="A169" i="5"/>
  <c r="L168" i="5"/>
  <c r="J168" i="5"/>
  <c r="C168" i="5"/>
  <c r="B168" i="5"/>
  <c r="A168" i="5"/>
  <c r="L167" i="5"/>
  <c r="J167" i="5"/>
  <c r="C167" i="5"/>
  <c r="B167" i="5"/>
  <c r="A167" i="5"/>
  <c r="L166" i="5"/>
  <c r="J166" i="5"/>
  <c r="C166" i="5"/>
  <c r="B166" i="5"/>
  <c r="A166" i="5"/>
  <c r="L165" i="5"/>
  <c r="J165" i="5"/>
  <c r="G165" i="5"/>
  <c r="M165" i="5" s="1"/>
  <c r="E165" i="5"/>
  <c r="K165" i="5" s="1"/>
  <c r="C165" i="5"/>
  <c r="B165" i="5"/>
  <c r="A165" i="5"/>
  <c r="L164" i="5"/>
  <c r="O164" i="5" s="1"/>
  <c r="J164" i="5"/>
  <c r="C164" i="5"/>
  <c r="B164" i="5"/>
  <c r="A164" i="5"/>
  <c r="L163" i="5"/>
  <c r="J163" i="5"/>
  <c r="E163" i="5"/>
  <c r="K163" i="5" s="1"/>
  <c r="C163" i="5"/>
  <c r="B163" i="5"/>
  <c r="A163" i="5"/>
  <c r="L162" i="5"/>
  <c r="O162" i="5" s="1"/>
  <c r="J162" i="5"/>
  <c r="C162" i="5"/>
  <c r="B162" i="5"/>
  <c r="A162" i="5"/>
  <c r="L161" i="5"/>
  <c r="J161" i="5"/>
  <c r="C161" i="5"/>
  <c r="B161" i="5"/>
  <c r="A161" i="5"/>
  <c r="L160" i="5"/>
  <c r="O160" i="5" s="1"/>
  <c r="J160" i="5"/>
  <c r="C160" i="5"/>
  <c r="B160" i="5"/>
  <c r="A160" i="5"/>
  <c r="L159" i="5"/>
  <c r="J159" i="5"/>
  <c r="E159" i="5"/>
  <c r="C159" i="5"/>
  <c r="B159" i="5"/>
  <c r="A159" i="5"/>
  <c r="L158" i="5"/>
  <c r="J158" i="5"/>
  <c r="C158" i="5"/>
  <c r="B158" i="5"/>
  <c r="A158" i="5"/>
  <c r="L157" i="5"/>
  <c r="J157" i="5"/>
  <c r="E157" i="5"/>
  <c r="C157" i="5"/>
  <c r="B157" i="5"/>
  <c r="A157" i="5"/>
  <c r="L156" i="5"/>
  <c r="J156" i="5"/>
  <c r="C156" i="5"/>
  <c r="B156" i="5"/>
  <c r="A156" i="5"/>
  <c r="L155" i="5"/>
  <c r="J155" i="5"/>
  <c r="E155" i="5"/>
  <c r="K155" i="5" s="1"/>
  <c r="C155" i="5"/>
  <c r="B155" i="5"/>
  <c r="A155" i="5"/>
  <c r="L154" i="5"/>
  <c r="J154" i="5"/>
  <c r="C154" i="5"/>
  <c r="B154" i="5"/>
  <c r="A154" i="5"/>
  <c r="L153" i="5"/>
  <c r="J153" i="5"/>
  <c r="C153" i="5"/>
  <c r="B153" i="5"/>
  <c r="A153" i="5"/>
  <c r="L152" i="5"/>
  <c r="J152" i="5"/>
  <c r="C152" i="5"/>
  <c r="B152" i="5"/>
  <c r="A152" i="5"/>
  <c r="L151" i="5"/>
  <c r="J151" i="5"/>
  <c r="C151" i="5"/>
  <c r="B151" i="5"/>
  <c r="A151" i="5"/>
  <c r="L150" i="5"/>
  <c r="J150" i="5"/>
  <c r="G150" i="5"/>
  <c r="E150" i="5"/>
  <c r="K150" i="5" s="1"/>
  <c r="C150" i="5"/>
  <c r="B150" i="5"/>
  <c r="A150" i="5"/>
  <c r="L149" i="5"/>
  <c r="O149" i="5" s="1"/>
  <c r="J149" i="5"/>
  <c r="E149" i="5"/>
  <c r="K149" i="5" s="1"/>
  <c r="C149" i="5"/>
  <c r="B149" i="5"/>
  <c r="A149" i="5"/>
  <c r="L148" i="5"/>
  <c r="J148" i="5"/>
  <c r="E148" i="5"/>
  <c r="K148" i="5" s="1"/>
  <c r="C148" i="5"/>
  <c r="B148" i="5"/>
  <c r="A148" i="5"/>
  <c r="B147" i="5"/>
  <c r="A147" i="5"/>
  <c r="L146" i="5"/>
  <c r="J146" i="5"/>
  <c r="E146" i="5"/>
  <c r="C146" i="5"/>
  <c r="B146" i="5"/>
  <c r="A146" i="5"/>
  <c r="L145" i="5"/>
  <c r="O145" i="5" s="1"/>
  <c r="J145" i="5"/>
  <c r="C145" i="5"/>
  <c r="B145" i="5"/>
  <c r="A145" i="5"/>
  <c r="L144" i="5"/>
  <c r="O144" i="5" s="1"/>
  <c r="J144" i="5"/>
  <c r="E144" i="5"/>
  <c r="G144" i="5" s="1"/>
  <c r="C144" i="5"/>
  <c r="B144" i="5"/>
  <c r="A144" i="5"/>
  <c r="L143" i="5"/>
  <c r="O143" i="5" s="1"/>
  <c r="J143" i="5"/>
  <c r="C143" i="5"/>
  <c r="B143" i="5"/>
  <c r="A143" i="5"/>
  <c r="L142" i="5"/>
  <c r="O142" i="5" s="1"/>
  <c r="J142" i="5"/>
  <c r="E142" i="5"/>
  <c r="C142" i="5"/>
  <c r="B142" i="5"/>
  <c r="A142" i="5"/>
  <c r="L141" i="5"/>
  <c r="J141" i="5"/>
  <c r="O141" i="5" s="1"/>
  <c r="C141" i="5"/>
  <c r="B141" i="5"/>
  <c r="A141" i="5"/>
  <c r="L140" i="5"/>
  <c r="J140" i="5"/>
  <c r="G140" i="5"/>
  <c r="H140" i="5" s="1"/>
  <c r="E140" i="5"/>
  <c r="K140" i="5" s="1"/>
  <c r="C140" i="5"/>
  <c r="B140" i="5"/>
  <c r="A140" i="5"/>
  <c r="L139" i="5"/>
  <c r="J139" i="5"/>
  <c r="E139" i="5"/>
  <c r="C139" i="5"/>
  <c r="B139" i="5"/>
  <c r="A139" i="5"/>
  <c r="L138" i="5"/>
  <c r="J138" i="5"/>
  <c r="C138" i="5"/>
  <c r="B138" i="5"/>
  <c r="A138" i="5"/>
  <c r="L137" i="5"/>
  <c r="O137" i="5" s="1"/>
  <c r="J137" i="5"/>
  <c r="E137" i="5"/>
  <c r="C137" i="5"/>
  <c r="B137" i="5"/>
  <c r="A137" i="5"/>
  <c r="L136" i="5"/>
  <c r="J136" i="5"/>
  <c r="G136" i="5"/>
  <c r="E136" i="5"/>
  <c r="K136" i="5" s="1"/>
  <c r="C136" i="5"/>
  <c r="B136" i="5"/>
  <c r="A136" i="5"/>
  <c r="L135" i="5"/>
  <c r="J135" i="5"/>
  <c r="C135" i="5"/>
  <c r="B135" i="5"/>
  <c r="A135" i="5"/>
  <c r="O134" i="5"/>
  <c r="L134" i="5"/>
  <c r="J134" i="5"/>
  <c r="E134" i="5"/>
  <c r="G134" i="5" s="1"/>
  <c r="C134" i="5"/>
  <c r="B134" i="5"/>
  <c r="A134" i="5"/>
  <c r="L133" i="5"/>
  <c r="J133" i="5"/>
  <c r="E133" i="5"/>
  <c r="C133" i="5"/>
  <c r="B133" i="5"/>
  <c r="A133" i="5"/>
  <c r="B132" i="5"/>
  <c r="A132" i="5"/>
  <c r="L131" i="5"/>
  <c r="J131" i="5"/>
  <c r="G131" i="5"/>
  <c r="E131" i="5"/>
  <c r="K131" i="5" s="1"/>
  <c r="C131" i="5"/>
  <c r="B131" i="5"/>
  <c r="A131" i="5"/>
  <c r="L130" i="5"/>
  <c r="J130" i="5"/>
  <c r="G130" i="5"/>
  <c r="E130" i="5"/>
  <c r="K130" i="5" s="1"/>
  <c r="C130" i="5"/>
  <c r="B130" i="5"/>
  <c r="A130" i="5"/>
  <c r="L129" i="5"/>
  <c r="J129" i="5"/>
  <c r="E129" i="5"/>
  <c r="K129" i="5" s="1"/>
  <c r="C129" i="5"/>
  <c r="B129" i="5"/>
  <c r="A129" i="5"/>
  <c r="B128" i="5"/>
  <c r="A128" i="5"/>
  <c r="M127" i="5"/>
  <c r="M126" i="5" s="1"/>
  <c r="L127" i="5"/>
  <c r="O127" i="5" s="1"/>
  <c r="J127" i="5"/>
  <c r="J126" i="5" s="1"/>
  <c r="E127" i="5"/>
  <c r="G127" i="5" s="1"/>
  <c r="H127" i="5" s="1"/>
  <c r="C127" i="5"/>
  <c r="B127" i="5"/>
  <c r="A127" i="5"/>
  <c r="B126" i="5"/>
  <c r="A126" i="5"/>
  <c r="L125" i="5"/>
  <c r="J125" i="5"/>
  <c r="J124" i="5" s="1"/>
  <c r="G125" i="5"/>
  <c r="E125" i="5"/>
  <c r="K125" i="5" s="1"/>
  <c r="K124" i="5" s="1"/>
  <c r="C125" i="5"/>
  <c r="B125" i="5"/>
  <c r="A125" i="5"/>
  <c r="B124" i="5"/>
  <c r="A124" i="5"/>
  <c r="L123" i="5"/>
  <c r="L122" i="5" s="1"/>
  <c r="J123" i="5"/>
  <c r="J122" i="5" s="1"/>
  <c r="E123" i="5"/>
  <c r="K123" i="5" s="1"/>
  <c r="C123" i="5"/>
  <c r="B123" i="5"/>
  <c r="A123" i="5"/>
  <c r="K122" i="5"/>
  <c r="B122" i="5"/>
  <c r="A122" i="5"/>
  <c r="L121" i="5"/>
  <c r="J121" i="5"/>
  <c r="J120" i="5" s="1"/>
  <c r="E121" i="5"/>
  <c r="G121" i="5" s="1"/>
  <c r="C121" i="5"/>
  <c r="B121" i="5"/>
  <c r="A121" i="5"/>
  <c r="B120" i="5"/>
  <c r="A120" i="5"/>
  <c r="B119" i="5"/>
  <c r="A119" i="5"/>
  <c r="L118" i="5"/>
  <c r="O118" i="5" s="1"/>
  <c r="J118" i="5"/>
  <c r="J117" i="5" s="1"/>
  <c r="E118" i="5"/>
  <c r="K118" i="5" s="1"/>
  <c r="K117" i="5" s="1"/>
  <c r="C118" i="5"/>
  <c r="B118" i="5"/>
  <c r="A118" i="5"/>
  <c r="B117" i="5"/>
  <c r="A117" i="5"/>
  <c r="L116" i="5"/>
  <c r="O116" i="5" s="1"/>
  <c r="J116" i="5"/>
  <c r="J115" i="5" s="1"/>
  <c r="E116" i="5"/>
  <c r="C116" i="5"/>
  <c r="B116" i="5"/>
  <c r="A116" i="5"/>
  <c r="C115" i="5"/>
  <c r="B115" i="5"/>
  <c r="A115" i="5"/>
  <c r="L114" i="5"/>
  <c r="J114" i="5"/>
  <c r="E114" i="5"/>
  <c r="C114" i="5"/>
  <c r="B114" i="5"/>
  <c r="A114" i="5"/>
  <c r="L113" i="5"/>
  <c r="O113" i="5" s="1"/>
  <c r="J113" i="5"/>
  <c r="E113" i="5"/>
  <c r="C113" i="5"/>
  <c r="B113" i="5"/>
  <c r="A113" i="5"/>
  <c r="L112" i="5"/>
  <c r="O112" i="5" s="1"/>
  <c r="J112" i="5"/>
  <c r="E112" i="5"/>
  <c r="C112" i="5"/>
  <c r="B112" i="5"/>
  <c r="A112" i="5"/>
  <c r="B111" i="5"/>
  <c r="A111" i="5"/>
  <c r="L110" i="5"/>
  <c r="O110" i="5" s="1"/>
  <c r="J110" i="5"/>
  <c r="E110" i="5"/>
  <c r="K110" i="5" s="1"/>
  <c r="C110" i="5"/>
  <c r="B110" i="5"/>
  <c r="A110" i="5"/>
  <c r="L109" i="5"/>
  <c r="J109" i="5"/>
  <c r="E109" i="5"/>
  <c r="G109" i="5" s="1"/>
  <c r="C109" i="5"/>
  <c r="B109" i="5"/>
  <c r="A109" i="5"/>
  <c r="L108" i="5"/>
  <c r="J108" i="5"/>
  <c r="E108" i="5"/>
  <c r="K108" i="5" s="1"/>
  <c r="C108" i="5"/>
  <c r="B108" i="5"/>
  <c r="A108" i="5"/>
  <c r="L107" i="5"/>
  <c r="J107" i="5"/>
  <c r="E107" i="5"/>
  <c r="K107" i="5" s="1"/>
  <c r="C107" i="5"/>
  <c r="B107" i="5"/>
  <c r="A107" i="5"/>
  <c r="L106" i="5"/>
  <c r="J106" i="5"/>
  <c r="G106" i="5"/>
  <c r="E106" i="5"/>
  <c r="K106" i="5" s="1"/>
  <c r="C106" i="5"/>
  <c r="B106" i="5"/>
  <c r="A106" i="5"/>
  <c r="L105" i="5"/>
  <c r="K105" i="5"/>
  <c r="J105" i="5"/>
  <c r="G105" i="5"/>
  <c r="E105" i="3" s="1"/>
  <c r="G105" i="3" s="1"/>
  <c r="H105" i="3" s="1"/>
  <c r="E105" i="5"/>
  <c r="C105" i="5"/>
  <c r="B105" i="5"/>
  <c r="A105" i="5"/>
  <c r="L104" i="5"/>
  <c r="J104" i="5"/>
  <c r="E104" i="5"/>
  <c r="C104" i="5"/>
  <c r="B104" i="5"/>
  <c r="A104" i="5"/>
  <c r="L103" i="5"/>
  <c r="J103" i="5"/>
  <c r="E103" i="5"/>
  <c r="K103" i="5" s="1"/>
  <c r="C103" i="5"/>
  <c r="B103" i="5"/>
  <c r="A103" i="5"/>
  <c r="L102" i="5"/>
  <c r="J102" i="5"/>
  <c r="E102" i="5"/>
  <c r="K102" i="5" s="1"/>
  <c r="C102" i="5"/>
  <c r="B102" i="5"/>
  <c r="A102" i="5"/>
  <c r="L101" i="5"/>
  <c r="J101" i="5"/>
  <c r="E101" i="5"/>
  <c r="K101" i="5" s="1"/>
  <c r="C101" i="5"/>
  <c r="B101" i="5"/>
  <c r="A101" i="5"/>
  <c r="L100" i="5"/>
  <c r="J100" i="5"/>
  <c r="E100" i="5"/>
  <c r="K100" i="5" s="1"/>
  <c r="C100" i="5"/>
  <c r="B100" i="5"/>
  <c r="A100" i="5"/>
  <c r="L99" i="5"/>
  <c r="K99" i="5"/>
  <c r="J99" i="5"/>
  <c r="E99" i="5"/>
  <c r="G99" i="5" s="1"/>
  <c r="C99" i="5"/>
  <c r="B99" i="5"/>
  <c r="A99" i="5"/>
  <c r="L98" i="5"/>
  <c r="J98" i="5"/>
  <c r="E98" i="5"/>
  <c r="K98" i="5" s="1"/>
  <c r="C98" i="5"/>
  <c r="B98" i="5"/>
  <c r="A98" i="5"/>
  <c r="L97" i="5"/>
  <c r="J97" i="5"/>
  <c r="E97" i="5"/>
  <c r="K97" i="5" s="1"/>
  <c r="C97" i="5"/>
  <c r="B97" i="5"/>
  <c r="A97" i="5"/>
  <c r="L96" i="5"/>
  <c r="O96" i="5" s="1"/>
  <c r="J96" i="5"/>
  <c r="E96" i="5"/>
  <c r="K96" i="5" s="1"/>
  <c r="C96" i="5"/>
  <c r="B96" i="5"/>
  <c r="A96" i="5"/>
  <c r="L95" i="5"/>
  <c r="J95" i="5"/>
  <c r="E95" i="5"/>
  <c r="K95" i="5" s="1"/>
  <c r="C95" i="5"/>
  <c r="B95" i="5"/>
  <c r="A95" i="5"/>
  <c r="B94" i="5"/>
  <c r="A94" i="5"/>
  <c r="B93" i="5"/>
  <c r="A93" i="5"/>
  <c r="L92" i="5"/>
  <c r="J92" i="5"/>
  <c r="J91" i="5" s="1"/>
  <c r="E92" i="5"/>
  <c r="K92" i="5" s="1"/>
  <c r="K91" i="5" s="1"/>
  <c r="C92" i="5"/>
  <c r="B92" i="5"/>
  <c r="A92" i="5"/>
  <c r="B91" i="5"/>
  <c r="A91" i="5"/>
  <c r="L90" i="5"/>
  <c r="O90" i="5" s="1"/>
  <c r="J90" i="5"/>
  <c r="E90" i="5"/>
  <c r="K90" i="5" s="1"/>
  <c r="C90" i="5"/>
  <c r="B90" i="5"/>
  <c r="A90" i="5"/>
  <c r="L89" i="5"/>
  <c r="J89" i="5"/>
  <c r="E89" i="5"/>
  <c r="C89" i="5"/>
  <c r="B89" i="5"/>
  <c r="A89" i="5"/>
  <c r="B88" i="5"/>
  <c r="A88" i="5"/>
  <c r="L87" i="5"/>
  <c r="J87" i="5"/>
  <c r="E87" i="5"/>
  <c r="K87" i="5" s="1"/>
  <c r="C87" i="5"/>
  <c r="B87" i="5"/>
  <c r="A87" i="5"/>
  <c r="L86" i="5"/>
  <c r="K86" i="5"/>
  <c r="J86" i="5"/>
  <c r="E86" i="5"/>
  <c r="G86" i="5" s="1"/>
  <c r="C86" i="5"/>
  <c r="B86" i="5"/>
  <c r="A86" i="5"/>
  <c r="L85" i="5"/>
  <c r="J85" i="5"/>
  <c r="E85" i="5"/>
  <c r="C85" i="5"/>
  <c r="B85" i="5"/>
  <c r="A85" i="5"/>
  <c r="B84" i="5"/>
  <c r="A84" i="5"/>
  <c r="L83" i="5"/>
  <c r="J83" i="5"/>
  <c r="E83" i="5"/>
  <c r="C83" i="5"/>
  <c r="B83" i="5"/>
  <c r="A83" i="5"/>
  <c r="L82" i="5"/>
  <c r="J82" i="5"/>
  <c r="E82" i="5"/>
  <c r="G82" i="5" s="1"/>
  <c r="C82" i="5"/>
  <c r="B82" i="5"/>
  <c r="A82" i="5"/>
  <c r="L81" i="5"/>
  <c r="J81" i="5"/>
  <c r="O81" i="5" s="1"/>
  <c r="E81" i="5"/>
  <c r="G81" i="5" s="1"/>
  <c r="M81" i="5" s="1"/>
  <c r="C81" i="5"/>
  <c r="B81" i="5"/>
  <c r="A81" i="5"/>
  <c r="L80" i="5"/>
  <c r="J80" i="5"/>
  <c r="E80" i="5"/>
  <c r="G80" i="5" s="1"/>
  <c r="C80" i="5"/>
  <c r="B80" i="5"/>
  <c r="A80" i="5"/>
  <c r="L79" i="5"/>
  <c r="O79" i="5" s="1"/>
  <c r="J79" i="5"/>
  <c r="E79" i="5"/>
  <c r="G79" i="5" s="1"/>
  <c r="M79" i="5" s="1"/>
  <c r="C79" i="5"/>
  <c r="B79" i="5"/>
  <c r="A79" i="5"/>
  <c r="B78" i="5"/>
  <c r="A78" i="5"/>
  <c r="B77" i="5"/>
  <c r="A77" i="5"/>
  <c r="L76" i="5"/>
  <c r="O76" i="5" s="1"/>
  <c r="J76" i="5"/>
  <c r="E76" i="5"/>
  <c r="G76" i="5" s="1"/>
  <c r="M76" i="5" s="1"/>
  <c r="N76" i="5" s="1"/>
  <c r="C76" i="5"/>
  <c r="B76" i="5"/>
  <c r="A76" i="5"/>
  <c r="L75" i="5"/>
  <c r="O75" i="5" s="1"/>
  <c r="K75" i="5"/>
  <c r="J75" i="5"/>
  <c r="G75" i="5"/>
  <c r="E75" i="5"/>
  <c r="C75" i="5"/>
  <c r="B75" i="5"/>
  <c r="A75" i="5"/>
  <c r="L74" i="5"/>
  <c r="J74" i="5"/>
  <c r="E74" i="5"/>
  <c r="G74" i="5" s="1"/>
  <c r="H74" i="5" s="1"/>
  <c r="C74" i="5"/>
  <c r="B74" i="5"/>
  <c r="A74" i="5"/>
  <c r="L73" i="5"/>
  <c r="J73" i="5"/>
  <c r="C73" i="5"/>
  <c r="B73" i="5"/>
  <c r="A73" i="5"/>
  <c r="L72" i="5"/>
  <c r="J72" i="5"/>
  <c r="E72" i="5"/>
  <c r="C72" i="5"/>
  <c r="B72" i="5"/>
  <c r="A72" i="5"/>
  <c r="L71" i="5"/>
  <c r="J71" i="5"/>
  <c r="J70" i="5" s="1"/>
  <c r="E71" i="5"/>
  <c r="G71" i="5" s="1"/>
  <c r="C71" i="5"/>
  <c r="B71" i="5"/>
  <c r="A71" i="5"/>
  <c r="B70" i="5"/>
  <c r="A70" i="5"/>
  <c r="L69" i="5"/>
  <c r="K69" i="5"/>
  <c r="K68" i="5" s="1"/>
  <c r="J69" i="5"/>
  <c r="E69" i="5"/>
  <c r="G69" i="5" s="1"/>
  <c r="E69" i="3" s="1"/>
  <c r="G69" i="3" s="1"/>
  <c r="C69" i="5"/>
  <c r="B69" i="5"/>
  <c r="A69" i="5"/>
  <c r="B68" i="5"/>
  <c r="A68" i="5"/>
  <c r="M67" i="5"/>
  <c r="N67" i="5" s="1"/>
  <c r="L67" i="5"/>
  <c r="J67" i="5"/>
  <c r="E67" i="5"/>
  <c r="G67" i="5" s="1"/>
  <c r="H67" i="5" s="1"/>
  <c r="C67" i="5"/>
  <c r="B67" i="5"/>
  <c r="A67" i="5"/>
  <c r="L66" i="5"/>
  <c r="K66" i="5"/>
  <c r="J66" i="5"/>
  <c r="E66" i="5"/>
  <c r="G66" i="5" s="1"/>
  <c r="M66" i="5" s="1"/>
  <c r="C66" i="5"/>
  <c r="B66" i="5"/>
  <c r="A66" i="5"/>
  <c r="M65" i="5"/>
  <c r="L65" i="5"/>
  <c r="K65" i="5"/>
  <c r="J65" i="5"/>
  <c r="H65" i="5"/>
  <c r="E65" i="5"/>
  <c r="G65" i="5" s="1"/>
  <c r="C65" i="5"/>
  <c r="B65" i="5"/>
  <c r="A65" i="5"/>
  <c r="J64" i="5"/>
  <c r="B64" i="5"/>
  <c r="A64" i="5"/>
  <c r="L63" i="5"/>
  <c r="J63" i="5"/>
  <c r="E63" i="5"/>
  <c r="K63" i="5" s="1"/>
  <c r="C63" i="5"/>
  <c r="B63" i="5"/>
  <c r="A63" i="5"/>
  <c r="L62" i="5"/>
  <c r="J62" i="5"/>
  <c r="E62" i="5"/>
  <c r="K62" i="5" s="1"/>
  <c r="C62" i="5"/>
  <c r="B62" i="5"/>
  <c r="A62" i="5"/>
  <c r="L61" i="5"/>
  <c r="J61" i="5"/>
  <c r="C61" i="5"/>
  <c r="B61" i="5"/>
  <c r="A61" i="5"/>
  <c r="L60" i="5"/>
  <c r="K60" i="5"/>
  <c r="J60" i="5"/>
  <c r="O60" i="5" s="1"/>
  <c r="G60" i="5"/>
  <c r="E60" i="5"/>
  <c r="C60" i="5"/>
  <c r="B60" i="5"/>
  <c r="A60" i="5"/>
  <c r="B59" i="5"/>
  <c r="A59" i="5"/>
  <c r="L57" i="5"/>
  <c r="O57" i="5" s="1"/>
  <c r="J57" i="5"/>
  <c r="E57" i="5"/>
  <c r="K57" i="5" s="1"/>
  <c r="C57" i="5"/>
  <c r="B57" i="5"/>
  <c r="A57" i="5"/>
  <c r="L56" i="5"/>
  <c r="O56" i="5" s="1"/>
  <c r="J56" i="5"/>
  <c r="E56" i="5"/>
  <c r="K56" i="5" s="1"/>
  <c r="C56" i="5"/>
  <c r="B56" i="5"/>
  <c r="A56" i="5"/>
  <c r="L55" i="5"/>
  <c r="J55" i="5"/>
  <c r="E55" i="5"/>
  <c r="C55" i="5"/>
  <c r="B55" i="5"/>
  <c r="A55" i="5"/>
  <c r="L54" i="5"/>
  <c r="J54" i="5"/>
  <c r="E54" i="5"/>
  <c r="K54" i="5" s="1"/>
  <c r="C54" i="5"/>
  <c r="B54" i="5"/>
  <c r="A54" i="5"/>
  <c r="L53" i="5"/>
  <c r="J53" i="5"/>
  <c r="J52" i="5" s="1"/>
  <c r="G53" i="5"/>
  <c r="E53" i="3" s="1"/>
  <c r="G53" i="3" s="1"/>
  <c r="H53" i="3" s="1"/>
  <c r="C53" i="5"/>
  <c r="B53" i="5"/>
  <c r="A53" i="5"/>
  <c r="L50" i="5"/>
  <c r="K50" i="5"/>
  <c r="J50" i="5"/>
  <c r="H50" i="5"/>
  <c r="E50" i="5"/>
  <c r="G50" i="5" s="1"/>
  <c r="M50" i="5" s="1"/>
  <c r="C50" i="5"/>
  <c r="B50" i="5"/>
  <c r="A50" i="5"/>
  <c r="L49" i="5"/>
  <c r="J49" i="5"/>
  <c r="E49" i="5"/>
  <c r="K49" i="5" s="1"/>
  <c r="C49" i="5"/>
  <c r="B49" i="5"/>
  <c r="A49" i="5"/>
  <c r="L48" i="5"/>
  <c r="J48" i="5"/>
  <c r="E48" i="5"/>
  <c r="C48" i="5"/>
  <c r="B48" i="5"/>
  <c r="A48" i="5"/>
  <c r="L47" i="5"/>
  <c r="J47" i="5"/>
  <c r="E47" i="5"/>
  <c r="K47" i="5" s="1"/>
  <c r="C47" i="5"/>
  <c r="B47" i="5"/>
  <c r="A47" i="5"/>
  <c r="L46" i="5"/>
  <c r="K46" i="5"/>
  <c r="J46" i="5"/>
  <c r="E46" i="5"/>
  <c r="G46" i="5" s="1"/>
  <c r="M46" i="5" s="1"/>
  <c r="C46" i="5"/>
  <c r="B46" i="5"/>
  <c r="A46" i="5"/>
  <c r="L45" i="5"/>
  <c r="J45" i="5"/>
  <c r="E45" i="5"/>
  <c r="K45" i="5" s="1"/>
  <c r="C45" i="5"/>
  <c r="B45" i="5"/>
  <c r="A45" i="5"/>
  <c r="L44" i="5"/>
  <c r="J44" i="5"/>
  <c r="E44" i="5"/>
  <c r="C44" i="5"/>
  <c r="B44" i="5"/>
  <c r="A44" i="5"/>
  <c r="B43" i="5"/>
  <c r="A43" i="5"/>
  <c r="L41" i="5"/>
  <c r="J41" i="5"/>
  <c r="E41" i="5"/>
  <c r="K41" i="5" s="1"/>
  <c r="C41" i="5"/>
  <c r="B41" i="5"/>
  <c r="A41" i="5"/>
  <c r="L40" i="5"/>
  <c r="O40" i="5" s="1"/>
  <c r="J40" i="5"/>
  <c r="E40" i="5"/>
  <c r="G40" i="5" s="1"/>
  <c r="C40" i="5"/>
  <c r="B40" i="5"/>
  <c r="A40" i="5"/>
  <c r="L39" i="5"/>
  <c r="O39" i="5" s="1"/>
  <c r="J39" i="5"/>
  <c r="E39" i="5"/>
  <c r="K39" i="5" s="1"/>
  <c r="C39" i="5"/>
  <c r="B39" i="5"/>
  <c r="A39" i="5"/>
  <c r="L38" i="5"/>
  <c r="K38" i="5"/>
  <c r="J38" i="5"/>
  <c r="E38" i="5"/>
  <c r="G38" i="5" s="1"/>
  <c r="E38" i="3" s="1"/>
  <c r="G38" i="3" s="1"/>
  <c r="H38" i="3" s="1"/>
  <c r="C38" i="5"/>
  <c r="B38" i="5"/>
  <c r="A38" i="5"/>
  <c r="L37" i="5"/>
  <c r="J37" i="5"/>
  <c r="E37" i="5"/>
  <c r="K37" i="5" s="1"/>
  <c r="C37" i="5"/>
  <c r="B37" i="5"/>
  <c r="A37" i="5"/>
  <c r="L36" i="5"/>
  <c r="J36" i="5"/>
  <c r="E36" i="5"/>
  <c r="C36" i="5"/>
  <c r="B36" i="5"/>
  <c r="A36" i="5"/>
  <c r="L35" i="5"/>
  <c r="J35" i="5"/>
  <c r="E35" i="5"/>
  <c r="K35" i="5" s="1"/>
  <c r="C35" i="5"/>
  <c r="B35" i="5"/>
  <c r="A35" i="5"/>
  <c r="L34" i="5"/>
  <c r="K34" i="5"/>
  <c r="J34" i="5"/>
  <c r="E34" i="5"/>
  <c r="G34" i="5" s="1"/>
  <c r="E34" i="3" s="1"/>
  <c r="G34" i="3" s="1"/>
  <c r="C34" i="5"/>
  <c r="B34" i="5"/>
  <c r="A34" i="5"/>
  <c r="L33" i="5"/>
  <c r="J33" i="5"/>
  <c r="E33" i="5"/>
  <c r="K33" i="5" s="1"/>
  <c r="C33" i="5"/>
  <c r="B33" i="5"/>
  <c r="A33" i="5"/>
  <c r="L32" i="5"/>
  <c r="J32" i="5"/>
  <c r="E32" i="5"/>
  <c r="C32" i="5"/>
  <c r="B32" i="5"/>
  <c r="A32" i="5"/>
  <c r="L31" i="5"/>
  <c r="O31" i="5" s="1"/>
  <c r="J31" i="5"/>
  <c r="E31" i="5"/>
  <c r="K31" i="5" s="1"/>
  <c r="C31" i="5"/>
  <c r="B31" i="5"/>
  <c r="A31" i="5"/>
  <c r="L30" i="5"/>
  <c r="J30" i="5"/>
  <c r="C30" i="5"/>
  <c r="B30" i="5"/>
  <c r="A30" i="5"/>
  <c r="L29" i="5"/>
  <c r="J29" i="5"/>
  <c r="E29" i="5"/>
  <c r="K29" i="5" s="1"/>
  <c r="C29" i="5"/>
  <c r="B29" i="5"/>
  <c r="A29" i="5"/>
  <c r="L28" i="5"/>
  <c r="J28" i="5"/>
  <c r="E28" i="5"/>
  <c r="C28" i="5"/>
  <c r="B28" i="5"/>
  <c r="A28" i="5"/>
  <c r="L27" i="5"/>
  <c r="J27" i="5"/>
  <c r="E27" i="5"/>
  <c r="K27" i="5" s="1"/>
  <c r="C27" i="5"/>
  <c r="B27" i="5"/>
  <c r="A27" i="5"/>
  <c r="L26" i="5"/>
  <c r="K26" i="5"/>
  <c r="J26" i="5"/>
  <c r="E26" i="5"/>
  <c r="G26" i="5" s="1"/>
  <c r="E26" i="3" s="1"/>
  <c r="G26" i="3" s="1"/>
  <c r="C26" i="5"/>
  <c r="B26" i="5"/>
  <c r="A26" i="5"/>
  <c r="L25" i="5"/>
  <c r="J25" i="5"/>
  <c r="E25" i="5"/>
  <c r="K25" i="5" s="1"/>
  <c r="B25" i="5"/>
  <c r="A25" i="5"/>
  <c r="L24" i="5"/>
  <c r="J24" i="5"/>
  <c r="E24" i="5"/>
  <c r="C24" i="5"/>
  <c r="B24" i="5"/>
  <c r="A24" i="5"/>
  <c r="B23" i="5"/>
  <c r="A23" i="5"/>
  <c r="L22" i="5"/>
  <c r="L21" i="5" s="1"/>
  <c r="J22" i="5"/>
  <c r="E22" i="5"/>
  <c r="G22" i="5" s="1"/>
  <c r="C22" i="5"/>
  <c r="B22" i="5"/>
  <c r="A22" i="5"/>
  <c r="L20" i="5"/>
  <c r="J20" i="5"/>
  <c r="E20" i="5"/>
  <c r="K20" i="5" s="1"/>
  <c r="K19" i="5" s="1"/>
  <c r="C20" i="5"/>
  <c r="B20" i="5"/>
  <c r="A20" i="5"/>
  <c r="L19" i="5"/>
  <c r="J19" i="5"/>
  <c r="L18" i="5"/>
  <c r="J18" i="5"/>
  <c r="C18" i="5"/>
  <c r="B18" i="5"/>
  <c r="A18" i="5"/>
  <c r="J17" i="5"/>
  <c r="L15" i="5"/>
  <c r="L14" i="5" s="1"/>
  <c r="J15" i="5"/>
  <c r="E15" i="5"/>
  <c r="G15" i="5" s="1"/>
  <c r="E15" i="3" s="1"/>
  <c r="G15" i="3" s="1"/>
  <c r="C15" i="5"/>
  <c r="B15" i="5"/>
  <c r="A15" i="5"/>
  <c r="L13" i="5"/>
  <c r="K13" i="5"/>
  <c r="J13" i="5"/>
  <c r="E13" i="5"/>
  <c r="G13" i="5" s="1"/>
  <c r="C13" i="5"/>
  <c r="B13" i="5"/>
  <c r="A13" i="5"/>
  <c r="L12" i="5"/>
  <c r="J12" i="5"/>
  <c r="C12" i="5"/>
  <c r="B12" i="5"/>
  <c r="A12" i="5"/>
  <c r="L11" i="5"/>
  <c r="O11" i="5" s="1"/>
  <c r="J11" i="5"/>
  <c r="C11" i="5"/>
  <c r="B11" i="5"/>
  <c r="A11" i="5"/>
  <c r="L8" i="5"/>
  <c r="J8" i="5"/>
  <c r="J7" i="5" s="1"/>
  <c r="C8" i="5"/>
  <c r="B8" i="5"/>
  <c r="A8" i="5"/>
  <c r="G7" i="4"/>
  <c r="G9" i="4" s="1"/>
  <c r="H9" i="4" s="1"/>
  <c r="L337" i="3"/>
  <c r="J337" i="3"/>
  <c r="C337" i="3"/>
  <c r="B337" i="3"/>
  <c r="A337" i="3"/>
  <c r="L336" i="3"/>
  <c r="J336" i="3"/>
  <c r="C336" i="3"/>
  <c r="B336" i="3"/>
  <c r="A336" i="3"/>
  <c r="L335" i="3"/>
  <c r="M335" i="3" s="1"/>
  <c r="J335" i="3"/>
  <c r="C335" i="3"/>
  <c r="B335" i="3"/>
  <c r="A335" i="3"/>
  <c r="L334" i="3"/>
  <c r="M334" i="3" s="1"/>
  <c r="J334" i="3"/>
  <c r="C334" i="3"/>
  <c r="B334" i="3"/>
  <c r="A334" i="3"/>
  <c r="L333" i="3"/>
  <c r="M333" i="3" s="1"/>
  <c r="J333" i="3"/>
  <c r="C333" i="3"/>
  <c r="B333" i="3"/>
  <c r="A333" i="3"/>
  <c r="B332" i="3"/>
  <c r="A332" i="3"/>
  <c r="L331" i="3"/>
  <c r="J331" i="3"/>
  <c r="E331" i="3"/>
  <c r="G331" i="3" s="1"/>
  <c r="H331" i="3" s="1"/>
  <c r="C331" i="3"/>
  <c r="B331" i="3"/>
  <c r="A331" i="3"/>
  <c r="M330" i="3"/>
  <c r="L330" i="3"/>
  <c r="J330" i="3"/>
  <c r="E330" i="3"/>
  <c r="G330" i="3" s="1"/>
  <c r="H330" i="3" s="1"/>
  <c r="C330" i="3"/>
  <c r="B330" i="3"/>
  <c r="A330" i="3"/>
  <c r="O329" i="3"/>
  <c r="L329" i="3"/>
  <c r="M329" i="3" s="1"/>
  <c r="J329" i="3"/>
  <c r="E329" i="3"/>
  <c r="G329" i="3" s="1"/>
  <c r="C329" i="3"/>
  <c r="B329" i="3"/>
  <c r="A329" i="3"/>
  <c r="L328" i="3"/>
  <c r="M328" i="3" s="1"/>
  <c r="J328" i="3"/>
  <c r="C328" i="3"/>
  <c r="B328" i="3"/>
  <c r="A328" i="3"/>
  <c r="L327" i="3"/>
  <c r="J327" i="3"/>
  <c r="C327" i="3"/>
  <c r="B327" i="3"/>
  <c r="A327" i="3"/>
  <c r="L326" i="3"/>
  <c r="M326" i="3" s="1"/>
  <c r="J326" i="3"/>
  <c r="C326" i="3"/>
  <c r="B326" i="3"/>
  <c r="A326" i="3"/>
  <c r="L325" i="3"/>
  <c r="J325" i="3"/>
  <c r="C325" i="3"/>
  <c r="B325" i="3"/>
  <c r="A325" i="3"/>
  <c r="L324" i="3"/>
  <c r="J324" i="3"/>
  <c r="C324" i="3"/>
  <c r="B324" i="3"/>
  <c r="A324" i="3"/>
  <c r="L323" i="3"/>
  <c r="J323" i="3"/>
  <c r="E323" i="3"/>
  <c r="G323" i="3" s="1"/>
  <c r="H323" i="3" s="1"/>
  <c r="C323" i="3"/>
  <c r="B323" i="3"/>
  <c r="A323" i="3"/>
  <c r="L322" i="3"/>
  <c r="M322" i="3" s="1"/>
  <c r="J322" i="3"/>
  <c r="E322" i="3"/>
  <c r="G322" i="3" s="1"/>
  <c r="H322" i="3" s="1"/>
  <c r="C322" i="3"/>
  <c r="B322" i="3"/>
  <c r="A322" i="3"/>
  <c r="L321" i="3"/>
  <c r="M321" i="3" s="1"/>
  <c r="J321" i="3"/>
  <c r="E321" i="3"/>
  <c r="G321" i="3" s="1"/>
  <c r="H321" i="3" s="1"/>
  <c r="C321" i="3"/>
  <c r="B321" i="3"/>
  <c r="A321" i="3"/>
  <c r="M320" i="3"/>
  <c r="L320" i="3"/>
  <c r="J320" i="3"/>
  <c r="O320" i="3" s="1"/>
  <c r="C320" i="3"/>
  <c r="B320" i="3"/>
  <c r="A320" i="3"/>
  <c r="L319" i="3"/>
  <c r="M319" i="3" s="1"/>
  <c r="J319" i="3"/>
  <c r="C319" i="3"/>
  <c r="B319" i="3"/>
  <c r="A319" i="3"/>
  <c r="L318" i="3"/>
  <c r="M318" i="3" s="1"/>
  <c r="J318" i="3"/>
  <c r="C318" i="3"/>
  <c r="B318" i="3"/>
  <c r="A318" i="3"/>
  <c r="L317" i="3"/>
  <c r="J317" i="3"/>
  <c r="C317" i="3"/>
  <c r="B317" i="3"/>
  <c r="A317" i="3"/>
  <c r="L316" i="3"/>
  <c r="J316" i="3"/>
  <c r="C316" i="3"/>
  <c r="B316" i="3"/>
  <c r="A316" i="3"/>
  <c r="L315" i="3"/>
  <c r="M315" i="3" s="1"/>
  <c r="J315" i="3"/>
  <c r="C315" i="3"/>
  <c r="B315" i="3"/>
  <c r="A315" i="3"/>
  <c r="L314" i="3"/>
  <c r="J314" i="3"/>
  <c r="C314" i="3"/>
  <c r="B314" i="3"/>
  <c r="A314" i="3"/>
  <c r="L313" i="3"/>
  <c r="M313" i="3" s="1"/>
  <c r="J313" i="3"/>
  <c r="E313" i="3"/>
  <c r="G313" i="3" s="1"/>
  <c r="C313" i="3"/>
  <c r="B313" i="3"/>
  <c r="A313" i="3"/>
  <c r="L312" i="3"/>
  <c r="M312" i="3" s="1"/>
  <c r="J312" i="3"/>
  <c r="C312" i="3"/>
  <c r="B312" i="3"/>
  <c r="A312" i="3"/>
  <c r="B311" i="3"/>
  <c r="A311" i="3"/>
  <c r="L310" i="3"/>
  <c r="J310" i="3"/>
  <c r="C310" i="3"/>
  <c r="B310" i="3"/>
  <c r="A310" i="3"/>
  <c r="L309" i="3"/>
  <c r="J309" i="3"/>
  <c r="C309" i="3"/>
  <c r="B309" i="3"/>
  <c r="A309" i="3"/>
  <c r="L308" i="3"/>
  <c r="M308" i="3" s="1"/>
  <c r="J308" i="3"/>
  <c r="O308" i="3" s="1"/>
  <c r="C308" i="3"/>
  <c r="B308" i="3"/>
  <c r="A308" i="3"/>
  <c r="L307" i="3"/>
  <c r="J307" i="3"/>
  <c r="C307" i="3"/>
  <c r="B307" i="3"/>
  <c r="A307" i="3"/>
  <c r="O306" i="3"/>
  <c r="L306" i="3"/>
  <c r="M306" i="3" s="1"/>
  <c r="K306" i="1" s="1"/>
  <c r="J306" i="3"/>
  <c r="E306" i="3"/>
  <c r="G306" i="3" s="1"/>
  <c r="H306" i="3" s="1"/>
  <c r="C306" i="3"/>
  <c r="B306" i="3"/>
  <c r="A306" i="3"/>
  <c r="L305" i="3"/>
  <c r="J305" i="3"/>
  <c r="C305" i="3"/>
  <c r="B305" i="3"/>
  <c r="A305" i="3"/>
  <c r="L304" i="3"/>
  <c r="M304" i="3" s="1"/>
  <c r="K304" i="1" s="1"/>
  <c r="J304" i="3"/>
  <c r="C304" i="3"/>
  <c r="B304" i="3"/>
  <c r="A304" i="3"/>
  <c r="B303" i="3"/>
  <c r="A303" i="3"/>
  <c r="L302" i="3"/>
  <c r="J302" i="3"/>
  <c r="C302" i="3"/>
  <c r="B302" i="3"/>
  <c r="A302" i="3"/>
  <c r="L301" i="3"/>
  <c r="O301" i="3" s="1"/>
  <c r="J301" i="3"/>
  <c r="C301" i="3"/>
  <c r="B301" i="3"/>
  <c r="A301" i="3"/>
  <c r="L300" i="3"/>
  <c r="J300" i="3"/>
  <c r="E300" i="3"/>
  <c r="G300" i="3" s="1"/>
  <c r="C300" i="3"/>
  <c r="B300" i="3"/>
  <c r="A300" i="3"/>
  <c r="L299" i="3"/>
  <c r="M299" i="3" s="1"/>
  <c r="J299" i="3"/>
  <c r="C299" i="3"/>
  <c r="B299" i="3"/>
  <c r="A299" i="3"/>
  <c r="L298" i="3"/>
  <c r="J298" i="3"/>
  <c r="C298" i="3"/>
  <c r="B298" i="3"/>
  <c r="A298" i="3"/>
  <c r="L297" i="3"/>
  <c r="M297" i="3" s="1"/>
  <c r="J297" i="3"/>
  <c r="E297" i="3"/>
  <c r="G297" i="3" s="1"/>
  <c r="H297" i="3" s="1"/>
  <c r="C297" i="3"/>
  <c r="B297" i="3"/>
  <c r="A297" i="3"/>
  <c r="L296" i="3"/>
  <c r="M296" i="3" s="1"/>
  <c r="J296" i="3"/>
  <c r="C296" i="3"/>
  <c r="B296" i="3"/>
  <c r="A296" i="3"/>
  <c r="L295" i="3"/>
  <c r="J295" i="3"/>
  <c r="G295" i="3"/>
  <c r="E295" i="3"/>
  <c r="C295" i="3"/>
  <c r="B295" i="3"/>
  <c r="A295" i="3"/>
  <c r="B294" i="3"/>
  <c r="A294" i="3"/>
  <c r="L293" i="3"/>
  <c r="J293" i="3"/>
  <c r="C293" i="3"/>
  <c r="B293" i="3"/>
  <c r="A293" i="3"/>
  <c r="L292" i="3"/>
  <c r="M292" i="3" s="1"/>
  <c r="J292" i="3"/>
  <c r="E292" i="3"/>
  <c r="G292" i="3" s="1"/>
  <c r="H292" i="3" s="1"/>
  <c r="C292" i="3"/>
  <c r="B292" i="3"/>
  <c r="A292" i="3"/>
  <c r="L291" i="3"/>
  <c r="J291" i="3"/>
  <c r="C291" i="3"/>
  <c r="B291" i="3"/>
  <c r="A291" i="3"/>
  <c r="L290" i="3"/>
  <c r="M290" i="3" s="1"/>
  <c r="J290" i="3"/>
  <c r="G290" i="3"/>
  <c r="H290" i="3" s="1"/>
  <c r="E290" i="3"/>
  <c r="C290" i="3"/>
  <c r="B290" i="3"/>
  <c r="A290" i="3"/>
  <c r="L289" i="3"/>
  <c r="M289" i="3" s="1"/>
  <c r="J289" i="3"/>
  <c r="N289" i="3" s="1"/>
  <c r="C289" i="3"/>
  <c r="B289" i="3"/>
  <c r="A289" i="3"/>
  <c r="L288" i="3"/>
  <c r="J288" i="3"/>
  <c r="E288" i="3"/>
  <c r="G288" i="3" s="1"/>
  <c r="H288" i="3" s="1"/>
  <c r="C288" i="3"/>
  <c r="B288" i="3"/>
  <c r="A288" i="3"/>
  <c r="L287" i="3"/>
  <c r="J287" i="3"/>
  <c r="C287" i="3"/>
  <c r="B287" i="3"/>
  <c r="A287" i="3"/>
  <c r="B286" i="3"/>
  <c r="A286" i="3"/>
  <c r="L285" i="3"/>
  <c r="J285" i="3"/>
  <c r="C285" i="3"/>
  <c r="B285" i="3"/>
  <c r="A285" i="3"/>
  <c r="L284" i="3"/>
  <c r="J284" i="3"/>
  <c r="E284" i="3"/>
  <c r="G284" i="3" s="1"/>
  <c r="H284" i="3" s="1"/>
  <c r="C284" i="3"/>
  <c r="B284" i="3"/>
  <c r="A284" i="3"/>
  <c r="L283" i="3"/>
  <c r="M283" i="3" s="1"/>
  <c r="J283" i="3"/>
  <c r="C283" i="3"/>
  <c r="B283" i="3"/>
  <c r="A283" i="3"/>
  <c r="L282" i="3"/>
  <c r="M282" i="3" s="1"/>
  <c r="J282" i="3"/>
  <c r="N282" i="3" s="1"/>
  <c r="C282" i="3"/>
  <c r="B282" i="3"/>
  <c r="A282" i="3"/>
  <c r="L281" i="3"/>
  <c r="J281" i="3"/>
  <c r="C281" i="3"/>
  <c r="B281" i="3"/>
  <c r="A281" i="3"/>
  <c r="L280" i="3"/>
  <c r="J280" i="3"/>
  <c r="E280" i="3"/>
  <c r="G280" i="3" s="1"/>
  <c r="H280" i="3" s="1"/>
  <c r="C280" i="3"/>
  <c r="B280" i="3"/>
  <c r="A280" i="3"/>
  <c r="O279" i="3"/>
  <c r="L279" i="3"/>
  <c r="M279" i="3" s="1"/>
  <c r="J279" i="3"/>
  <c r="C279" i="3"/>
  <c r="B279" i="3"/>
  <c r="A279" i="3"/>
  <c r="B278" i="3"/>
  <c r="A278" i="3"/>
  <c r="B277" i="3"/>
  <c r="A277" i="3"/>
  <c r="L276" i="3"/>
  <c r="M276" i="3" s="1"/>
  <c r="N276" i="3" s="1"/>
  <c r="J276" i="3"/>
  <c r="E276" i="3"/>
  <c r="G276" i="3" s="1"/>
  <c r="H276" i="3" s="1"/>
  <c r="C276" i="3"/>
  <c r="B276" i="3"/>
  <c r="A276" i="3"/>
  <c r="L275" i="3"/>
  <c r="J275" i="3"/>
  <c r="C275" i="3"/>
  <c r="B275" i="3"/>
  <c r="A275" i="3"/>
  <c r="J274" i="3"/>
  <c r="B274" i="3"/>
  <c r="A274" i="3"/>
  <c r="L273" i="3"/>
  <c r="J273" i="3"/>
  <c r="C273" i="3"/>
  <c r="B273" i="3"/>
  <c r="A273" i="3"/>
  <c r="L272" i="3"/>
  <c r="J272" i="3"/>
  <c r="C272" i="3"/>
  <c r="B272" i="3"/>
  <c r="A272" i="3"/>
  <c r="L271" i="3"/>
  <c r="J271" i="3"/>
  <c r="C271" i="3"/>
  <c r="B271" i="3"/>
  <c r="A271" i="3"/>
  <c r="L270" i="3"/>
  <c r="M270" i="3" s="1"/>
  <c r="J270" i="3"/>
  <c r="N270" i="3" s="1"/>
  <c r="C270" i="3"/>
  <c r="B270" i="3"/>
  <c r="A270" i="3"/>
  <c r="L269" i="3"/>
  <c r="M269" i="3" s="1"/>
  <c r="J269" i="3"/>
  <c r="N269" i="3" s="1"/>
  <c r="E269" i="3"/>
  <c r="G269" i="3" s="1"/>
  <c r="H269" i="3" s="1"/>
  <c r="C269" i="3"/>
  <c r="B269" i="3"/>
  <c r="A269" i="3"/>
  <c r="L268" i="3"/>
  <c r="J268" i="3"/>
  <c r="C268" i="3"/>
  <c r="B268" i="3"/>
  <c r="A268" i="3"/>
  <c r="L267" i="3"/>
  <c r="J267" i="3"/>
  <c r="E267" i="3"/>
  <c r="G267" i="3" s="1"/>
  <c r="C267" i="3"/>
  <c r="B267" i="3"/>
  <c r="A267" i="3"/>
  <c r="L266" i="3"/>
  <c r="J266" i="3"/>
  <c r="C266" i="3"/>
  <c r="B266" i="3"/>
  <c r="A266" i="3"/>
  <c r="L265" i="3"/>
  <c r="J265" i="3"/>
  <c r="C265" i="3"/>
  <c r="B265" i="3"/>
  <c r="A265" i="3"/>
  <c r="L264" i="3"/>
  <c r="J264" i="3"/>
  <c r="C264" i="3"/>
  <c r="B264" i="3"/>
  <c r="A264" i="3"/>
  <c r="L263" i="3"/>
  <c r="J263" i="3"/>
  <c r="E263" i="3"/>
  <c r="G263" i="3" s="1"/>
  <c r="H263" i="3" s="1"/>
  <c r="C263" i="3"/>
  <c r="B263" i="3"/>
  <c r="A263" i="3"/>
  <c r="L262" i="3"/>
  <c r="J262" i="3"/>
  <c r="C262" i="3"/>
  <c r="B262" i="3"/>
  <c r="A262" i="3"/>
  <c r="L261" i="3"/>
  <c r="M261" i="3" s="1"/>
  <c r="J261" i="3"/>
  <c r="N261" i="3" s="1"/>
  <c r="E261" i="3"/>
  <c r="G261" i="3" s="1"/>
  <c r="H261" i="3" s="1"/>
  <c r="C261" i="3"/>
  <c r="B261" i="3"/>
  <c r="A261" i="3"/>
  <c r="L260" i="3"/>
  <c r="J260" i="3"/>
  <c r="C260" i="3"/>
  <c r="B260" i="3"/>
  <c r="A260" i="3"/>
  <c r="L259" i="3"/>
  <c r="J259" i="3"/>
  <c r="C259" i="3"/>
  <c r="B259" i="3"/>
  <c r="A259" i="3"/>
  <c r="L258" i="3"/>
  <c r="J258" i="3"/>
  <c r="C258" i="3"/>
  <c r="B258" i="3"/>
  <c r="A258" i="3"/>
  <c r="L257" i="3"/>
  <c r="J257" i="3"/>
  <c r="C257" i="3"/>
  <c r="B257" i="3"/>
  <c r="A257" i="3"/>
  <c r="L256" i="3"/>
  <c r="J256" i="3"/>
  <c r="C256" i="3"/>
  <c r="B256" i="3"/>
  <c r="A256" i="3"/>
  <c r="M255" i="3"/>
  <c r="L255" i="3"/>
  <c r="J255" i="3"/>
  <c r="E255" i="3"/>
  <c r="G255" i="3" s="1"/>
  <c r="H255" i="3" s="1"/>
  <c r="C255" i="3"/>
  <c r="B255" i="3"/>
  <c r="A255" i="3"/>
  <c r="L254" i="3"/>
  <c r="J254" i="3"/>
  <c r="C254" i="3"/>
  <c r="B254" i="3"/>
  <c r="A254" i="3"/>
  <c r="L253" i="3"/>
  <c r="M253" i="3" s="1"/>
  <c r="J253" i="3"/>
  <c r="O253" i="3" s="1"/>
  <c r="E253" i="3"/>
  <c r="G253" i="3" s="1"/>
  <c r="H253" i="3" s="1"/>
  <c r="C253" i="3"/>
  <c r="B253" i="3"/>
  <c r="A253" i="3"/>
  <c r="L252" i="3"/>
  <c r="J252" i="3"/>
  <c r="C252" i="3"/>
  <c r="B252" i="3"/>
  <c r="A252" i="3"/>
  <c r="L251" i="3"/>
  <c r="J251" i="3"/>
  <c r="C251" i="3"/>
  <c r="B251" i="3"/>
  <c r="A251" i="3"/>
  <c r="L250" i="3"/>
  <c r="M250" i="3" s="1"/>
  <c r="J250" i="3"/>
  <c r="C250" i="3"/>
  <c r="B250" i="3"/>
  <c r="A250" i="3"/>
  <c r="B249" i="3"/>
  <c r="A249" i="3"/>
  <c r="L248" i="3"/>
  <c r="M248" i="3" s="1"/>
  <c r="J248" i="3"/>
  <c r="C248" i="3"/>
  <c r="B248" i="3"/>
  <c r="A248" i="3"/>
  <c r="L247" i="3"/>
  <c r="M247" i="3" s="1"/>
  <c r="J247" i="3"/>
  <c r="E247" i="3"/>
  <c r="G247" i="3" s="1"/>
  <c r="H247" i="3" s="1"/>
  <c r="C247" i="3"/>
  <c r="B247" i="3"/>
  <c r="A247" i="3"/>
  <c r="L246" i="3"/>
  <c r="M246" i="3" s="1"/>
  <c r="N246" i="3" s="1"/>
  <c r="J246" i="3"/>
  <c r="C246" i="3"/>
  <c r="B246" i="3"/>
  <c r="A246" i="3"/>
  <c r="L245" i="3"/>
  <c r="J245" i="3"/>
  <c r="C245" i="3"/>
  <c r="B245" i="3"/>
  <c r="A245" i="3"/>
  <c r="L244" i="3"/>
  <c r="J244" i="3"/>
  <c r="C244" i="3"/>
  <c r="B244" i="3"/>
  <c r="A244" i="3"/>
  <c r="L243" i="3"/>
  <c r="J243" i="3"/>
  <c r="E243" i="3"/>
  <c r="G243" i="3" s="1"/>
  <c r="H243" i="3" s="1"/>
  <c r="C243" i="3"/>
  <c r="B243" i="3"/>
  <c r="A243" i="3"/>
  <c r="L242" i="3"/>
  <c r="J242" i="3"/>
  <c r="C242" i="3"/>
  <c r="B242" i="3"/>
  <c r="A242" i="3"/>
  <c r="L241" i="3"/>
  <c r="M241" i="3" s="1"/>
  <c r="J241" i="3"/>
  <c r="E241" i="3"/>
  <c r="G241" i="3" s="1"/>
  <c r="H241" i="3" s="1"/>
  <c r="C241" i="3"/>
  <c r="B241" i="3"/>
  <c r="A241" i="3"/>
  <c r="L240" i="3"/>
  <c r="M240" i="3" s="1"/>
  <c r="N240" i="3" s="1"/>
  <c r="J240" i="3"/>
  <c r="E240" i="3"/>
  <c r="G240" i="3" s="1"/>
  <c r="H240" i="3" s="1"/>
  <c r="C240" i="3"/>
  <c r="B240" i="3"/>
  <c r="A240" i="3"/>
  <c r="L239" i="3"/>
  <c r="M239" i="3" s="1"/>
  <c r="J239" i="3"/>
  <c r="E239" i="3"/>
  <c r="G239" i="3" s="1"/>
  <c r="C239" i="3"/>
  <c r="B239" i="3"/>
  <c r="A239" i="3"/>
  <c r="L238" i="3"/>
  <c r="M238" i="3" s="1"/>
  <c r="N238" i="3" s="1"/>
  <c r="J238" i="3"/>
  <c r="C238" i="3"/>
  <c r="B238" i="3"/>
  <c r="A238" i="3"/>
  <c r="L237" i="3"/>
  <c r="J237" i="3"/>
  <c r="C237" i="3"/>
  <c r="B237" i="3"/>
  <c r="A237" i="3"/>
  <c r="L236" i="3"/>
  <c r="J236" i="3"/>
  <c r="C236" i="3"/>
  <c r="B236" i="3"/>
  <c r="A236" i="3"/>
  <c r="L235" i="3"/>
  <c r="J235" i="3"/>
  <c r="C235" i="3"/>
  <c r="B235" i="3"/>
  <c r="A235" i="3"/>
  <c r="L234" i="3"/>
  <c r="J234" i="3"/>
  <c r="C234" i="3"/>
  <c r="B234" i="3"/>
  <c r="A234" i="3"/>
  <c r="L233" i="3"/>
  <c r="J233" i="3"/>
  <c r="E233" i="3"/>
  <c r="G233" i="3" s="1"/>
  <c r="H233" i="3" s="1"/>
  <c r="C233" i="3"/>
  <c r="B233" i="3"/>
  <c r="A233" i="3"/>
  <c r="L232" i="3"/>
  <c r="M232" i="3" s="1"/>
  <c r="J232" i="3"/>
  <c r="E232" i="3"/>
  <c r="G232" i="3" s="1"/>
  <c r="H232" i="3" s="1"/>
  <c r="C232" i="3"/>
  <c r="B232" i="3"/>
  <c r="A232" i="3"/>
  <c r="L231" i="3"/>
  <c r="M231" i="3" s="1"/>
  <c r="J231" i="3"/>
  <c r="E231" i="3"/>
  <c r="G231" i="3" s="1"/>
  <c r="H231" i="3" s="1"/>
  <c r="C231" i="3"/>
  <c r="B231" i="3"/>
  <c r="A231" i="3"/>
  <c r="L230" i="3"/>
  <c r="M230" i="3" s="1"/>
  <c r="J230" i="3"/>
  <c r="C230" i="3"/>
  <c r="B230" i="3"/>
  <c r="A230" i="3"/>
  <c r="B229" i="3"/>
  <c r="A229" i="3"/>
  <c r="O228" i="3"/>
  <c r="M228" i="3"/>
  <c r="N228" i="3" s="1"/>
  <c r="L228" i="3"/>
  <c r="J228" i="3"/>
  <c r="C228" i="3"/>
  <c r="B228" i="3"/>
  <c r="A228" i="3"/>
  <c r="L227" i="3"/>
  <c r="J227" i="3"/>
  <c r="C227" i="3"/>
  <c r="B227" i="3"/>
  <c r="A227" i="3"/>
  <c r="O226" i="3"/>
  <c r="L226" i="3"/>
  <c r="M226" i="3" s="1"/>
  <c r="J226" i="3"/>
  <c r="C226" i="3"/>
  <c r="B226" i="3"/>
  <c r="A226" i="3"/>
  <c r="L225" i="3"/>
  <c r="J225" i="3"/>
  <c r="C225" i="3"/>
  <c r="B225" i="3"/>
  <c r="A225" i="3"/>
  <c r="L224" i="3"/>
  <c r="M224" i="3" s="1"/>
  <c r="J224" i="3"/>
  <c r="C224" i="3"/>
  <c r="B224" i="3"/>
  <c r="A224" i="3"/>
  <c r="L223" i="3"/>
  <c r="J223" i="3"/>
  <c r="C223" i="3"/>
  <c r="B223" i="3"/>
  <c r="A223" i="3"/>
  <c r="L222" i="3"/>
  <c r="J222" i="3"/>
  <c r="C222" i="3"/>
  <c r="B222" i="3"/>
  <c r="A222" i="3"/>
  <c r="L221" i="3"/>
  <c r="M221" i="3" s="1"/>
  <c r="J221" i="3"/>
  <c r="E221" i="3"/>
  <c r="G221" i="3" s="1"/>
  <c r="H221" i="3" s="1"/>
  <c r="C221" i="3"/>
  <c r="B221" i="3"/>
  <c r="A221" i="3"/>
  <c r="L220" i="3"/>
  <c r="J220" i="3"/>
  <c r="C220" i="3"/>
  <c r="B220" i="3"/>
  <c r="A220" i="3"/>
  <c r="L219" i="3"/>
  <c r="J219" i="3"/>
  <c r="E219" i="3"/>
  <c r="G219" i="3" s="1"/>
  <c r="H219" i="3" s="1"/>
  <c r="C219" i="3"/>
  <c r="B219" i="3"/>
  <c r="A219" i="3"/>
  <c r="L218" i="3"/>
  <c r="J218" i="3"/>
  <c r="C218" i="3"/>
  <c r="B218" i="3"/>
  <c r="A218" i="3"/>
  <c r="O217" i="3"/>
  <c r="L217" i="3"/>
  <c r="M217" i="3" s="1"/>
  <c r="N217" i="3" s="1"/>
  <c r="J217" i="3"/>
  <c r="C217" i="3"/>
  <c r="B217" i="3"/>
  <c r="A217" i="3"/>
  <c r="M216" i="3"/>
  <c r="L216" i="3"/>
  <c r="O216" i="3" s="1"/>
  <c r="J216" i="3"/>
  <c r="C216" i="3"/>
  <c r="B216" i="3"/>
  <c r="A216" i="3"/>
  <c r="L215" i="3"/>
  <c r="J215" i="3"/>
  <c r="C215" i="3"/>
  <c r="B215" i="3"/>
  <c r="A215" i="3"/>
  <c r="L214" i="3"/>
  <c r="M214" i="3" s="1"/>
  <c r="J214" i="3"/>
  <c r="N214" i="3" s="1"/>
  <c r="C214" i="3"/>
  <c r="B214" i="3"/>
  <c r="A214" i="3"/>
  <c r="L213" i="3"/>
  <c r="O213" i="3" s="1"/>
  <c r="J213" i="3"/>
  <c r="C213" i="3"/>
  <c r="B213" i="3"/>
  <c r="A213" i="3"/>
  <c r="L212" i="3"/>
  <c r="J212" i="3"/>
  <c r="C212" i="3"/>
  <c r="B212" i="3"/>
  <c r="A212" i="3"/>
  <c r="B211" i="3"/>
  <c r="A211" i="3"/>
  <c r="L210" i="3"/>
  <c r="M210" i="3" s="1"/>
  <c r="N210" i="3" s="1"/>
  <c r="J210" i="3"/>
  <c r="C210" i="3"/>
  <c r="B210" i="3"/>
  <c r="A210" i="3"/>
  <c r="L209" i="3"/>
  <c r="M209" i="3" s="1"/>
  <c r="J209" i="3"/>
  <c r="O209" i="3" s="1"/>
  <c r="C209" i="3"/>
  <c r="B209" i="3"/>
  <c r="A209" i="3"/>
  <c r="L208" i="3"/>
  <c r="J208" i="3"/>
  <c r="C208" i="3"/>
  <c r="B208" i="3"/>
  <c r="A208" i="3"/>
  <c r="M207" i="3"/>
  <c r="N207" i="3" s="1"/>
  <c r="L207" i="3"/>
  <c r="J207" i="3"/>
  <c r="E207" i="3"/>
  <c r="G207" i="3" s="1"/>
  <c r="H207" i="3" s="1"/>
  <c r="C207" i="3"/>
  <c r="B207" i="3"/>
  <c r="A207" i="3"/>
  <c r="L206" i="3"/>
  <c r="J206" i="3"/>
  <c r="E206" i="3"/>
  <c r="G206" i="3" s="1"/>
  <c r="H206" i="3" s="1"/>
  <c r="C206" i="3"/>
  <c r="B206" i="3"/>
  <c r="A206" i="3"/>
  <c r="L205" i="3"/>
  <c r="J205" i="3"/>
  <c r="E205" i="3"/>
  <c r="G205" i="3" s="1"/>
  <c r="H205" i="3" s="1"/>
  <c r="C205" i="3"/>
  <c r="B205" i="3"/>
  <c r="A205" i="3"/>
  <c r="L204" i="3"/>
  <c r="M204" i="3" s="1"/>
  <c r="J204" i="3"/>
  <c r="C204" i="3"/>
  <c r="B204" i="3"/>
  <c r="A204" i="3"/>
  <c r="L203" i="3"/>
  <c r="J203" i="3"/>
  <c r="C203" i="3"/>
  <c r="B203" i="3"/>
  <c r="A203" i="3"/>
  <c r="L202" i="3"/>
  <c r="M202" i="3" s="1"/>
  <c r="N202" i="3" s="1"/>
  <c r="J202" i="3"/>
  <c r="E202" i="3"/>
  <c r="G202" i="3" s="1"/>
  <c r="H202" i="3" s="1"/>
  <c r="C202" i="3"/>
  <c r="B202" i="3"/>
  <c r="A202" i="3"/>
  <c r="L201" i="3"/>
  <c r="M201" i="3" s="1"/>
  <c r="J201" i="3"/>
  <c r="C201" i="3"/>
  <c r="B201" i="3"/>
  <c r="A201" i="3"/>
  <c r="L200" i="3"/>
  <c r="O200" i="3" s="1"/>
  <c r="J200" i="3"/>
  <c r="C200" i="3"/>
  <c r="B200" i="3"/>
  <c r="A200" i="3"/>
  <c r="L199" i="3"/>
  <c r="M199" i="3" s="1"/>
  <c r="N199" i="3" s="1"/>
  <c r="J199" i="3"/>
  <c r="C199" i="3"/>
  <c r="B199" i="3"/>
  <c r="A199" i="3"/>
  <c r="L198" i="3"/>
  <c r="J198" i="3"/>
  <c r="C198" i="3"/>
  <c r="B198" i="3"/>
  <c r="A198" i="3"/>
  <c r="L197" i="3"/>
  <c r="J197" i="3"/>
  <c r="E197" i="3"/>
  <c r="G197" i="3" s="1"/>
  <c r="H197" i="3" s="1"/>
  <c r="C197" i="3"/>
  <c r="B197" i="3"/>
  <c r="A197" i="3"/>
  <c r="L196" i="3"/>
  <c r="M196" i="3" s="1"/>
  <c r="J196" i="3"/>
  <c r="E196" i="3"/>
  <c r="G196" i="3" s="1"/>
  <c r="H196" i="3" s="1"/>
  <c r="C196" i="3"/>
  <c r="B196" i="3"/>
  <c r="A196" i="3"/>
  <c r="L195" i="3"/>
  <c r="J195" i="3"/>
  <c r="C195" i="3"/>
  <c r="B195" i="3"/>
  <c r="A195" i="3"/>
  <c r="M194" i="3"/>
  <c r="N194" i="3" s="1"/>
  <c r="L194" i="3"/>
  <c r="J194" i="3"/>
  <c r="C194" i="3"/>
  <c r="B194" i="3"/>
  <c r="A194" i="3"/>
  <c r="M193" i="3"/>
  <c r="L193" i="3"/>
  <c r="O193" i="3" s="1"/>
  <c r="J193" i="3"/>
  <c r="C193" i="3"/>
  <c r="B193" i="3"/>
  <c r="A193" i="3"/>
  <c r="B192" i="3"/>
  <c r="A192" i="3"/>
  <c r="L191" i="3"/>
  <c r="J191" i="3"/>
  <c r="C191" i="3"/>
  <c r="B191" i="3"/>
  <c r="A191" i="3"/>
  <c r="L190" i="3"/>
  <c r="J190" i="3"/>
  <c r="C190" i="3"/>
  <c r="B190" i="3"/>
  <c r="A190" i="3"/>
  <c r="L189" i="3"/>
  <c r="M189" i="3" s="1"/>
  <c r="J189" i="3"/>
  <c r="J185" i="3" s="1"/>
  <c r="E189" i="3"/>
  <c r="G189" i="3" s="1"/>
  <c r="H189" i="3" s="1"/>
  <c r="C189" i="3"/>
  <c r="B189" i="3"/>
  <c r="A189" i="3"/>
  <c r="L188" i="3"/>
  <c r="O188" i="3" s="1"/>
  <c r="J188" i="3"/>
  <c r="C188" i="3"/>
  <c r="B188" i="3"/>
  <c r="A188" i="3"/>
  <c r="L187" i="3"/>
  <c r="J187" i="3"/>
  <c r="C187" i="3"/>
  <c r="B187" i="3"/>
  <c r="A187" i="3"/>
  <c r="L186" i="3"/>
  <c r="M186" i="3" s="1"/>
  <c r="J186" i="3"/>
  <c r="C186" i="3"/>
  <c r="B186" i="3"/>
  <c r="A186" i="3"/>
  <c r="B185" i="3"/>
  <c r="A185" i="3"/>
  <c r="L184" i="3"/>
  <c r="J184" i="3"/>
  <c r="C184" i="3"/>
  <c r="B184" i="3"/>
  <c r="A184" i="3"/>
  <c r="L183" i="3"/>
  <c r="J183" i="3"/>
  <c r="E183" i="3"/>
  <c r="G183" i="3" s="1"/>
  <c r="H183" i="3" s="1"/>
  <c r="C183" i="3"/>
  <c r="B183" i="3"/>
  <c r="A183" i="3"/>
  <c r="L182" i="3"/>
  <c r="M182" i="3" s="1"/>
  <c r="J182" i="3"/>
  <c r="E182" i="3"/>
  <c r="G182" i="3" s="1"/>
  <c r="H182" i="3" s="1"/>
  <c r="C182" i="3"/>
  <c r="B182" i="3"/>
  <c r="A182" i="3"/>
  <c r="L181" i="3"/>
  <c r="O181" i="3" s="1"/>
  <c r="J181" i="3"/>
  <c r="C181" i="3"/>
  <c r="B181" i="3"/>
  <c r="A181" i="3"/>
  <c r="M180" i="3"/>
  <c r="N180" i="3" s="1"/>
  <c r="L180" i="3"/>
  <c r="J180" i="3"/>
  <c r="C180" i="3"/>
  <c r="B180" i="3"/>
  <c r="A180" i="3"/>
  <c r="L179" i="3"/>
  <c r="J179" i="3"/>
  <c r="E179" i="3"/>
  <c r="G179" i="3" s="1"/>
  <c r="H179" i="3" s="1"/>
  <c r="C179" i="3"/>
  <c r="B179" i="3"/>
  <c r="A179" i="3"/>
  <c r="L178" i="3"/>
  <c r="J178" i="3"/>
  <c r="C178" i="3"/>
  <c r="B178" i="3"/>
  <c r="A178" i="3"/>
  <c r="L177" i="3"/>
  <c r="M177" i="3" s="1"/>
  <c r="N177" i="3" s="1"/>
  <c r="J177" i="3"/>
  <c r="O177" i="3" s="1"/>
  <c r="C177" i="3"/>
  <c r="B177" i="3"/>
  <c r="A177" i="3"/>
  <c r="L176" i="3"/>
  <c r="J176" i="3"/>
  <c r="C176" i="3"/>
  <c r="B176" i="3"/>
  <c r="A176" i="3"/>
  <c r="L175" i="3"/>
  <c r="J175" i="3"/>
  <c r="C175" i="3"/>
  <c r="B175" i="3"/>
  <c r="A175" i="3"/>
  <c r="L174" i="3"/>
  <c r="M174" i="3" s="1"/>
  <c r="J174" i="3"/>
  <c r="C174" i="3"/>
  <c r="B174" i="3"/>
  <c r="A174" i="3"/>
  <c r="L173" i="3"/>
  <c r="J173" i="3"/>
  <c r="C173" i="3"/>
  <c r="B173" i="3"/>
  <c r="A173" i="3"/>
  <c r="L172" i="3"/>
  <c r="J172" i="3"/>
  <c r="E172" i="3"/>
  <c r="G172" i="3" s="1"/>
  <c r="H172" i="3" s="1"/>
  <c r="C172" i="3"/>
  <c r="B172" i="3"/>
  <c r="A172" i="3"/>
  <c r="B171" i="3"/>
  <c r="A171" i="3"/>
  <c r="B170" i="3"/>
  <c r="A170" i="3"/>
  <c r="L169" i="3"/>
  <c r="J169" i="3"/>
  <c r="C169" i="3"/>
  <c r="B169" i="3"/>
  <c r="A169" i="3"/>
  <c r="L168" i="3"/>
  <c r="J168" i="3"/>
  <c r="C168" i="3"/>
  <c r="B168" i="3"/>
  <c r="A168" i="3"/>
  <c r="L167" i="3"/>
  <c r="J167" i="3"/>
  <c r="C167" i="3"/>
  <c r="B167" i="3"/>
  <c r="A167" i="3"/>
  <c r="L166" i="3"/>
  <c r="M166" i="3" s="1"/>
  <c r="J166" i="3"/>
  <c r="C166" i="3"/>
  <c r="B166" i="3"/>
  <c r="A166" i="3"/>
  <c r="L165" i="3"/>
  <c r="M165" i="3" s="1"/>
  <c r="J165" i="3"/>
  <c r="N165" i="3" s="1"/>
  <c r="E165" i="3"/>
  <c r="G165" i="3" s="1"/>
  <c r="H165" i="3" s="1"/>
  <c r="C165" i="3"/>
  <c r="B165" i="3"/>
  <c r="A165" i="3"/>
  <c r="L164" i="3"/>
  <c r="M164" i="3" s="1"/>
  <c r="K164" i="1" s="1"/>
  <c r="J164" i="3"/>
  <c r="C164" i="3"/>
  <c r="B164" i="3"/>
  <c r="A164" i="3"/>
  <c r="L163" i="3"/>
  <c r="M163" i="3" s="1"/>
  <c r="N163" i="3" s="1"/>
  <c r="J163" i="3"/>
  <c r="C163" i="3"/>
  <c r="B163" i="3"/>
  <c r="A163" i="3"/>
  <c r="L162" i="3"/>
  <c r="J162" i="3"/>
  <c r="C162" i="3"/>
  <c r="B162" i="3"/>
  <c r="A162" i="3"/>
  <c r="L161" i="3"/>
  <c r="J161" i="3"/>
  <c r="C161" i="3"/>
  <c r="B161" i="3"/>
  <c r="A161" i="3"/>
  <c r="L160" i="3"/>
  <c r="J160" i="3"/>
  <c r="C160" i="3"/>
  <c r="B160" i="3"/>
  <c r="A160" i="3"/>
  <c r="L159" i="3"/>
  <c r="J159" i="3"/>
  <c r="C159" i="3"/>
  <c r="B159" i="3"/>
  <c r="A159" i="3"/>
  <c r="L158" i="3"/>
  <c r="J158" i="3"/>
  <c r="C158" i="3"/>
  <c r="B158" i="3"/>
  <c r="A158" i="3"/>
  <c r="L157" i="3"/>
  <c r="J157" i="3"/>
  <c r="C157" i="3"/>
  <c r="B157" i="3"/>
  <c r="A157" i="3"/>
  <c r="L156" i="3"/>
  <c r="M156" i="3" s="1"/>
  <c r="K156" i="1" s="1"/>
  <c r="J156" i="3"/>
  <c r="C156" i="3"/>
  <c r="B156" i="3"/>
  <c r="A156" i="3"/>
  <c r="M155" i="3"/>
  <c r="L155" i="3"/>
  <c r="J155" i="3"/>
  <c r="C155" i="3"/>
  <c r="B155" i="3"/>
  <c r="A155" i="3"/>
  <c r="L154" i="3"/>
  <c r="M154" i="3" s="1"/>
  <c r="K154" i="1" s="1"/>
  <c r="J154" i="3"/>
  <c r="C154" i="3"/>
  <c r="B154" i="3"/>
  <c r="A154" i="3"/>
  <c r="L153" i="3"/>
  <c r="J153" i="3"/>
  <c r="C153" i="3"/>
  <c r="B153" i="3"/>
  <c r="A153" i="3"/>
  <c r="L152" i="3"/>
  <c r="J152" i="3"/>
  <c r="C152" i="3"/>
  <c r="B152" i="3"/>
  <c r="A152" i="3"/>
  <c r="L151" i="3"/>
  <c r="J151" i="3"/>
  <c r="C151" i="3"/>
  <c r="B151" i="3"/>
  <c r="A151" i="3"/>
  <c r="L150" i="3"/>
  <c r="J150" i="3"/>
  <c r="E150" i="3"/>
  <c r="G150" i="3" s="1"/>
  <c r="H150" i="3" s="1"/>
  <c r="C150" i="3"/>
  <c r="B150" i="3"/>
  <c r="A150" i="3"/>
  <c r="L149" i="3"/>
  <c r="M149" i="3" s="1"/>
  <c r="J149" i="3"/>
  <c r="C149" i="3"/>
  <c r="B149" i="3"/>
  <c r="A149" i="3"/>
  <c r="L148" i="3"/>
  <c r="M148" i="3" s="1"/>
  <c r="J148" i="3"/>
  <c r="C148" i="3"/>
  <c r="B148" i="3"/>
  <c r="A148" i="3"/>
  <c r="B147" i="3"/>
  <c r="A147" i="3"/>
  <c r="L146" i="3"/>
  <c r="J146" i="3"/>
  <c r="C146" i="3"/>
  <c r="B146" i="3"/>
  <c r="A146" i="3"/>
  <c r="L145" i="3"/>
  <c r="M145" i="3" s="1"/>
  <c r="J145" i="3"/>
  <c r="O145" i="3" s="1"/>
  <c r="C145" i="3"/>
  <c r="B145" i="3"/>
  <c r="A145" i="3"/>
  <c r="L144" i="3"/>
  <c r="J144" i="3"/>
  <c r="C144" i="3"/>
  <c r="B144" i="3"/>
  <c r="A144" i="3"/>
  <c r="L143" i="3"/>
  <c r="J143" i="3"/>
  <c r="C143" i="3"/>
  <c r="B143" i="3"/>
  <c r="A143" i="3"/>
  <c r="L142" i="3"/>
  <c r="M142" i="3" s="1"/>
  <c r="J142" i="3"/>
  <c r="C142" i="3"/>
  <c r="B142" i="3"/>
  <c r="A142" i="3"/>
  <c r="L141" i="3"/>
  <c r="M141" i="3" s="1"/>
  <c r="K141" i="1" s="1"/>
  <c r="J141" i="3"/>
  <c r="C141" i="3"/>
  <c r="B141" i="3"/>
  <c r="A141" i="3"/>
  <c r="L140" i="3"/>
  <c r="J140" i="3"/>
  <c r="E140" i="3"/>
  <c r="G140" i="3" s="1"/>
  <c r="H140" i="3" s="1"/>
  <c r="C140" i="3"/>
  <c r="B140" i="3"/>
  <c r="A140" i="3"/>
  <c r="L139" i="3"/>
  <c r="M139" i="3" s="1"/>
  <c r="J139" i="3"/>
  <c r="O139" i="3" s="1"/>
  <c r="C139" i="3"/>
  <c r="B139" i="3"/>
  <c r="A139" i="3"/>
  <c r="L138" i="3"/>
  <c r="J138" i="3"/>
  <c r="C138" i="3"/>
  <c r="B138" i="3"/>
  <c r="A138" i="3"/>
  <c r="L137" i="3"/>
  <c r="J137" i="3"/>
  <c r="C137" i="3"/>
  <c r="B137" i="3"/>
  <c r="A137" i="3"/>
  <c r="L136" i="3"/>
  <c r="J136" i="3"/>
  <c r="C136" i="3"/>
  <c r="B136" i="3"/>
  <c r="A136" i="3"/>
  <c r="L135" i="3"/>
  <c r="J135" i="3"/>
  <c r="C135" i="3"/>
  <c r="B135" i="3"/>
  <c r="A135" i="3"/>
  <c r="L134" i="3"/>
  <c r="J134" i="3"/>
  <c r="E134" i="3"/>
  <c r="G134" i="3" s="1"/>
  <c r="H134" i="3" s="1"/>
  <c r="C134" i="3"/>
  <c r="B134" i="3"/>
  <c r="A134" i="3"/>
  <c r="L133" i="3"/>
  <c r="M133" i="3" s="1"/>
  <c r="J133" i="3"/>
  <c r="C133" i="3"/>
  <c r="B133" i="3"/>
  <c r="A133" i="3"/>
  <c r="B132" i="3"/>
  <c r="A132" i="3"/>
  <c r="L131" i="3"/>
  <c r="J131" i="3"/>
  <c r="E131" i="3"/>
  <c r="G131" i="3" s="1"/>
  <c r="H131" i="3" s="1"/>
  <c r="C131" i="3"/>
  <c r="B131" i="3"/>
  <c r="A131" i="3"/>
  <c r="O130" i="3"/>
  <c r="M130" i="3"/>
  <c r="L130" i="3"/>
  <c r="J130" i="3"/>
  <c r="E130" i="3"/>
  <c r="G130" i="3" s="1"/>
  <c r="H130" i="3" s="1"/>
  <c r="C130" i="3"/>
  <c r="B130" i="3"/>
  <c r="A130" i="3"/>
  <c r="L129" i="3"/>
  <c r="O129" i="3" s="1"/>
  <c r="J129" i="3"/>
  <c r="C129" i="3"/>
  <c r="B129" i="3"/>
  <c r="A129" i="3"/>
  <c r="B128" i="3"/>
  <c r="A128" i="3"/>
  <c r="M127" i="3"/>
  <c r="M126" i="3" s="1"/>
  <c r="L127" i="3"/>
  <c r="J127" i="3"/>
  <c r="E127" i="3"/>
  <c r="G127" i="3" s="1"/>
  <c r="H127" i="3" s="1"/>
  <c r="C127" i="3"/>
  <c r="B127" i="3"/>
  <c r="A127" i="3"/>
  <c r="L126" i="3"/>
  <c r="B126" i="3"/>
  <c r="A126" i="3"/>
  <c r="L125" i="3"/>
  <c r="J125" i="3"/>
  <c r="J124" i="3" s="1"/>
  <c r="E125" i="3"/>
  <c r="G125" i="3" s="1"/>
  <c r="H125" i="3" s="1"/>
  <c r="C125" i="3"/>
  <c r="B125" i="3"/>
  <c r="A125" i="3"/>
  <c r="B124" i="3"/>
  <c r="A124" i="3"/>
  <c r="L123" i="3"/>
  <c r="L122" i="3" s="1"/>
  <c r="J123" i="3"/>
  <c r="C123" i="3"/>
  <c r="B123" i="3"/>
  <c r="A123" i="3"/>
  <c r="B122" i="3"/>
  <c r="A122" i="3"/>
  <c r="L121" i="3"/>
  <c r="M121" i="3" s="1"/>
  <c r="M120" i="3" s="1"/>
  <c r="J121" i="3"/>
  <c r="J120" i="3" s="1"/>
  <c r="E121" i="3"/>
  <c r="G121" i="3" s="1"/>
  <c r="H121" i="3" s="1"/>
  <c r="C121" i="3"/>
  <c r="B121" i="3"/>
  <c r="A121" i="3"/>
  <c r="B120" i="3"/>
  <c r="A120" i="3"/>
  <c r="B119" i="3"/>
  <c r="A119" i="3"/>
  <c r="L118" i="3"/>
  <c r="J118" i="3"/>
  <c r="J117" i="3" s="1"/>
  <c r="C118" i="3"/>
  <c r="B118" i="3"/>
  <c r="A118" i="3"/>
  <c r="B117" i="3"/>
  <c r="A117" i="3"/>
  <c r="L116" i="3"/>
  <c r="J116" i="3"/>
  <c r="J115" i="3" s="1"/>
  <c r="C116" i="3"/>
  <c r="B116" i="3"/>
  <c r="A116" i="3"/>
  <c r="C115" i="3"/>
  <c r="B115" i="3"/>
  <c r="A115" i="3"/>
  <c r="L114" i="3"/>
  <c r="M114" i="3" s="1"/>
  <c r="J114" i="3"/>
  <c r="C114" i="3"/>
  <c r="B114" i="3"/>
  <c r="A114" i="3"/>
  <c r="L113" i="3"/>
  <c r="M113" i="3" s="1"/>
  <c r="J113" i="3"/>
  <c r="C113" i="3"/>
  <c r="B113" i="3"/>
  <c r="A113" i="3"/>
  <c r="L112" i="3"/>
  <c r="J112" i="3"/>
  <c r="C112" i="3"/>
  <c r="B112" i="3"/>
  <c r="A112" i="3"/>
  <c r="B111" i="3"/>
  <c r="A111" i="3"/>
  <c r="L110" i="3"/>
  <c r="M110" i="3" s="1"/>
  <c r="J110" i="3"/>
  <c r="C110" i="3"/>
  <c r="B110" i="3"/>
  <c r="A110" i="3"/>
  <c r="L109" i="3"/>
  <c r="J109" i="3"/>
  <c r="E109" i="3"/>
  <c r="G109" i="3" s="1"/>
  <c r="E109" i="1" s="1"/>
  <c r="G109" i="1" s="1"/>
  <c r="H109" i="1" s="1"/>
  <c r="C109" i="3"/>
  <c r="B109" i="3"/>
  <c r="A109" i="3"/>
  <c r="M108" i="3"/>
  <c r="N108" i="3" s="1"/>
  <c r="L108" i="3"/>
  <c r="O108" i="3" s="1"/>
  <c r="J108" i="3"/>
  <c r="C108" i="3"/>
  <c r="B108" i="3"/>
  <c r="A108" i="3"/>
  <c r="L107" i="3"/>
  <c r="M107" i="3" s="1"/>
  <c r="J107" i="3"/>
  <c r="N107" i="3" s="1"/>
  <c r="C107" i="3"/>
  <c r="B107" i="3"/>
  <c r="A107" i="3"/>
  <c r="M106" i="3"/>
  <c r="L106" i="3"/>
  <c r="J106" i="3"/>
  <c r="E106" i="3"/>
  <c r="G106" i="3" s="1"/>
  <c r="H106" i="3" s="1"/>
  <c r="C106" i="3"/>
  <c r="B106" i="3"/>
  <c r="A106" i="3"/>
  <c r="L105" i="3"/>
  <c r="M105" i="3" s="1"/>
  <c r="J105" i="3"/>
  <c r="C105" i="3"/>
  <c r="B105" i="3"/>
  <c r="A105" i="3"/>
  <c r="L104" i="3"/>
  <c r="M104" i="3" s="1"/>
  <c r="J104" i="3"/>
  <c r="O104" i="3" s="1"/>
  <c r="C104" i="3"/>
  <c r="B104" i="3"/>
  <c r="A104" i="3"/>
  <c r="L103" i="3"/>
  <c r="J103" i="3"/>
  <c r="C103" i="3"/>
  <c r="B103" i="3"/>
  <c r="A103" i="3"/>
  <c r="L102" i="3"/>
  <c r="O102" i="3" s="1"/>
  <c r="J102" i="3"/>
  <c r="C102" i="3"/>
  <c r="B102" i="3"/>
  <c r="A102" i="3"/>
  <c r="L101" i="3"/>
  <c r="J101" i="3"/>
  <c r="C101" i="3"/>
  <c r="B101" i="3"/>
  <c r="A101" i="3"/>
  <c r="L100" i="3"/>
  <c r="J100" i="3"/>
  <c r="C100" i="3"/>
  <c r="B100" i="3"/>
  <c r="A100" i="3"/>
  <c r="L99" i="3"/>
  <c r="M99" i="3" s="1"/>
  <c r="J99" i="3"/>
  <c r="E99" i="3"/>
  <c r="G99" i="3" s="1"/>
  <c r="C99" i="3"/>
  <c r="B99" i="3"/>
  <c r="A99" i="3"/>
  <c r="M98" i="3"/>
  <c r="L98" i="3"/>
  <c r="J98" i="3"/>
  <c r="C98" i="3"/>
  <c r="B98" i="3"/>
  <c r="A98" i="3"/>
  <c r="L97" i="3"/>
  <c r="M97" i="3" s="1"/>
  <c r="J97" i="3"/>
  <c r="C97" i="3"/>
  <c r="B97" i="3"/>
  <c r="A97" i="3"/>
  <c r="L96" i="3"/>
  <c r="M96" i="3" s="1"/>
  <c r="J96" i="3"/>
  <c r="C96" i="3"/>
  <c r="B96" i="3"/>
  <c r="A96" i="3"/>
  <c r="L95" i="3"/>
  <c r="J95" i="3"/>
  <c r="C95" i="3"/>
  <c r="B95" i="3"/>
  <c r="A95" i="3"/>
  <c r="B94" i="3"/>
  <c r="A94" i="3"/>
  <c r="B93" i="3"/>
  <c r="A93" i="3"/>
  <c r="L92" i="3"/>
  <c r="M92" i="3" s="1"/>
  <c r="M91" i="3" s="1"/>
  <c r="J92" i="3"/>
  <c r="C92" i="3"/>
  <c r="B92" i="3"/>
  <c r="A92" i="3"/>
  <c r="B91" i="3"/>
  <c r="A91" i="3"/>
  <c r="L90" i="3"/>
  <c r="J90" i="3"/>
  <c r="C90" i="3"/>
  <c r="B90" i="3"/>
  <c r="A90" i="3"/>
  <c r="L89" i="3"/>
  <c r="M89" i="3" s="1"/>
  <c r="J89" i="3"/>
  <c r="C89" i="3"/>
  <c r="B89" i="3"/>
  <c r="A89" i="3"/>
  <c r="B88" i="3"/>
  <c r="A88" i="3"/>
  <c r="L87" i="3"/>
  <c r="M87" i="3" s="1"/>
  <c r="N87" i="3" s="1"/>
  <c r="J87" i="3"/>
  <c r="C87" i="3"/>
  <c r="B87" i="3"/>
  <c r="A87" i="3"/>
  <c r="L86" i="3"/>
  <c r="M86" i="3" s="1"/>
  <c r="J86" i="3"/>
  <c r="E86" i="3"/>
  <c r="G86" i="3" s="1"/>
  <c r="H86" i="3" s="1"/>
  <c r="C86" i="3"/>
  <c r="B86" i="3"/>
  <c r="A86" i="3"/>
  <c r="L85" i="3"/>
  <c r="J85" i="3"/>
  <c r="J84" i="3" s="1"/>
  <c r="C85" i="3"/>
  <c r="B85" i="3"/>
  <c r="A85" i="3"/>
  <c r="B84" i="3"/>
  <c r="A84" i="3"/>
  <c r="L83" i="3"/>
  <c r="J83" i="3"/>
  <c r="C83" i="3"/>
  <c r="B83" i="3"/>
  <c r="A83" i="3"/>
  <c r="L82" i="3"/>
  <c r="J82" i="3"/>
  <c r="H82" i="3"/>
  <c r="E82" i="3"/>
  <c r="G82" i="3" s="1"/>
  <c r="C82" i="3"/>
  <c r="B82" i="3"/>
  <c r="A82" i="3"/>
  <c r="L81" i="3"/>
  <c r="M81" i="3" s="1"/>
  <c r="J81" i="3"/>
  <c r="H81" i="3"/>
  <c r="E81" i="3"/>
  <c r="G81" i="3" s="1"/>
  <c r="C81" i="3"/>
  <c r="B81" i="3"/>
  <c r="A81" i="3"/>
  <c r="L80" i="3"/>
  <c r="M80" i="3" s="1"/>
  <c r="N80" i="3" s="1"/>
  <c r="J80" i="3"/>
  <c r="E80" i="3"/>
  <c r="G80" i="3" s="1"/>
  <c r="H80" i="3" s="1"/>
  <c r="C80" i="3"/>
  <c r="B80" i="3"/>
  <c r="A80" i="3"/>
  <c r="L79" i="3"/>
  <c r="M79" i="3" s="1"/>
  <c r="J79" i="3"/>
  <c r="E79" i="3"/>
  <c r="G79" i="3" s="1"/>
  <c r="H79" i="3" s="1"/>
  <c r="C79" i="3"/>
  <c r="B79" i="3"/>
  <c r="A79" i="3"/>
  <c r="B78" i="3"/>
  <c r="A78" i="3"/>
  <c r="B77" i="3"/>
  <c r="A77" i="3"/>
  <c r="L76" i="3"/>
  <c r="J76" i="3"/>
  <c r="E76" i="3"/>
  <c r="G76" i="3" s="1"/>
  <c r="H76" i="3" s="1"/>
  <c r="C76" i="3"/>
  <c r="B76" i="3"/>
  <c r="A76" i="3"/>
  <c r="M75" i="3"/>
  <c r="L75" i="3"/>
  <c r="J75" i="3"/>
  <c r="E75" i="3"/>
  <c r="G75" i="3" s="1"/>
  <c r="H75" i="3" s="1"/>
  <c r="C75" i="3"/>
  <c r="B75" i="3"/>
  <c r="A75" i="3"/>
  <c r="L74" i="3"/>
  <c r="M74" i="3" s="1"/>
  <c r="N74" i="3" s="1"/>
  <c r="J74" i="3"/>
  <c r="E74" i="3"/>
  <c r="G74" i="3" s="1"/>
  <c r="H74" i="3" s="1"/>
  <c r="C74" i="3"/>
  <c r="B74" i="3"/>
  <c r="A74" i="3"/>
  <c r="L73" i="3"/>
  <c r="M73" i="3" s="1"/>
  <c r="J73" i="3"/>
  <c r="C73" i="3"/>
  <c r="B73" i="3"/>
  <c r="A73" i="3"/>
  <c r="L72" i="3"/>
  <c r="J72" i="3"/>
  <c r="C72" i="3"/>
  <c r="B72" i="3"/>
  <c r="A72" i="3"/>
  <c r="L71" i="3"/>
  <c r="M71" i="3" s="1"/>
  <c r="J71" i="3"/>
  <c r="G71" i="3"/>
  <c r="H71" i="3" s="1"/>
  <c r="E71" i="3"/>
  <c r="C71" i="3"/>
  <c r="B71" i="3"/>
  <c r="A71" i="3"/>
  <c r="B70" i="3"/>
  <c r="A70" i="3"/>
  <c r="L69" i="3"/>
  <c r="L68" i="3" s="1"/>
  <c r="J69" i="3"/>
  <c r="J68" i="3" s="1"/>
  <c r="C69" i="3"/>
  <c r="B69" i="3"/>
  <c r="A69" i="3"/>
  <c r="K68" i="3"/>
  <c r="B68" i="3"/>
  <c r="A68" i="3"/>
  <c r="L67" i="3"/>
  <c r="J67" i="3"/>
  <c r="E67" i="3"/>
  <c r="G67" i="3" s="1"/>
  <c r="H67" i="3" s="1"/>
  <c r="C67" i="3"/>
  <c r="B67" i="3"/>
  <c r="A67" i="3"/>
  <c r="M66" i="3"/>
  <c r="N66" i="3" s="1"/>
  <c r="L66" i="3"/>
  <c r="O66" i="3" s="1"/>
  <c r="J66" i="3"/>
  <c r="E66" i="3"/>
  <c r="G66" i="3" s="1"/>
  <c r="H66" i="3" s="1"/>
  <c r="C66" i="3"/>
  <c r="B66" i="3"/>
  <c r="A66" i="3"/>
  <c r="L65" i="3"/>
  <c r="J65" i="3"/>
  <c r="J64" i="3" s="1"/>
  <c r="E65" i="3"/>
  <c r="G65" i="3" s="1"/>
  <c r="H65" i="3" s="1"/>
  <c r="C65" i="3"/>
  <c r="B65" i="3"/>
  <c r="A65" i="3"/>
  <c r="K64" i="3"/>
  <c r="K58" i="3" s="1"/>
  <c r="B64" i="3"/>
  <c r="A64" i="3"/>
  <c r="L63" i="3"/>
  <c r="J63" i="3"/>
  <c r="C63" i="3"/>
  <c r="B63" i="3"/>
  <c r="A63" i="3"/>
  <c r="L62" i="3"/>
  <c r="O62" i="3" s="1"/>
  <c r="J62" i="3"/>
  <c r="C62" i="3"/>
  <c r="B62" i="3"/>
  <c r="A62" i="3"/>
  <c r="L61" i="3"/>
  <c r="J61" i="3"/>
  <c r="C61" i="3"/>
  <c r="B61" i="3"/>
  <c r="A61" i="3"/>
  <c r="L60" i="3"/>
  <c r="M60" i="3" s="1"/>
  <c r="K60" i="1" s="1"/>
  <c r="J60" i="3"/>
  <c r="G60" i="3"/>
  <c r="H60" i="3" s="1"/>
  <c r="E60" i="3"/>
  <c r="C60" i="3"/>
  <c r="B60" i="3"/>
  <c r="A60" i="3"/>
  <c r="B59" i="3"/>
  <c r="A59" i="3"/>
  <c r="L57" i="3"/>
  <c r="J57" i="3"/>
  <c r="C57" i="3"/>
  <c r="B57" i="3"/>
  <c r="A57" i="3"/>
  <c r="L56" i="3"/>
  <c r="M56" i="3" s="1"/>
  <c r="N56" i="3" s="1"/>
  <c r="J56" i="3"/>
  <c r="O56" i="3" s="1"/>
  <c r="C56" i="3"/>
  <c r="B56" i="3"/>
  <c r="A56" i="3"/>
  <c r="L55" i="3"/>
  <c r="J55" i="3"/>
  <c r="C55" i="3"/>
  <c r="B55" i="3"/>
  <c r="A55" i="3"/>
  <c r="M54" i="3"/>
  <c r="K54" i="1" s="1"/>
  <c r="L54" i="3"/>
  <c r="J54" i="3"/>
  <c r="C54" i="3"/>
  <c r="B54" i="3"/>
  <c r="A54" i="3"/>
  <c r="L53" i="3"/>
  <c r="J53" i="3"/>
  <c r="C53" i="3"/>
  <c r="B53" i="3"/>
  <c r="A53" i="3"/>
  <c r="K52" i="3"/>
  <c r="L50" i="3"/>
  <c r="M50" i="3" s="1"/>
  <c r="N50" i="3" s="1"/>
  <c r="J50" i="3"/>
  <c r="E50" i="3"/>
  <c r="G50" i="3" s="1"/>
  <c r="H50" i="3" s="1"/>
  <c r="C50" i="3"/>
  <c r="B50" i="3"/>
  <c r="A50" i="3"/>
  <c r="L49" i="3"/>
  <c r="J49" i="3"/>
  <c r="C49" i="3"/>
  <c r="B49" i="3"/>
  <c r="A49" i="3"/>
  <c r="L48" i="3"/>
  <c r="J48" i="3"/>
  <c r="C48" i="3"/>
  <c r="B48" i="3"/>
  <c r="A48" i="3"/>
  <c r="L47" i="3"/>
  <c r="J47" i="3"/>
  <c r="C47" i="3"/>
  <c r="B47" i="3"/>
  <c r="A47" i="3"/>
  <c r="L46" i="3"/>
  <c r="J46" i="3"/>
  <c r="E46" i="3"/>
  <c r="G46" i="3" s="1"/>
  <c r="H46" i="3" s="1"/>
  <c r="C46" i="3"/>
  <c r="B46" i="3"/>
  <c r="A46" i="3"/>
  <c r="M45" i="3"/>
  <c r="L45" i="3"/>
  <c r="J45" i="3"/>
  <c r="O45" i="3" s="1"/>
  <c r="C45" i="3"/>
  <c r="B45" i="3"/>
  <c r="A45" i="3"/>
  <c r="L44" i="3"/>
  <c r="J44" i="3"/>
  <c r="C44" i="3"/>
  <c r="B44" i="3"/>
  <c r="A44" i="3"/>
  <c r="K43" i="3"/>
  <c r="B43" i="3"/>
  <c r="A43" i="3"/>
  <c r="L41" i="3"/>
  <c r="J41" i="3"/>
  <c r="C41" i="3"/>
  <c r="B41" i="3"/>
  <c r="A41" i="3"/>
  <c r="L40" i="3"/>
  <c r="J40" i="3"/>
  <c r="C40" i="3"/>
  <c r="B40" i="3"/>
  <c r="A40" i="3"/>
  <c r="L39" i="3"/>
  <c r="J39" i="3"/>
  <c r="C39" i="3"/>
  <c r="B39" i="3"/>
  <c r="A39" i="3"/>
  <c r="L38" i="3"/>
  <c r="M38" i="3" s="1"/>
  <c r="K38" i="1" s="1"/>
  <c r="J38" i="3"/>
  <c r="C38" i="3"/>
  <c r="B38" i="3"/>
  <c r="A38" i="3"/>
  <c r="L37" i="3"/>
  <c r="M37" i="3" s="1"/>
  <c r="J37" i="3"/>
  <c r="C37" i="3"/>
  <c r="B37" i="3"/>
  <c r="A37" i="3"/>
  <c r="L36" i="3"/>
  <c r="J36" i="3"/>
  <c r="C36" i="3"/>
  <c r="B36" i="3"/>
  <c r="A36" i="3"/>
  <c r="L35" i="3"/>
  <c r="J35" i="3"/>
  <c r="C35" i="3"/>
  <c r="B35" i="3"/>
  <c r="A35" i="3"/>
  <c r="M34" i="3"/>
  <c r="L34" i="3"/>
  <c r="O34" i="3" s="1"/>
  <c r="J34" i="3"/>
  <c r="C34" i="3"/>
  <c r="B34" i="3"/>
  <c r="A34" i="3"/>
  <c r="L33" i="3"/>
  <c r="O33" i="3" s="1"/>
  <c r="J33" i="3"/>
  <c r="C33" i="3"/>
  <c r="B33" i="3"/>
  <c r="A33" i="3"/>
  <c r="L32" i="3"/>
  <c r="J32" i="3"/>
  <c r="C32" i="3"/>
  <c r="B32" i="3"/>
  <c r="A32" i="3"/>
  <c r="L31" i="3"/>
  <c r="J31" i="3"/>
  <c r="C31" i="3"/>
  <c r="B31" i="3"/>
  <c r="A31" i="3"/>
  <c r="L30" i="3"/>
  <c r="M30" i="3" s="1"/>
  <c r="K30" i="1" s="1"/>
  <c r="J30" i="3"/>
  <c r="C30" i="3"/>
  <c r="B30" i="3"/>
  <c r="A30" i="3"/>
  <c r="L29" i="3"/>
  <c r="M29" i="3" s="1"/>
  <c r="J29" i="3"/>
  <c r="C29" i="3"/>
  <c r="B29" i="3"/>
  <c r="A29" i="3"/>
  <c r="L28" i="3"/>
  <c r="J28" i="3"/>
  <c r="C28" i="3"/>
  <c r="B28" i="3"/>
  <c r="A28" i="3"/>
  <c r="L27" i="3"/>
  <c r="J27" i="3"/>
  <c r="C27" i="3"/>
  <c r="B27" i="3"/>
  <c r="A27" i="3"/>
  <c r="M26" i="3"/>
  <c r="L26" i="3"/>
  <c r="O26" i="3" s="1"/>
  <c r="J26" i="3"/>
  <c r="C26" i="3"/>
  <c r="B26" i="3"/>
  <c r="A26" i="3"/>
  <c r="L25" i="3"/>
  <c r="O25" i="3" s="1"/>
  <c r="J25" i="3"/>
  <c r="B25" i="3"/>
  <c r="A25" i="3"/>
  <c r="L24" i="3"/>
  <c r="J24" i="3"/>
  <c r="C24" i="3"/>
  <c r="B24" i="3"/>
  <c r="A24" i="3"/>
  <c r="K23" i="3"/>
  <c r="B23" i="3"/>
  <c r="A23" i="3"/>
  <c r="L22" i="3"/>
  <c r="J22" i="3"/>
  <c r="J21" i="3" s="1"/>
  <c r="E22" i="3"/>
  <c r="G22" i="3" s="1"/>
  <c r="H22" i="3" s="1"/>
  <c r="C22" i="3"/>
  <c r="B22" i="3"/>
  <c r="A22" i="3"/>
  <c r="K21" i="3"/>
  <c r="L20" i="3"/>
  <c r="M20" i="3" s="1"/>
  <c r="M19" i="3" s="1"/>
  <c r="J20" i="3"/>
  <c r="J19" i="3" s="1"/>
  <c r="C20" i="3"/>
  <c r="B20" i="3"/>
  <c r="A20" i="3"/>
  <c r="L19" i="3"/>
  <c r="K19" i="3"/>
  <c r="L18" i="3"/>
  <c r="M18" i="3" s="1"/>
  <c r="M17" i="3" s="1"/>
  <c r="J18" i="3"/>
  <c r="C18" i="3"/>
  <c r="B18" i="3"/>
  <c r="A18" i="3"/>
  <c r="K17" i="3"/>
  <c r="L15" i="3"/>
  <c r="M15" i="3" s="1"/>
  <c r="J15" i="3"/>
  <c r="C15" i="3"/>
  <c r="B15" i="3"/>
  <c r="A15" i="3"/>
  <c r="L14" i="3"/>
  <c r="K14" i="3"/>
  <c r="L13" i="3"/>
  <c r="M13" i="3" s="1"/>
  <c r="J13" i="3"/>
  <c r="C13" i="3"/>
  <c r="B13" i="3"/>
  <c r="A13" i="3"/>
  <c r="L12" i="3"/>
  <c r="M12" i="3" s="1"/>
  <c r="N12" i="3" s="1"/>
  <c r="J12" i="3"/>
  <c r="C12" i="3"/>
  <c r="B12" i="3"/>
  <c r="A12" i="3"/>
  <c r="L11" i="3"/>
  <c r="J11" i="3"/>
  <c r="C11" i="3"/>
  <c r="B11" i="3"/>
  <c r="A11" i="3"/>
  <c r="K10" i="3"/>
  <c r="L8" i="3"/>
  <c r="J8" i="3"/>
  <c r="J7" i="3" s="1"/>
  <c r="C8" i="3"/>
  <c r="B8" i="3"/>
  <c r="A8" i="3"/>
  <c r="K7" i="3"/>
  <c r="L337" i="1"/>
  <c r="J337" i="1"/>
  <c r="C337" i="1"/>
  <c r="B337" i="1"/>
  <c r="A337" i="1"/>
  <c r="L336" i="1"/>
  <c r="K336" i="1"/>
  <c r="J336" i="1"/>
  <c r="G336" i="1"/>
  <c r="H336" i="1" s="1"/>
  <c r="C336" i="1"/>
  <c r="B336" i="1"/>
  <c r="A336" i="1"/>
  <c r="L335" i="1"/>
  <c r="K335" i="1"/>
  <c r="J335" i="1"/>
  <c r="G335" i="1"/>
  <c r="H335" i="1" s="1"/>
  <c r="C335" i="1"/>
  <c r="B335" i="1"/>
  <c r="A335" i="1"/>
  <c r="L334" i="1"/>
  <c r="J334" i="1"/>
  <c r="C334" i="1"/>
  <c r="B334" i="1"/>
  <c r="A334" i="1"/>
  <c r="L333" i="1"/>
  <c r="K333" i="1"/>
  <c r="J333" i="1"/>
  <c r="G333" i="1"/>
  <c r="H333" i="1" s="1"/>
  <c r="C333" i="1"/>
  <c r="B333" i="1"/>
  <c r="A333" i="1"/>
  <c r="B332" i="1"/>
  <c r="A332" i="1"/>
  <c r="L331" i="1"/>
  <c r="M331" i="1" s="1"/>
  <c r="J331" i="1"/>
  <c r="G331" i="1"/>
  <c r="H331" i="1" s="1"/>
  <c r="C331" i="1"/>
  <c r="B331" i="1"/>
  <c r="A331" i="1"/>
  <c r="L330" i="1"/>
  <c r="J330" i="1"/>
  <c r="G330" i="1"/>
  <c r="H330" i="1" s="1"/>
  <c r="C330" i="1"/>
  <c r="B330" i="1"/>
  <c r="A330" i="1"/>
  <c r="L329" i="1"/>
  <c r="J329" i="1"/>
  <c r="C329" i="1"/>
  <c r="B329" i="1"/>
  <c r="A329" i="1"/>
  <c r="L328" i="1"/>
  <c r="K328" i="1"/>
  <c r="J328" i="1"/>
  <c r="G328" i="1"/>
  <c r="H328" i="1" s="1"/>
  <c r="C328" i="1"/>
  <c r="B328" i="1"/>
  <c r="A328" i="1"/>
  <c r="L327" i="1"/>
  <c r="K327" i="1"/>
  <c r="J327" i="1"/>
  <c r="G327" i="1"/>
  <c r="H327" i="1" s="1"/>
  <c r="C327" i="1"/>
  <c r="B327" i="1"/>
  <c r="A327" i="1"/>
  <c r="L326" i="1"/>
  <c r="K326" i="1"/>
  <c r="J326" i="1"/>
  <c r="G326" i="1"/>
  <c r="H326" i="1" s="1"/>
  <c r="C326" i="1"/>
  <c r="B326" i="1"/>
  <c r="A326" i="1"/>
  <c r="L325" i="1"/>
  <c r="K325" i="1"/>
  <c r="J325" i="1"/>
  <c r="G325" i="1"/>
  <c r="H325" i="1" s="1"/>
  <c r="C325" i="1"/>
  <c r="B325" i="1"/>
  <c r="A325" i="1"/>
  <c r="L324" i="1"/>
  <c r="K324" i="1"/>
  <c r="J324" i="1"/>
  <c r="G324" i="1"/>
  <c r="H324" i="1" s="1"/>
  <c r="C324" i="1"/>
  <c r="B324" i="1"/>
  <c r="A324" i="1"/>
  <c r="L323" i="1"/>
  <c r="K323" i="1"/>
  <c r="J323" i="1"/>
  <c r="G323" i="1"/>
  <c r="H323" i="1" s="1"/>
  <c r="C323" i="1"/>
  <c r="B323" i="1"/>
  <c r="L322" i="1"/>
  <c r="K322" i="1"/>
  <c r="J322" i="1"/>
  <c r="G322" i="1"/>
  <c r="C322" i="1"/>
  <c r="B322" i="1"/>
  <c r="A322" i="1"/>
  <c r="L321" i="1"/>
  <c r="K321" i="1"/>
  <c r="J321" i="1"/>
  <c r="G321" i="1"/>
  <c r="H321" i="1" s="1"/>
  <c r="C321" i="1"/>
  <c r="B321" i="1"/>
  <c r="A321" i="1"/>
  <c r="L320" i="1"/>
  <c r="K320" i="1"/>
  <c r="J320" i="1"/>
  <c r="G320" i="1"/>
  <c r="H320" i="1" s="1"/>
  <c r="C320" i="1"/>
  <c r="B320" i="1"/>
  <c r="A320" i="1"/>
  <c r="L319" i="1"/>
  <c r="M319" i="1" s="1"/>
  <c r="K319" i="1"/>
  <c r="J319" i="1"/>
  <c r="G319" i="1"/>
  <c r="H319" i="1" s="1"/>
  <c r="C319" i="1"/>
  <c r="B319" i="1"/>
  <c r="A319" i="1"/>
  <c r="L318" i="1"/>
  <c r="K318" i="1"/>
  <c r="J318" i="1"/>
  <c r="G318" i="1"/>
  <c r="H318" i="1" s="1"/>
  <c r="C318" i="1"/>
  <c r="B318" i="1"/>
  <c r="A318" i="1"/>
  <c r="L317" i="1"/>
  <c r="K317" i="1"/>
  <c r="J317" i="1"/>
  <c r="G317" i="1"/>
  <c r="H317" i="1" s="1"/>
  <c r="C317" i="1"/>
  <c r="B317" i="1"/>
  <c r="A317" i="1"/>
  <c r="L316" i="1"/>
  <c r="K316" i="1"/>
  <c r="J316" i="1"/>
  <c r="G316" i="1"/>
  <c r="H316" i="1" s="1"/>
  <c r="C316" i="1"/>
  <c r="B316" i="1"/>
  <c r="A316" i="1"/>
  <c r="L315" i="1"/>
  <c r="K315" i="1"/>
  <c r="J315" i="1"/>
  <c r="G315" i="1"/>
  <c r="H315" i="1" s="1"/>
  <c r="C315" i="1"/>
  <c r="B315" i="1"/>
  <c r="A315" i="1"/>
  <c r="L314" i="1"/>
  <c r="K314" i="1"/>
  <c r="J314" i="1"/>
  <c r="G314" i="1"/>
  <c r="H314" i="1" s="1"/>
  <c r="C314" i="1"/>
  <c r="B314" i="1"/>
  <c r="A314" i="1"/>
  <c r="L313" i="1"/>
  <c r="J313" i="1"/>
  <c r="C313" i="1"/>
  <c r="B313" i="1"/>
  <c r="A313" i="1"/>
  <c r="L312" i="1"/>
  <c r="J312" i="1"/>
  <c r="C312" i="1"/>
  <c r="B312" i="1"/>
  <c r="A312" i="1"/>
  <c r="B311" i="1"/>
  <c r="A311" i="1"/>
  <c r="L310" i="1"/>
  <c r="J310" i="1"/>
  <c r="C310" i="1"/>
  <c r="B310" i="1"/>
  <c r="A310" i="1"/>
  <c r="L309" i="1"/>
  <c r="J309" i="1"/>
  <c r="C309" i="1"/>
  <c r="B309" i="1"/>
  <c r="A309" i="1"/>
  <c r="L308" i="1"/>
  <c r="K308" i="1"/>
  <c r="J308" i="1"/>
  <c r="C308" i="1"/>
  <c r="B308" i="1"/>
  <c r="A308" i="1"/>
  <c r="L307" i="1"/>
  <c r="J307" i="1"/>
  <c r="C307" i="1"/>
  <c r="B307" i="1"/>
  <c r="A307" i="1"/>
  <c r="L306" i="1"/>
  <c r="J306" i="1"/>
  <c r="E306" i="1"/>
  <c r="G306" i="1" s="1"/>
  <c r="H306" i="1" s="1"/>
  <c r="C306" i="1"/>
  <c r="B306" i="1"/>
  <c r="A306" i="1"/>
  <c r="L305" i="1"/>
  <c r="J305" i="1"/>
  <c r="C305" i="1"/>
  <c r="B305" i="1"/>
  <c r="A305" i="1"/>
  <c r="L304" i="1"/>
  <c r="J304" i="1"/>
  <c r="C304" i="1"/>
  <c r="B304" i="1"/>
  <c r="A304" i="1"/>
  <c r="B303" i="1"/>
  <c r="A303" i="1"/>
  <c r="L302" i="1"/>
  <c r="K302" i="1"/>
  <c r="J302" i="1"/>
  <c r="G302" i="1"/>
  <c r="H302" i="1" s="1"/>
  <c r="C302" i="1"/>
  <c r="B302" i="1"/>
  <c r="A302" i="1"/>
  <c r="L301" i="1"/>
  <c r="K301" i="1"/>
  <c r="J301" i="1"/>
  <c r="G301" i="1"/>
  <c r="C301" i="1"/>
  <c r="B301" i="1"/>
  <c r="A301" i="1"/>
  <c r="L300" i="1"/>
  <c r="J300" i="1"/>
  <c r="C300" i="1"/>
  <c r="B300" i="1"/>
  <c r="A300" i="1"/>
  <c r="L299" i="1"/>
  <c r="K299" i="1"/>
  <c r="J299" i="1"/>
  <c r="G299" i="1"/>
  <c r="C299" i="1"/>
  <c r="B299" i="1"/>
  <c r="A299" i="1"/>
  <c r="L298" i="1"/>
  <c r="K298" i="1"/>
  <c r="J298" i="1"/>
  <c r="G298" i="1"/>
  <c r="C298" i="1"/>
  <c r="B298" i="1"/>
  <c r="A298" i="1"/>
  <c r="L297" i="1"/>
  <c r="K297" i="1"/>
  <c r="J297" i="1"/>
  <c r="G297" i="1"/>
  <c r="H297" i="1" s="1"/>
  <c r="C297" i="1"/>
  <c r="B297" i="1"/>
  <c r="A297" i="1"/>
  <c r="L296" i="1"/>
  <c r="K296" i="1"/>
  <c r="J296" i="1"/>
  <c r="G296" i="1"/>
  <c r="H296" i="1" s="1"/>
  <c r="C296" i="1"/>
  <c r="B296" i="1"/>
  <c r="A296" i="1"/>
  <c r="L295" i="1"/>
  <c r="J295" i="1"/>
  <c r="C295" i="1"/>
  <c r="B295" i="1"/>
  <c r="A295" i="1"/>
  <c r="B294" i="1"/>
  <c r="A294" i="1"/>
  <c r="L293" i="1"/>
  <c r="J293" i="1"/>
  <c r="C293" i="1"/>
  <c r="B293" i="1"/>
  <c r="A293" i="1"/>
  <c r="L292" i="1"/>
  <c r="K292" i="1"/>
  <c r="J292" i="1"/>
  <c r="G292" i="1"/>
  <c r="H292" i="1" s="1"/>
  <c r="C292" i="1"/>
  <c r="B292" i="1"/>
  <c r="A292" i="1"/>
  <c r="L291" i="1"/>
  <c r="K291" i="1"/>
  <c r="J291" i="1"/>
  <c r="G291" i="1"/>
  <c r="C291" i="1"/>
  <c r="B291" i="1"/>
  <c r="A291" i="1"/>
  <c r="L290" i="1"/>
  <c r="K290" i="1"/>
  <c r="J290" i="1"/>
  <c r="G290" i="1"/>
  <c r="H290" i="1" s="1"/>
  <c r="C290" i="1"/>
  <c r="B290" i="1"/>
  <c r="A290" i="1"/>
  <c r="L289" i="1"/>
  <c r="K289" i="1"/>
  <c r="J289" i="1"/>
  <c r="G289" i="1"/>
  <c r="H289" i="1" s="1"/>
  <c r="C289" i="1"/>
  <c r="B289" i="1"/>
  <c r="A289" i="1"/>
  <c r="L288" i="1"/>
  <c r="K288" i="1"/>
  <c r="J288" i="1"/>
  <c r="G288" i="1"/>
  <c r="H288" i="1" s="1"/>
  <c r="C288" i="1"/>
  <c r="B288" i="1"/>
  <c r="A288" i="1"/>
  <c r="L287" i="1"/>
  <c r="K287" i="1"/>
  <c r="J287" i="1"/>
  <c r="G287" i="1"/>
  <c r="H287" i="1" s="1"/>
  <c r="C287" i="1"/>
  <c r="B287" i="1"/>
  <c r="A287" i="1"/>
  <c r="B286" i="1"/>
  <c r="A286" i="1"/>
  <c r="L285" i="1"/>
  <c r="J285" i="1"/>
  <c r="C285" i="1"/>
  <c r="B285" i="1"/>
  <c r="A285" i="1"/>
  <c r="L284" i="1"/>
  <c r="J284" i="1"/>
  <c r="K284" i="1"/>
  <c r="C284" i="1"/>
  <c r="B284" i="1"/>
  <c r="A284" i="1"/>
  <c r="L283" i="1"/>
  <c r="J283" i="1"/>
  <c r="C283" i="1"/>
  <c r="B283" i="1"/>
  <c r="A283" i="1"/>
  <c r="L282" i="1"/>
  <c r="K282" i="1"/>
  <c r="J282" i="1"/>
  <c r="G282" i="1"/>
  <c r="H282" i="1" s="1"/>
  <c r="C282" i="1"/>
  <c r="B282" i="1"/>
  <c r="A282" i="1"/>
  <c r="L281" i="1"/>
  <c r="K281" i="1"/>
  <c r="J281" i="1"/>
  <c r="G281" i="1"/>
  <c r="H281" i="1" s="1"/>
  <c r="C281" i="1"/>
  <c r="B281" i="1"/>
  <c r="A281" i="1"/>
  <c r="L280" i="1"/>
  <c r="K280" i="1"/>
  <c r="J280" i="1"/>
  <c r="G280" i="1"/>
  <c r="H280" i="1" s="1"/>
  <c r="C280" i="1"/>
  <c r="B280" i="1"/>
  <c r="A280" i="1"/>
  <c r="L279" i="1"/>
  <c r="K279" i="1"/>
  <c r="J279" i="1"/>
  <c r="G279" i="1"/>
  <c r="H279" i="1" s="1"/>
  <c r="C279" i="1"/>
  <c r="B279" i="1"/>
  <c r="A279" i="1"/>
  <c r="B278" i="1"/>
  <c r="A278" i="1"/>
  <c r="B277" i="1"/>
  <c r="A277" i="1"/>
  <c r="L276" i="1"/>
  <c r="M276" i="1" s="1"/>
  <c r="J276" i="1"/>
  <c r="G276" i="1"/>
  <c r="H276" i="1" s="1"/>
  <c r="C276" i="1"/>
  <c r="B276" i="1"/>
  <c r="A276" i="1"/>
  <c r="L275" i="1"/>
  <c r="K275" i="1"/>
  <c r="K274" i="1" s="1"/>
  <c r="J275" i="1"/>
  <c r="G275" i="1"/>
  <c r="H275" i="1" s="1"/>
  <c r="C275" i="1"/>
  <c r="B275" i="1"/>
  <c r="A275" i="1"/>
  <c r="B274" i="1"/>
  <c r="A274" i="1"/>
  <c r="L273" i="1"/>
  <c r="J273" i="1"/>
  <c r="C273" i="1"/>
  <c r="B273" i="1"/>
  <c r="A273" i="1"/>
  <c r="L272" i="1"/>
  <c r="K272" i="1"/>
  <c r="J272" i="1"/>
  <c r="G272" i="1"/>
  <c r="H272" i="1" s="1"/>
  <c r="C272" i="1"/>
  <c r="B272" i="1"/>
  <c r="A272" i="1"/>
  <c r="L271" i="1"/>
  <c r="J271" i="1"/>
  <c r="C271" i="1"/>
  <c r="B271" i="1"/>
  <c r="A271" i="1"/>
  <c r="L270" i="1"/>
  <c r="J270" i="1"/>
  <c r="C270" i="1"/>
  <c r="B270" i="1"/>
  <c r="A270" i="1"/>
  <c r="L269" i="1"/>
  <c r="J269" i="1"/>
  <c r="C269" i="1"/>
  <c r="B269" i="1"/>
  <c r="A269" i="1"/>
  <c r="L268" i="1"/>
  <c r="J268" i="1"/>
  <c r="C268" i="1"/>
  <c r="B268" i="1"/>
  <c r="A268" i="1"/>
  <c r="L267" i="1"/>
  <c r="J267" i="1"/>
  <c r="C267" i="1"/>
  <c r="B267" i="1"/>
  <c r="A267" i="1"/>
  <c r="L266" i="1"/>
  <c r="J266" i="1"/>
  <c r="C266" i="1"/>
  <c r="B266" i="1"/>
  <c r="A266" i="1"/>
  <c r="L265" i="1"/>
  <c r="J265" i="1"/>
  <c r="C265" i="1"/>
  <c r="B265" i="1"/>
  <c r="A265" i="1"/>
  <c r="L264" i="1"/>
  <c r="J264" i="1"/>
  <c r="C264" i="1"/>
  <c r="B264" i="1"/>
  <c r="A264" i="1"/>
  <c r="L263" i="1"/>
  <c r="J263" i="1"/>
  <c r="E263" i="1"/>
  <c r="C263" i="1"/>
  <c r="B263" i="1"/>
  <c r="A263" i="1"/>
  <c r="L262" i="1"/>
  <c r="J262" i="1"/>
  <c r="C262" i="1"/>
  <c r="B262" i="1"/>
  <c r="A262" i="1"/>
  <c r="L261" i="1"/>
  <c r="J261" i="1"/>
  <c r="E261" i="1"/>
  <c r="C261" i="1"/>
  <c r="B261" i="1"/>
  <c r="A261" i="1"/>
  <c r="L260" i="1"/>
  <c r="J260" i="1"/>
  <c r="C260" i="1"/>
  <c r="B260" i="1"/>
  <c r="A260" i="1"/>
  <c r="L259" i="1"/>
  <c r="J259" i="1"/>
  <c r="C259" i="1"/>
  <c r="B259" i="1"/>
  <c r="A259" i="1"/>
  <c r="L258" i="1"/>
  <c r="J258" i="1"/>
  <c r="C258" i="1"/>
  <c r="B258" i="1"/>
  <c r="A258" i="1"/>
  <c r="L257" i="1"/>
  <c r="J257" i="1"/>
  <c r="C257" i="1"/>
  <c r="B257" i="1"/>
  <c r="A257" i="1"/>
  <c r="L256" i="1"/>
  <c r="J256" i="1"/>
  <c r="C256" i="1"/>
  <c r="B256" i="1"/>
  <c r="A256" i="1"/>
  <c r="L255" i="1"/>
  <c r="J255" i="1"/>
  <c r="E255" i="1"/>
  <c r="C255" i="1"/>
  <c r="B255" i="1"/>
  <c r="A255" i="1"/>
  <c r="L254" i="1"/>
  <c r="J254" i="1"/>
  <c r="C254" i="1"/>
  <c r="B254" i="1"/>
  <c r="A254" i="1"/>
  <c r="L253" i="1"/>
  <c r="J253" i="1"/>
  <c r="E253" i="1"/>
  <c r="C253" i="1"/>
  <c r="B253" i="1"/>
  <c r="A253" i="1"/>
  <c r="L252" i="1"/>
  <c r="J252" i="1"/>
  <c r="C252" i="1"/>
  <c r="B252" i="1"/>
  <c r="A252" i="1"/>
  <c r="L251" i="1"/>
  <c r="J251" i="1"/>
  <c r="C251" i="1"/>
  <c r="B251" i="1"/>
  <c r="A251" i="1"/>
  <c r="L250" i="1"/>
  <c r="J250" i="1"/>
  <c r="C250" i="1"/>
  <c r="B250" i="1"/>
  <c r="A250" i="1"/>
  <c r="B249" i="1"/>
  <c r="A249" i="1"/>
  <c r="L248" i="1"/>
  <c r="K248" i="1"/>
  <c r="J248" i="1"/>
  <c r="G248" i="1"/>
  <c r="H248" i="1" s="1"/>
  <c r="C248" i="1"/>
  <c r="B248" i="1"/>
  <c r="A248" i="1"/>
  <c r="L247" i="1"/>
  <c r="K247" i="1"/>
  <c r="J247" i="1"/>
  <c r="G247" i="1"/>
  <c r="H247" i="1" s="1"/>
  <c r="C247" i="1"/>
  <c r="B247" i="1"/>
  <c r="A247" i="1"/>
  <c r="L246" i="1"/>
  <c r="K246" i="1"/>
  <c r="J246" i="1"/>
  <c r="G246" i="1"/>
  <c r="H246" i="1" s="1"/>
  <c r="C246" i="1"/>
  <c r="B246" i="1"/>
  <c r="A246" i="1"/>
  <c r="L245" i="1"/>
  <c r="K245" i="1"/>
  <c r="J245" i="1"/>
  <c r="G245" i="1"/>
  <c r="H245" i="1" s="1"/>
  <c r="C245" i="1"/>
  <c r="B245" i="1"/>
  <c r="A245" i="1"/>
  <c r="L244" i="1"/>
  <c r="K244" i="1"/>
  <c r="J244" i="1"/>
  <c r="G244" i="1"/>
  <c r="H244" i="1" s="1"/>
  <c r="C244" i="1"/>
  <c r="B244" i="1"/>
  <c r="A244" i="1"/>
  <c r="L243" i="1"/>
  <c r="K243" i="1"/>
  <c r="J243" i="1"/>
  <c r="G243" i="1"/>
  <c r="H243" i="1" s="1"/>
  <c r="C243" i="1"/>
  <c r="B243" i="1"/>
  <c r="A243" i="1"/>
  <c r="L242" i="1"/>
  <c r="J242" i="1"/>
  <c r="C242" i="1"/>
  <c r="B242" i="1"/>
  <c r="A242" i="1"/>
  <c r="L241" i="1"/>
  <c r="J241" i="1"/>
  <c r="E241" i="1"/>
  <c r="K241" i="1" s="1"/>
  <c r="C241" i="1"/>
  <c r="B241" i="1"/>
  <c r="A241" i="1"/>
  <c r="L240" i="1"/>
  <c r="J240" i="1"/>
  <c r="E240" i="1"/>
  <c r="C240" i="1"/>
  <c r="B240" i="1"/>
  <c r="A240" i="1"/>
  <c r="L239" i="1"/>
  <c r="J239" i="1"/>
  <c r="C239" i="1"/>
  <c r="B239" i="1"/>
  <c r="A239" i="1"/>
  <c r="L238" i="1"/>
  <c r="J238" i="1"/>
  <c r="C238" i="1"/>
  <c r="B238" i="1"/>
  <c r="A238" i="1"/>
  <c r="L237" i="1"/>
  <c r="K237" i="1"/>
  <c r="J237" i="1"/>
  <c r="G237" i="1"/>
  <c r="H237" i="1" s="1"/>
  <c r="C237" i="1"/>
  <c r="B237" i="1"/>
  <c r="A237" i="1"/>
  <c r="L236" i="1"/>
  <c r="J236" i="1"/>
  <c r="C236" i="1"/>
  <c r="B236" i="1"/>
  <c r="A236" i="1"/>
  <c r="L235" i="1"/>
  <c r="K235" i="1"/>
  <c r="J235" i="1"/>
  <c r="G235" i="1"/>
  <c r="H235" i="1" s="1"/>
  <c r="C235" i="1"/>
  <c r="B235" i="1"/>
  <c r="A235" i="1"/>
  <c r="L234" i="1"/>
  <c r="J234" i="1"/>
  <c r="C234" i="1"/>
  <c r="B234" i="1"/>
  <c r="A234" i="1"/>
  <c r="L233" i="1"/>
  <c r="J233" i="1"/>
  <c r="E233" i="1"/>
  <c r="C233" i="1"/>
  <c r="B233" i="1"/>
  <c r="A233" i="1"/>
  <c r="L232" i="1"/>
  <c r="J232" i="1"/>
  <c r="E232" i="1"/>
  <c r="C232" i="1"/>
  <c r="B232" i="1"/>
  <c r="A232" i="1"/>
  <c r="L231" i="1"/>
  <c r="J231" i="1"/>
  <c r="E231" i="1"/>
  <c r="C231" i="1"/>
  <c r="B231" i="1"/>
  <c r="A231" i="1"/>
  <c r="L230" i="1"/>
  <c r="J230" i="1"/>
  <c r="C230" i="1"/>
  <c r="B230" i="1"/>
  <c r="A230" i="1"/>
  <c r="B229" i="1"/>
  <c r="A229" i="1"/>
  <c r="L228" i="1"/>
  <c r="C228" i="1"/>
  <c r="B228" i="1"/>
  <c r="A228" i="1"/>
  <c r="L227" i="1"/>
  <c r="C227" i="1"/>
  <c r="B227" i="1"/>
  <c r="A227" i="1"/>
  <c r="L226" i="1"/>
  <c r="C226" i="1"/>
  <c r="B226" i="1"/>
  <c r="A226" i="1"/>
  <c r="L225" i="1"/>
  <c r="C225" i="1"/>
  <c r="B225" i="1"/>
  <c r="A225" i="1"/>
  <c r="L224" i="1"/>
  <c r="C224" i="1"/>
  <c r="B224" i="1"/>
  <c r="A224" i="1"/>
  <c r="L223" i="1"/>
  <c r="K223" i="1"/>
  <c r="J223" i="1"/>
  <c r="G223" i="1"/>
  <c r="H223" i="1" s="1"/>
  <c r="C223" i="1"/>
  <c r="B223" i="1"/>
  <c r="A223" i="1"/>
  <c r="L222" i="1"/>
  <c r="C222" i="1"/>
  <c r="B222" i="1"/>
  <c r="A222" i="1"/>
  <c r="L221" i="1"/>
  <c r="E221" i="1"/>
  <c r="K221" i="1" s="1"/>
  <c r="C221" i="1"/>
  <c r="B221" i="1"/>
  <c r="A221" i="1"/>
  <c r="L220" i="1"/>
  <c r="K220" i="1"/>
  <c r="J220" i="1"/>
  <c r="G220" i="1"/>
  <c r="H220" i="1" s="1"/>
  <c r="C220" i="1"/>
  <c r="B220" i="1"/>
  <c r="A220" i="1"/>
  <c r="L219" i="1"/>
  <c r="E219" i="1"/>
  <c r="G219" i="1" s="1"/>
  <c r="H219" i="1" s="1"/>
  <c r="C219" i="1"/>
  <c r="B219" i="1"/>
  <c r="A219" i="1"/>
  <c r="L218" i="1"/>
  <c r="C218" i="1"/>
  <c r="B218" i="1"/>
  <c r="A218" i="1"/>
  <c r="L217" i="1"/>
  <c r="C217" i="1"/>
  <c r="B217" i="1"/>
  <c r="A217" i="1"/>
  <c r="L216" i="1"/>
  <c r="C216" i="1"/>
  <c r="B216" i="1"/>
  <c r="A216" i="1"/>
  <c r="L215" i="1"/>
  <c r="C215" i="1"/>
  <c r="B215" i="1"/>
  <c r="A215" i="1"/>
  <c r="L214" i="1"/>
  <c r="C214" i="1"/>
  <c r="B214" i="1"/>
  <c r="A214" i="1"/>
  <c r="L213" i="1"/>
  <c r="C213" i="1"/>
  <c r="B213" i="1"/>
  <c r="A213" i="1"/>
  <c r="L212" i="1"/>
  <c r="C212" i="1"/>
  <c r="B212" i="1"/>
  <c r="A212" i="1"/>
  <c r="B211" i="1"/>
  <c r="A211" i="1"/>
  <c r="L210" i="1"/>
  <c r="J210" i="1"/>
  <c r="C210" i="1"/>
  <c r="B210" i="1"/>
  <c r="A210" i="1"/>
  <c r="L209" i="1"/>
  <c r="K209" i="1"/>
  <c r="J209" i="1"/>
  <c r="G209" i="1"/>
  <c r="H209" i="1" s="1"/>
  <c r="C209" i="1"/>
  <c r="B209" i="1"/>
  <c r="A209" i="1"/>
  <c r="L208" i="1"/>
  <c r="K208" i="1"/>
  <c r="J208" i="1"/>
  <c r="G208" i="1"/>
  <c r="H208" i="1" s="1"/>
  <c r="C208" i="1"/>
  <c r="B208" i="1"/>
  <c r="A208" i="1"/>
  <c r="L207" i="1"/>
  <c r="K207" i="1"/>
  <c r="J207" i="1"/>
  <c r="G207" i="1"/>
  <c r="H207" i="1" s="1"/>
  <c r="C207" i="1"/>
  <c r="B207" i="1"/>
  <c r="A207" i="1"/>
  <c r="L206" i="1"/>
  <c r="K206" i="1"/>
  <c r="J206" i="1"/>
  <c r="G206" i="1"/>
  <c r="H206" i="1" s="1"/>
  <c r="C206" i="1"/>
  <c r="B206" i="1"/>
  <c r="A206" i="1"/>
  <c r="L205" i="1"/>
  <c r="K205" i="1"/>
  <c r="J205" i="1"/>
  <c r="G205" i="1"/>
  <c r="H205" i="1" s="1"/>
  <c r="C205" i="1"/>
  <c r="B205" i="1"/>
  <c r="A205" i="1"/>
  <c r="L204" i="1"/>
  <c r="K204" i="1"/>
  <c r="J204" i="1"/>
  <c r="G204" i="1"/>
  <c r="H204" i="1" s="1"/>
  <c r="C204" i="1"/>
  <c r="B204" i="1"/>
  <c r="A204" i="1"/>
  <c r="L203" i="1"/>
  <c r="K203" i="1"/>
  <c r="J203" i="1"/>
  <c r="G203" i="1"/>
  <c r="H203" i="1" s="1"/>
  <c r="C203" i="1"/>
  <c r="B203" i="1"/>
  <c r="A203" i="1"/>
  <c r="L202" i="1"/>
  <c r="K202" i="1"/>
  <c r="J202" i="1"/>
  <c r="G202" i="1"/>
  <c r="H202" i="1" s="1"/>
  <c r="C202" i="1"/>
  <c r="B202" i="1"/>
  <c r="A202" i="1"/>
  <c r="L201" i="1"/>
  <c r="K201" i="1"/>
  <c r="J201" i="1"/>
  <c r="G201" i="1"/>
  <c r="H201" i="1" s="1"/>
  <c r="C201" i="1"/>
  <c r="B201" i="1"/>
  <c r="A201" i="1"/>
  <c r="L200" i="1"/>
  <c r="K200" i="1"/>
  <c r="J200" i="1"/>
  <c r="G200" i="1"/>
  <c r="H200" i="1" s="1"/>
  <c r="C200" i="1"/>
  <c r="B200" i="1"/>
  <c r="A200" i="1"/>
  <c r="L199" i="1"/>
  <c r="K199" i="1"/>
  <c r="J199" i="1"/>
  <c r="G199" i="1"/>
  <c r="H199" i="1" s="1"/>
  <c r="C199" i="1"/>
  <c r="B199" i="1"/>
  <c r="A199" i="1"/>
  <c r="L198" i="1"/>
  <c r="K198" i="1"/>
  <c r="J198" i="1"/>
  <c r="G198" i="1"/>
  <c r="H198" i="1" s="1"/>
  <c r="C198" i="1"/>
  <c r="B198" i="1"/>
  <c r="A198" i="1"/>
  <c r="L197" i="1"/>
  <c r="K197" i="1"/>
  <c r="J197" i="1"/>
  <c r="G197" i="1"/>
  <c r="H197" i="1" s="1"/>
  <c r="C197" i="1"/>
  <c r="B197" i="1"/>
  <c r="A197" i="1"/>
  <c r="L196" i="1"/>
  <c r="K196" i="1"/>
  <c r="J196" i="1"/>
  <c r="G196" i="1"/>
  <c r="H196" i="1" s="1"/>
  <c r="C196" i="1"/>
  <c r="B196" i="1"/>
  <c r="A196" i="1"/>
  <c r="L195" i="1"/>
  <c r="K195" i="1"/>
  <c r="J195" i="1"/>
  <c r="G195" i="1"/>
  <c r="H195" i="1" s="1"/>
  <c r="C195" i="1"/>
  <c r="B195" i="1"/>
  <c r="A195" i="1"/>
  <c r="L194" i="1"/>
  <c r="J194" i="1"/>
  <c r="C194" i="1"/>
  <c r="B194" i="1"/>
  <c r="A194" i="1"/>
  <c r="L193" i="1"/>
  <c r="J193" i="1"/>
  <c r="C193" i="1"/>
  <c r="B193" i="1"/>
  <c r="A193" i="1"/>
  <c r="B192" i="1"/>
  <c r="A192" i="1"/>
  <c r="L191" i="1"/>
  <c r="J191" i="1"/>
  <c r="C191" i="1"/>
  <c r="B191" i="1"/>
  <c r="A191" i="1"/>
  <c r="L190" i="1"/>
  <c r="J190" i="1"/>
  <c r="C190" i="1"/>
  <c r="B190" i="1"/>
  <c r="A190" i="1"/>
  <c r="L189" i="1"/>
  <c r="K189" i="1"/>
  <c r="J189" i="1"/>
  <c r="G189" i="1"/>
  <c r="H189" i="1" s="1"/>
  <c r="C189" i="1"/>
  <c r="B189" i="1"/>
  <c r="A189" i="1"/>
  <c r="L188" i="1"/>
  <c r="J188" i="1"/>
  <c r="C188" i="1"/>
  <c r="B188" i="1"/>
  <c r="A188" i="1"/>
  <c r="L187" i="1"/>
  <c r="K187" i="1"/>
  <c r="J187" i="1"/>
  <c r="G187" i="1"/>
  <c r="H187" i="1" s="1"/>
  <c r="C187" i="1"/>
  <c r="B187" i="1"/>
  <c r="A187" i="1"/>
  <c r="L186" i="1"/>
  <c r="J186" i="1"/>
  <c r="C186" i="1"/>
  <c r="B186" i="1"/>
  <c r="A186" i="1"/>
  <c r="B185" i="1"/>
  <c r="A185" i="1"/>
  <c r="L184" i="1"/>
  <c r="J184" i="1"/>
  <c r="C184" i="1"/>
  <c r="B184" i="1"/>
  <c r="A184" i="1"/>
  <c r="L183" i="1"/>
  <c r="J183" i="1"/>
  <c r="E183" i="1"/>
  <c r="K183" i="1" s="1"/>
  <c r="C183" i="1"/>
  <c r="B183" i="1"/>
  <c r="A183" i="1"/>
  <c r="L182" i="1"/>
  <c r="K182" i="1"/>
  <c r="J182" i="1"/>
  <c r="G182" i="1"/>
  <c r="H182" i="1" s="1"/>
  <c r="C182" i="1"/>
  <c r="B182" i="1"/>
  <c r="A182" i="1"/>
  <c r="L181" i="1"/>
  <c r="K181" i="1"/>
  <c r="J181" i="1"/>
  <c r="G181" i="1"/>
  <c r="H181" i="1" s="1"/>
  <c r="C181" i="1"/>
  <c r="B181" i="1"/>
  <c r="L180" i="1"/>
  <c r="K180" i="1"/>
  <c r="J180" i="1"/>
  <c r="G180" i="1"/>
  <c r="H180" i="1" s="1"/>
  <c r="C180" i="1"/>
  <c r="B180" i="1"/>
  <c r="A180" i="1"/>
  <c r="L179" i="1"/>
  <c r="J179" i="1"/>
  <c r="E179" i="1"/>
  <c r="K179" i="1" s="1"/>
  <c r="C179" i="1"/>
  <c r="B179" i="1"/>
  <c r="A179" i="1"/>
  <c r="L178" i="1"/>
  <c r="J178" i="1"/>
  <c r="C178" i="1"/>
  <c r="B178" i="1"/>
  <c r="A178" i="1"/>
  <c r="L177" i="1"/>
  <c r="J177" i="1"/>
  <c r="C177" i="1"/>
  <c r="B177" i="1"/>
  <c r="A177" i="1"/>
  <c r="L176" i="1"/>
  <c r="J176" i="1"/>
  <c r="C176" i="1"/>
  <c r="B176" i="1"/>
  <c r="A176" i="1"/>
  <c r="L175" i="1"/>
  <c r="J175" i="1"/>
  <c r="C175" i="1"/>
  <c r="B175" i="1"/>
  <c r="A175" i="1"/>
  <c r="L174" i="1"/>
  <c r="K174" i="1"/>
  <c r="J174" i="1"/>
  <c r="G174" i="1"/>
  <c r="H174" i="1" s="1"/>
  <c r="C174" i="1"/>
  <c r="B174" i="1"/>
  <c r="A174" i="1"/>
  <c r="L173" i="1"/>
  <c r="K173" i="1"/>
  <c r="J173" i="1"/>
  <c r="G173" i="1"/>
  <c r="H173" i="1" s="1"/>
  <c r="C173" i="1"/>
  <c r="B173" i="1"/>
  <c r="A173" i="1"/>
  <c r="L172" i="1"/>
  <c r="K172" i="1"/>
  <c r="J172" i="1"/>
  <c r="G172" i="1"/>
  <c r="H172" i="1" s="1"/>
  <c r="C172" i="1"/>
  <c r="B172" i="1"/>
  <c r="A172" i="1"/>
  <c r="B171" i="1"/>
  <c r="A171" i="1"/>
  <c r="B170" i="1"/>
  <c r="A170" i="1"/>
  <c r="L169" i="1"/>
  <c r="J169" i="1"/>
  <c r="C169" i="1"/>
  <c r="B169" i="1"/>
  <c r="A169" i="1"/>
  <c r="L168" i="1"/>
  <c r="J168" i="1"/>
  <c r="C168" i="1"/>
  <c r="B168" i="1"/>
  <c r="A168" i="1"/>
  <c r="L167" i="1"/>
  <c r="J167" i="1"/>
  <c r="C167" i="1"/>
  <c r="B167" i="1"/>
  <c r="A167" i="1"/>
  <c r="L166" i="1"/>
  <c r="J166" i="1"/>
  <c r="C166" i="1"/>
  <c r="B166" i="1"/>
  <c r="A166" i="1"/>
  <c r="L165" i="1"/>
  <c r="K165" i="1"/>
  <c r="J165" i="1"/>
  <c r="E165" i="1"/>
  <c r="G165" i="1" s="1"/>
  <c r="H165" i="1" s="1"/>
  <c r="C165" i="1"/>
  <c r="B165" i="1"/>
  <c r="A165" i="1"/>
  <c r="L164" i="1"/>
  <c r="J164" i="1"/>
  <c r="C164" i="1"/>
  <c r="B164" i="1"/>
  <c r="A164" i="1"/>
  <c r="L163" i="1"/>
  <c r="K163" i="1"/>
  <c r="J163" i="1"/>
  <c r="C163" i="1"/>
  <c r="B163" i="1"/>
  <c r="A163" i="1"/>
  <c r="L162" i="1"/>
  <c r="J162" i="1"/>
  <c r="C162" i="1"/>
  <c r="B162" i="1"/>
  <c r="A162" i="1"/>
  <c r="L161" i="1"/>
  <c r="J161" i="1"/>
  <c r="C161" i="1"/>
  <c r="B161" i="1"/>
  <c r="A161" i="1"/>
  <c r="L160" i="1"/>
  <c r="J160" i="1"/>
  <c r="C160" i="1"/>
  <c r="B160" i="1"/>
  <c r="A160" i="1"/>
  <c r="L159" i="1"/>
  <c r="J159" i="1"/>
  <c r="C159" i="1"/>
  <c r="B159" i="1"/>
  <c r="A159" i="1"/>
  <c r="L158" i="1"/>
  <c r="J158" i="1"/>
  <c r="C158" i="1"/>
  <c r="B158" i="1"/>
  <c r="A158" i="1"/>
  <c r="L157" i="1"/>
  <c r="J157" i="1"/>
  <c r="C157" i="1"/>
  <c r="B157" i="1"/>
  <c r="A157" i="1"/>
  <c r="L156" i="1"/>
  <c r="M156" i="1" s="1"/>
  <c r="J156" i="1"/>
  <c r="C156" i="1"/>
  <c r="B156" i="1"/>
  <c r="A156" i="1"/>
  <c r="L155" i="1"/>
  <c r="J155" i="1"/>
  <c r="C155" i="1"/>
  <c r="B155" i="1"/>
  <c r="A155" i="1"/>
  <c r="L154" i="1"/>
  <c r="J154" i="1"/>
  <c r="C154" i="1"/>
  <c r="B154" i="1"/>
  <c r="A154" i="1"/>
  <c r="L153" i="1"/>
  <c r="J153" i="1"/>
  <c r="C153" i="1"/>
  <c r="B153" i="1"/>
  <c r="A153" i="1"/>
  <c r="L152" i="1"/>
  <c r="J152" i="1"/>
  <c r="C152" i="1"/>
  <c r="B152" i="1"/>
  <c r="A152" i="1"/>
  <c r="L151" i="1"/>
  <c r="J151" i="1"/>
  <c r="C151" i="1"/>
  <c r="B151" i="1"/>
  <c r="A151" i="1"/>
  <c r="L150" i="1"/>
  <c r="J150" i="1"/>
  <c r="C150" i="1"/>
  <c r="B150" i="1"/>
  <c r="A150" i="1"/>
  <c r="L149" i="1"/>
  <c r="K149" i="1"/>
  <c r="J149" i="1"/>
  <c r="C149" i="1"/>
  <c r="B149" i="1"/>
  <c r="A149" i="1"/>
  <c r="L148" i="1"/>
  <c r="K148" i="1"/>
  <c r="J148" i="1"/>
  <c r="C148" i="1"/>
  <c r="B148" i="1"/>
  <c r="A148" i="1"/>
  <c r="B147" i="1"/>
  <c r="A147" i="1"/>
  <c r="L146" i="1"/>
  <c r="J146" i="1"/>
  <c r="C146" i="1"/>
  <c r="B146" i="1"/>
  <c r="A146" i="1"/>
  <c r="L145" i="1"/>
  <c r="J145" i="1"/>
  <c r="C145" i="1"/>
  <c r="B145" i="1"/>
  <c r="A145" i="1"/>
  <c r="L144" i="1"/>
  <c r="J144" i="1"/>
  <c r="C144" i="1"/>
  <c r="B144" i="1"/>
  <c r="A144" i="1"/>
  <c r="L143" i="1"/>
  <c r="J143" i="1"/>
  <c r="C143" i="1"/>
  <c r="B143" i="1"/>
  <c r="A143" i="1"/>
  <c r="L142" i="1"/>
  <c r="K142" i="1"/>
  <c r="J142" i="1"/>
  <c r="C142" i="1"/>
  <c r="B142" i="1"/>
  <c r="A142" i="1"/>
  <c r="L141" i="1"/>
  <c r="J141" i="1"/>
  <c r="C141" i="1"/>
  <c r="B141" i="1"/>
  <c r="A141" i="1"/>
  <c r="L140" i="1"/>
  <c r="J140" i="1"/>
  <c r="E140" i="1"/>
  <c r="G140" i="1" s="1"/>
  <c r="H140" i="1" s="1"/>
  <c r="C140" i="1"/>
  <c r="B140" i="1"/>
  <c r="A140" i="1"/>
  <c r="L139" i="1"/>
  <c r="K139" i="1"/>
  <c r="J139" i="1"/>
  <c r="C139" i="1"/>
  <c r="B139" i="1"/>
  <c r="A139" i="1"/>
  <c r="L138" i="1"/>
  <c r="J138" i="1"/>
  <c r="C138" i="1"/>
  <c r="B138" i="1"/>
  <c r="A138" i="1"/>
  <c r="L137" i="1"/>
  <c r="J137" i="1"/>
  <c r="C137" i="1"/>
  <c r="B137" i="1"/>
  <c r="A137" i="1"/>
  <c r="L136" i="1"/>
  <c r="J136" i="1"/>
  <c r="C136" i="1"/>
  <c r="B136" i="1"/>
  <c r="A136" i="1"/>
  <c r="L135" i="1"/>
  <c r="J135" i="1"/>
  <c r="C135" i="1"/>
  <c r="B135" i="1"/>
  <c r="A135" i="1"/>
  <c r="L134" i="1"/>
  <c r="J134" i="1"/>
  <c r="E134" i="1"/>
  <c r="G134" i="1" s="1"/>
  <c r="H134" i="1" s="1"/>
  <c r="C134" i="1"/>
  <c r="B134" i="1"/>
  <c r="A134" i="1"/>
  <c r="L133" i="1"/>
  <c r="K133" i="1"/>
  <c r="J133" i="1"/>
  <c r="C133" i="1"/>
  <c r="B133" i="1"/>
  <c r="A133" i="1"/>
  <c r="B132" i="1"/>
  <c r="A132" i="1"/>
  <c r="L131" i="1"/>
  <c r="K131" i="1"/>
  <c r="J131" i="1"/>
  <c r="G131" i="1"/>
  <c r="H131" i="1" s="1"/>
  <c r="C131" i="1"/>
  <c r="B131" i="1"/>
  <c r="A131" i="1"/>
  <c r="L130" i="1"/>
  <c r="K130" i="1"/>
  <c r="J130" i="1"/>
  <c r="G130" i="1"/>
  <c r="H130" i="1" s="1"/>
  <c r="C130" i="1"/>
  <c r="B130" i="1"/>
  <c r="A130" i="1"/>
  <c r="L129" i="1"/>
  <c r="K129" i="1"/>
  <c r="J129" i="1"/>
  <c r="G129" i="1"/>
  <c r="H129" i="1" s="1"/>
  <c r="C129" i="1"/>
  <c r="B129" i="1"/>
  <c r="A129" i="1"/>
  <c r="B128" i="1"/>
  <c r="A128" i="1"/>
  <c r="L127" i="1"/>
  <c r="K126" i="1"/>
  <c r="J127" i="1"/>
  <c r="J126" i="1" s="1"/>
  <c r="G127" i="1"/>
  <c r="H127" i="1" s="1"/>
  <c r="C127" i="1"/>
  <c r="B127" i="1"/>
  <c r="A127" i="1"/>
  <c r="B126" i="1"/>
  <c r="A126" i="1"/>
  <c r="L125" i="1"/>
  <c r="L124" i="1" s="1"/>
  <c r="K125" i="1"/>
  <c r="J125" i="1"/>
  <c r="G125" i="1"/>
  <c r="H125" i="1" s="1"/>
  <c r="C125" i="1"/>
  <c r="B125" i="1"/>
  <c r="A125" i="1"/>
  <c r="B124" i="1"/>
  <c r="A124" i="1"/>
  <c r="L123" i="1"/>
  <c r="M123" i="1" s="1"/>
  <c r="J123" i="1"/>
  <c r="G123" i="1"/>
  <c r="H123" i="1" s="1"/>
  <c r="C123" i="1"/>
  <c r="B123" i="1"/>
  <c r="A123" i="1"/>
  <c r="K122" i="1"/>
  <c r="B122" i="1"/>
  <c r="A122" i="1"/>
  <c r="L121" i="1"/>
  <c r="L120" i="1" s="1"/>
  <c r="K121" i="1"/>
  <c r="K120" i="1" s="1"/>
  <c r="J121" i="1"/>
  <c r="J120" i="1" s="1"/>
  <c r="G121" i="1"/>
  <c r="H121" i="1" s="1"/>
  <c r="C121" i="1"/>
  <c r="B121" i="1"/>
  <c r="A121" i="1"/>
  <c r="B120" i="1"/>
  <c r="A120" i="1"/>
  <c r="B119" i="1"/>
  <c r="A119" i="1"/>
  <c r="L118" i="1"/>
  <c r="J118" i="1"/>
  <c r="J117" i="1" s="1"/>
  <c r="C118" i="1"/>
  <c r="B118" i="1"/>
  <c r="A118" i="1"/>
  <c r="B117" i="1"/>
  <c r="A117" i="1"/>
  <c r="L116" i="1"/>
  <c r="L115" i="1" s="1"/>
  <c r="J116" i="1"/>
  <c r="J115" i="1" s="1"/>
  <c r="C116" i="1"/>
  <c r="B116" i="1"/>
  <c r="A116" i="1"/>
  <c r="C115" i="1"/>
  <c r="B115" i="1"/>
  <c r="A115" i="1"/>
  <c r="L114" i="1"/>
  <c r="K114" i="1"/>
  <c r="J114" i="1"/>
  <c r="G114" i="1"/>
  <c r="H114" i="1" s="1"/>
  <c r="C114" i="1"/>
  <c r="B114" i="1"/>
  <c r="A114" i="1"/>
  <c r="L113" i="1"/>
  <c r="K113" i="1"/>
  <c r="J113" i="1"/>
  <c r="G113" i="1"/>
  <c r="H113" i="1" s="1"/>
  <c r="C113" i="1"/>
  <c r="B113" i="1"/>
  <c r="A113" i="1"/>
  <c r="L112" i="1"/>
  <c r="J112" i="1"/>
  <c r="C112" i="1"/>
  <c r="B112" i="1"/>
  <c r="A112" i="1"/>
  <c r="B111" i="1"/>
  <c r="A111" i="1"/>
  <c r="L110" i="1"/>
  <c r="J110" i="1"/>
  <c r="C110" i="1"/>
  <c r="B110" i="1"/>
  <c r="A110" i="1"/>
  <c r="L109" i="1"/>
  <c r="J109" i="1"/>
  <c r="C109" i="1"/>
  <c r="B109" i="1"/>
  <c r="L108" i="1"/>
  <c r="K108" i="1"/>
  <c r="J108" i="1"/>
  <c r="G108" i="1"/>
  <c r="H108" i="1" s="1"/>
  <c r="C108" i="1"/>
  <c r="B108" i="1"/>
  <c r="L107" i="1"/>
  <c r="K107" i="1"/>
  <c r="J107" i="1"/>
  <c r="G107" i="1"/>
  <c r="H107" i="1" s="1"/>
  <c r="C107" i="1"/>
  <c r="B107" i="1"/>
  <c r="A107" i="1"/>
  <c r="L106" i="1"/>
  <c r="K106" i="1"/>
  <c r="J106" i="1"/>
  <c r="G106" i="1"/>
  <c r="H106" i="1" s="1"/>
  <c r="C106" i="1"/>
  <c r="B106" i="1"/>
  <c r="A106" i="1"/>
  <c r="L105" i="1"/>
  <c r="J105" i="1"/>
  <c r="E105" i="1"/>
  <c r="C105" i="1"/>
  <c r="B105" i="1"/>
  <c r="A105" i="1"/>
  <c r="L104" i="1"/>
  <c r="J104" i="1"/>
  <c r="C104" i="1"/>
  <c r="B104" i="1"/>
  <c r="A104" i="1"/>
  <c r="L103" i="1"/>
  <c r="K103" i="1"/>
  <c r="J103" i="1"/>
  <c r="G103" i="1"/>
  <c r="H103" i="1" s="1"/>
  <c r="C103" i="1"/>
  <c r="B103" i="1"/>
  <c r="A103" i="1"/>
  <c r="L102" i="1"/>
  <c r="J102" i="1"/>
  <c r="C102" i="1"/>
  <c r="B102" i="1"/>
  <c r="A102" i="1"/>
  <c r="L101" i="1"/>
  <c r="J101" i="1"/>
  <c r="C101" i="1"/>
  <c r="B101" i="1"/>
  <c r="A101" i="1"/>
  <c r="L100" i="1"/>
  <c r="J100" i="1"/>
  <c r="C100" i="1"/>
  <c r="B100" i="1"/>
  <c r="A100" i="1"/>
  <c r="L99" i="1"/>
  <c r="J99" i="1"/>
  <c r="C99" i="1"/>
  <c r="B99" i="1"/>
  <c r="A99" i="1"/>
  <c r="L98" i="1"/>
  <c r="J98" i="1"/>
  <c r="C98" i="1"/>
  <c r="B98" i="1"/>
  <c r="A98" i="1"/>
  <c r="L97" i="1"/>
  <c r="J97" i="1"/>
  <c r="C97" i="1"/>
  <c r="B97" i="1"/>
  <c r="A97" i="1"/>
  <c r="L96" i="1"/>
  <c r="J96" i="1"/>
  <c r="C96" i="1"/>
  <c r="B96" i="1"/>
  <c r="A96" i="1"/>
  <c r="L95" i="1"/>
  <c r="J95" i="1"/>
  <c r="C95" i="1"/>
  <c r="B95" i="1"/>
  <c r="A95" i="1"/>
  <c r="B94" i="1"/>
  <c r="A94" i="1"/>
  <c r="B93" i="1"/>
  <c r="A93" i="1"/>
  <c r="L92" i="1"/>
  <c r="K91" i="1"/>
  <c r="J92" i="1"/>
  <c r="G92" i="1"/>
  <c r="H92" i="1" s="1"/>
  <c r="C92" i="1"/>
  <c r="B92" i="1"/>
  <c r="A92" i="1"/>
  <c r="B91" i="1"/>
  <c r="A91" i="1"/>
  <c r="L90" i="1"/>
  <c r="J90" i="1"/>
  <c r="C90" i="1"/>
  <c r="B90" i="1"/>
  <c r="A90" i="1"/>
  <c r="L89" i="1"/>
  <c r="J89" i="1"/>
  <c r="C89" i="1"/>
  <c r="B89" i="1"/>
  <c r="A89" i="1"/>
  <c r="B88" i="1"/>
  <c r="A88" i="1"/>
  <c r="L87" i="1"/>
  <c r="K87" i="1"/>
  <c r="J87" i="1"/>
  <c r="G87" i="1"/>
  <c r="H87" i="1" s="1"/>
  <c r="C87" i="1"/>
  <c r="B87" i="1"/>
  <c r="A87" i="1"/>
  <c r="L86" i="1"/>
  <c r="J86" i="1"/>
  <c r="G86" i="1"/>
  <c r="H86" i="1" s="1"/>
  <c r="C86" i="1"/>
  <c r="B86" i="1"/>
  <c r="A86" i="1"/>
  <c r="L85" i="1"/>
  <c r="K85" i="1"/>
  <c r="J85" i="1"/>
  <c r="J84" i="1" s="1"/>
  <c r="G85" i="1"/>
  <c r="H85" i="1" s="1"/>
  <c r="C85" i="1"/>
  <c r="B85" i="1"/>
  <c r="A85" i="1"/>
  <c r="B84" i="1"/>
  <c r="A84" i="1"/>
  <c r="L83" i="1"/>
  <c r="K83" i="1"/>
  <c r="J83" i="1"/>
  <c r="G83" i="1"/>
  <c r="H83" i="1" s="1"/>
  <c r="C83" i="1"/>
  <c r="B83" i="1"/>
  <c r="A83" i="1"/>
  <c r="L82" i="1"/>
  <c r="K82" i="1"/>
  <c r="J82" i="1"/>
  <c r="G82" i="1"/>
  <c r="H82" i="1" s="1"/>
  <c r="C82" i="1"/>
  <c r="B82" i="1"/>
  <c r="A82" i="1"/>
  <c r="L81" i="1"/>
  <c r="K81" i="1"/>
  <c r="J81" i="1"/>
  <c r="G81" i="1"/>
  <c r="H81" i="1" s="1"/>
  <c r="C81" i="1"/>
  <c r="B81" i="1"/>
  <c r="A81" i="1"/>
  <c r="L80" i="1"/>
  <c r="K80" i="1"/>
  <c r="J80" i="1"/>
  <c r="G80" i="1"/>
  <c r="H80" i="1" s="1"/>
  <c r="C80" i="1"/>
  <c r="B80" i="1"/>
  <c r="A80" i="1"/>
  <c r="L79" i="1"/>
  <c r="K79" i="1"/>
  <c r="J79" i="1"/>
  <c r="G79" i="1"/>
  <c r="H79" i="1" s="1"/>
  <c r="C79" i="1"/>
  <c r="B79" i="1"/>
  <c r="A79" i="1"/>
  <c r="B78" i="1"/>
  <c r="A78" i="1"/>
  <c r="B77" i="1"/>
  <c r="A77" i="1"/>
  <c r="L76" i="1"/>
  <c r="K76" i="1"/>
  <c r="J76" i="1"/>
  <c r="G76" i="1"/>
  <c r="H76" i="1" s="1"/>
  <c r="C76" i="1"/>
  <c r="B76" i="1"/>
  <c r="A76" i="1"/>
  <c r="L75" i="1"/>
  <c r="J75" i="1"/>
  <c r="C75" i="1"/>
  <c r="B75" i="1"/>
  <c r="A75" i="1"/>
  <c r="L74" i="1"/>
  <c r="K74" i="1"/>
  <c r="J74" i="1"/>
  <c r="G74" i="1"/>
  <c r="H74" i="1" s="1"/>
  <c r="C74" i="1"/>
  <c r="B74" i="1"/>
  <c r="A74" i="1"/>
  <c r="L73" i="1"/>
  <c r="J73" i="1"/>
  <c r="C73" i="1"/>
  <c r="B73" i="1"/>
  <c r="A73" i="1"/>
  <c r="L72" i="1"/>
  <c r="K72" i="1"/>
  <c r="J72" i="1"/>
  <c r="G72" i="1"/>
  <c r="H72" i="1" s="1"/>
  <c r="C72" i="1"/>
  <c r="B72" i="1"/>
  <c r="A72" i="1"/>
  <c r="L71" i="1"/>
  <c r="J71" i="1"/>
  <c r="C71" i="1"/>
  <c r="B71" i="1"/>
  <c r="A71" i="1"/>
  <c r="B70" i="1"/>
  <c r="A70" i="1"/>
  <c r="L69" i="1"/>
  <c r="L68" i="1" s="1"/>
  <c r="J69" i="1"/>
  <c r="J68" i="1" s="1"/>
  <c r="C69" i="1"/>
  <c r="B69" i="1"/>
  <c r="A69" i="1"/>
  <c r="B68" i="1"/>
  <c r="A68" i="1"/>
  <c r="L67" i="1"/>
  <c r="M67" i="1" s="1"/>
  <c r="J67" i="1"/>
  <c r="G67" i="1"/>
  <c r="H67" i="1" s="1"/>
  <c r="C67" i="1"/>
  <c r="B67" i="1"/>
  <c r="A67" i="1"/>
  <c r="L66" i="1"/>
  <c r="J66" i="1"/>
  <c r="G66" i="1"/>
  <c r="H66" i="1" s="1"/>
  <c r="C66" i="1"/>
  <c r="B66" i="1"/>
  <c r="A66" i="1"/>
  <c r="L65" i="1"/>
  <c r="J65" i="1"/>
  <c r="G65" i="1"/>
  <c r="H65" i="1" s="1"/>
  <c r="C65" i="1"/>
  <c r="B65" i="1"/>
  <c r="A65" i="1"/>
  <c r="B64" i="1"/>
  <c r="A64" i="1"/>
  <c r="L63" i="1"/>
  <c r="J63" i="1"/>
  <c r="C63" i="1"/>
  <c r="B63" i="1"/>
  <c r="A63" i="1"/>
  <c r="L62" i="1"/>
  <c r="J62" i="1"/>
  <c r="C62" i="1"/>
  <c r="B62" i="1"/>
  <c r="A62" i="1"/>
  <c r="L61" i="1"/>
  <c r="J61" i="1"/>
  <c r="C61" i="1"/>
  <c r="B61" i="1"/>
  <c r="A61" i="1"/>
  <c r="L60" i="1"/>
  <c r="J60" i="1"/>
  <c r="E60" i="1"/>
  <c r="G60" i="1" s="1"/>
  <c r="H60" i="1" s="1"/>
  <c r="C60" i="1"/>
  <c r="B60" i="1"/>
  <c r="A60" i="1"/>
  <c r="B59" i="1"/>
  <c r="A59" i="1"/>
  <c r="L57" i="1"/>
  <c r="J57" i="1"/>
  <c r="C57" i="1"/>
  <c r="B57" i="1"/>
  <c r="A57" i="1"/>
  <c r="L56" i="1"/>
  <c r="J56" i="1"/>
  <c r="C56" i="1"/>
  <c r="B56" i="1"/>
  <c r="A56" i="1"/>
  <c r="L55" i="1"/>
  <c r="J55" i="1"/>
  <c r="C55" i="1"/>
  <c r="B55" i="1"/>
  <c r="A55" i="1"/>
  <c r="L54" i="1"/>
  <c r="J54" i="1"/>
  <c r="C54" i="1"/>
  <c r="B54" i="1"/>
  <c r="A54" i="1"/>
  <c r="L53" i="1"/>
  <c r="K53" i="1"/>
  <c r="J53" i="1"/>
  <c r="G53" i="1"/>
  <c r="H53" i="1" s="1"/>
  <c r="C53" i="1"/>
  <c r="B53" i="1"/>
  <c r="A53" i="1"/>
  <c r="L50" i="1"/>
  <c r="K50" i="1"/>
  <c r="J50" i="1"/>
  <c r="E50" i="1"/>
  <c r="G50" i="1" s="1"/>
  <c r="H50" i="1" s="1"/>
  <c r="C50" i="1"/>
  <c r="B50" i="1"/>
  <c r="A50" i="1"/>
  <c r="L49" i="1"/>
  <c r="J49" i="1"/>
  <c r="C49" i="1"/>
  <c r="B49" i="1"/>
  <c r="A49" i="1"/>
  <c r="L48" i="1"/>
  <c r="K48" i="1"/>
  <c r="J48" i="1"/>
  <c r="G48" i="1"/>
  <c r="H48" i="1" s="1"/>
  <c r="C48" i="1"/>
  <c r="B48" i="1"/>
  <c r="A48" i="1"/>
  <c r="L47" i="1"/>
  <c r="J47" i="1"/>
  <c r="C47" i="1"/>
  <c r="B47" i="1"/>
  <c r="A47" i="1"/>
  <c r="L46" i="1"/>
  <c r="J46" i="1"/>
  <c r="E46" i="1"/>
  <c r="G46" i="1" s="1"/>
  <c r="H46" i="1" s="1"/>
  <c r="C46" i="1"/>
  <c r="B46" i="1"/>
  <c r="A46" i="1"/>
  <c r="L45" i="1"/>
  <c r="K45" i="1"/>
  <c r="J45" i="1"/>
  <c r="G45" i="1"/>
  <c r="H45" i="1" s="1"/>
  <c r="C45" i="1"/>
  <c r="B45" i="1"/>
  <c r="A45" i="1"/>
  <c r="L44" i="1"/>
  <c r="J44" i="1"/>
  <c r="C44" i="1"/>
  <c r="B44" i="1"/>
  <c r="A44" i="1"/>
  <c r="B43" i="1"/>
  <c r="A43" i="1"/>
  <c r="L41" i="1"/>
  <c r="J41" i="1"/>
  <c r="C41" i="1"/>
  <c r="B41" i="1"/>
  <c r="A41" i="1"/>
  <c r="L40" i="1"/>
  <c r="J40" i="1"/>
  <c r="C40" i="1"/>
  <c r="B40" i="1"/>
  <c r="A40" i="1"/>
  <c r="L39" i="1"/>
  <c r="J39" i="1"/>
  <c r="C39" i="1"/>
  <c r="B39" i="1"/>
  <c r="A39" i="1"/>
  <c r="L38" i="1"/>
  <c r="J38" i="1"/>
  <c r="E38" i="1"/>
  <c r="G38" i="1" s="1"/>
  <c r="H38" i="1" s="1"/>
  <c r="C38" i="1"/>
  <c r="B38" i="1"/>
  <c r="A38" i="1"/>
  <c r="L37" i="1"/>
  <c r="K37" i="1"/>
  <c r="J37" i="1"/>
  <c r="C37" i="1"/>
  <c r="B37" i="1"/>
  <c r="A37" i="1"/>
  <c r="L36" i="1"/>
  <c r="J36" i="1"/>
  <c r="C36" i="1"/>
  <c r="B36" i="1"/>
  <c r="A36" i="1"/>
  <c r="L35" i="1"/>
  <c r="J35" i="1"/>
  <c r="C35" i="1"/>
  <c r="B35" i="1"/>
  <c r="A35" i="1"/>
  <c r="L34" i="1"/>
  <c r="K34" i="1"/>
  <c r="J34" i="1"/>
  <c r="C34" i="1"/>
  <c r="B34" i="1"/>
  <c r="A34" i="1"/>
  <c r="L33" i="1"/>
  <c r="J33" i="1"/>
  <c r="C33" i="1"/>
  <c r="B33" i="1"/>
  <c r="A33" i="1"/>
  <c r="L32" i="1"/>
  <c r="J32" i="1"/>
  <c r="C32" i="1"/>
  <c r="B32" i="1"/>
  <c r="A32" i="1"/>
  <c r="L31" i="1"/>
  <c r="J31" i="1"/>
  <c r="C31" i="1"/>
  <c r="B31" i="1"/>
  <c r="A31" i="1"/>
  <c r="L30" i="1"/>
  <c r="J30" i="1"/>
  <c r="C30" i="1"/>
  <c r="B30" i="1"/>
  <c r="A30" i="1"/>
  <c r="L29" i="1"/>
  <c r="K29" i="1"/>
  <c r="J29" i="1"/>
  <c r="C29" i="1"/>
  <c r="B29" i="1"/>
  <c r="A29" i="1"/>
  <c r="L28" i="1"/>
  <c r="J28" i="1"/>
  <c r="C28" i="1"/>
  <c r="B28" i="1"/>
  <c r="A28" i="1"/>
  <c r="L27" i="1"/>
  <c r="J27" i="1"/>
  <c r="C27" i="1"/>
  <c r="B27" i="1"/>
  <c r="A27" i="1"/>
  <c r="L26" i="1"/>
  <c r="K26" i="1"/>
  <c r="J26" i="1"/>
  <c r="C26" i="1"/>
  <c r="B26" i="1"/>
  <c r="A26" i="1"/>
  <c r="L25" i="1"/>
  <c r="J25" i="1"/>
  <c r="B25" i="1"/>
  <c r="A25" i="1"/>
  <c r="L24" i="1"/>
  <c r="J24" i="1"/>
  <c r="C24" i="1"/>
  <c r="B24" i="1"/>
  <c r="A24" i="1"/>
  <c r="B23" i="1"/>
  <c r="A23" i="1"/>
  <c r="L22" i="1"/>
  <c r="L21" i="1" s="1"/>
  <c r="G22" i="1"/>
  <c r="H22" i="1" s="1"/>
  <c r="C22" i="1"/>
  <c r="B22" i="1"/>
  <c r="A22" i="1"/>
  <c r="N21" i="1"/>
  <c r="M21" i="1"/>
  <c r="K21" i="1"/>
  <c r="J21" i="1"/>
  <c r="L20" i="1"/>
  <c r="L19" i="1" s="1"/>
  <c r="K20" i="1"/>
  <c r="K19" i="1" s="1"/>
  <c r="J20" i="1"/>
  <c r="J19" i="1" s="1"/>
  <c r="G20" i="1"/>
  <c r="H20" i="1" s="1"/>
  <c r="C20" i="1"/>
  <c r="B20" i="1"/>
  <c r="A20" i="1"/>
  <c r="L18" i="1"/>
  <c r="L17" i="1" s="1"/>
  <c r="K18" i="1"/>
  <c r="K17" i="1" s="1"/>
  <c r="J18" i="1"/>
  <c r="J17" i="1" s="1"/>
  <c r="G18" i="1"/>
  <c r="H18" i="1" s="1"/>
  <c r="C18" i="1"/>
  <c r="B18" i="1"/>
  <c r="A18" i="1"/>
  <c r="L15" i="1"/>
  <c r="L14" i="1" s="1"/>
  <c r="J15" i="1"/>
  <c r="J14" i="1" s="1"/>
  <c r="C15" i="1"/>
  <c r="B15" i="1"/>
  <c r="A15" i="1"/>
  <c r="L13" i="1"/>
  <c r="K13" i="1"/>
  <c r="J13" i="1"/>
  <c r="G13" i="1"/>
  <c r="H13" i="1" s="1"/>
  <c r="C13" i="1"/>
  <c r="B13" i="1"/>
  <c r="A13" i="1"/>
  <c r="L12" i="1"/>
  <c r="K12" i="1"/>
  <c r="M12" i="1" s="1"/>
  <c r="J12" i="1"/>
  <c r="G12" i="1"/>
  <c r="H12" i="1" s="1"/>
  <c r="C12" i="1"/>
  <c r="B12" i="1"/>
  <c r="A12" i="1"/>
  <c r="L11" i="1"/>
  <c r="J11" i="1"/>
  <c r="C11" i="1"/>
  <c r="B11" i="1"/>
  <c r="A11" i="1"/>
  <c r="L8" i="1"/>
  <c r="L7" i="1" s="1"/>
  <c r="J8" i="1"/>
  <c r="J7" i="1" s="1"/>
  <c r="G8" i="1"/>
  <c r="H8" i="1" s="1"/>
  <c r="C8" i="1"/>
  <c r="B8" i="1"/>
  <c r="A8" i="1"/>
  <c r="K15" i="1" l="1"/>
  <c r="M14" i="3"/>
  <c r="N145" i="3"/>
  <c r="K145" i="1"/>
  <c r="N166" i="3"/>
  <c r="K166" i="1"/>
  <c r="O41" i="3"/>
  <c r="O202" i="3"/>
  <c r="O210" i="3"/>
  <c r="O271" i="3"/>
  <c r="O299" i="3"/>
  <c r="K173" i="5"/>
  <c r="G173" i="5"/>
  <c r="O142" i="3"/>
  <c r="O182" i="3"/>
  <c r="O201" i="3"/>
  <c r="O221" i="3"/>
  <c r="O284" i="3"/>
  <c r="O321" i="3"/>
  <c r="O45" i="5"/>
  <c r="H81" i="5"/>
  <c r="O99" i="5"/>
  <c r="G103" i="5"/>
  <c r="E103" i="3" s="1"/>
  <c r="G103" i="3" s="1"/>
  <c r="H103" i="3" s="1"/>
  <c r="O146" i="5"/>
  <c r="O148" i="5"/>
  <c r="O152" i="5"/>
  <c r="G155" i="5"/>
  <c r="G181" i="5"/>
  <c r="J16" i="1"/>
  <c r="L120" i="3"/>
  <c r="O165" i="3"/>
  <c r="O71" i="5"/>
  <c r="J78" i="5"/>
  <c r="O105" i="5"/>
  <c r="L115" i="5"/>
  <c r="K121" i="5"/>
  <c r="K120" i="5" s="1"/>
  <c r="K180" i="5"/>
  <c r="G180" i="5"/>
  <c r="E180" i="3" s="1"/>
  <c r="G180" i="3" s="1"/>
  <c r="H180" i="3" s="1"/>
  <c r="L17" i="3"/>
  <c r="N71" i="3"/>
  <c r="O74" i="3"/>
  <c r="O110" i="3"/>
  <c r="O199" i="3"/>
  <c r="N232" i="3"/>
  <c r="O292" i="3"/>
  <c r="O313" i="3"/>
  <c r="G20" i="5"/>
  <c r="O32" i="5"/>
  <c r="O74" i="5"/>
  <c r="K80" i="5"/>
  <c r="J88" i="5"/>
  <c r="G92" i="5"/>
  <c r="K109" i="5"/>
  <c r="L126" i="5"/>
  <c r="K204" i="5"/>
  <c r="G204" i="5"/>
  <c r="M17" i="7"/>
  <c r="N18" i="7"/>
  <c r="N17" i="7" s="1"/>
  <c r="O291" i="3"/>
  <c r="M301" i="3"/>
  <c r="O310" i="3"/>
  <c r="O24" i="5"/>
  <c r="O28" i="5"/>
  <c r="O36" i="5"/>
  <c r="O48" i="5"/>
  <c r="G62" i="5"/>
  <c r="E62" i="3" s="1"/>
  <c r="G62" i="3" s="1"/>
  <c r="H62" i="3" s="1"/>
  <c r="K79" i="5"/>
  <c r="J84" i="5"/>
  <c r="O87" i="5"/>
  <c r="O97" i="5"/>
  <c r="G101" i="5"/>
  <c r="E101" i="3" s="1"/>
  <c r="G101" i="3" s="1"/>
  <c r="G123" i="5"/>
  <c r="O135" i="5"/>
  <c r="O136" i="5"/>
  <c r="O139" i="5"/>
  <c r="O140" i="5"/>
  <c r="K144" i="5"/>
  <c r="O151" i="5"/>
  <c r="O154" i="5"/>
  <c r="K157" i="5"/>
  <c r="G157" i="5"/>
  <c r="O46" i="3"/>
  <c r="O99" i="3"/>
  <c r="M102" i="3"/>
  <c r="N102" i="3" s="1"/>
  <c r="N105" i="3"/>
  <c r="O186" i="3"/>
  <c r="O195" i="3"/>
  <c r="O203" i="3"/>
  <c r="O207" i="3"/>
  <c r="O263" i="3"/>
  <c r="N318" i="3"/>
  <c r="O335" i="3"/>
  <c r="O87" i="3"/>
  <c r="O89" i="3"/>
  <c r="N230" i="3"/>
  <c r="O240" i="3"/>
  <c r="O241" i="3"/>
  <c r="O250" i="3"/>
  <c r="O315" i="3"/>
  <c r="O27" i="5"/>
  <c r="O35" i="5"/>
  <c r="O47" i="5"/>
  <c r="O54" i="5"/>
  <c r="O65" i="5"/>
  <c r="O67" i="5"/>
  <c r="G149" i="5"/>
  <c r="G169" i="5"/>
  <c r="M165" i="1"/>
  <c r="M196" i="1"/>
  <c r="O196" i="1" s="1"/>
  <c r="M204" i="1"/>
  <c r="L128" i="3"/>
  <c r="K128" i="5"/>
  <c r="O263" i="5"/>
  <c r="L278" i="5"/>
  <c r="G282" i="5"/>
  <c r="E282" i="3" s="1"/>
  <c r="G282" i="3" s="1"/>
  <c r="H282" i="3" s="1"/>
  <c r="O283" i="5"/>
  <c r="K297" i="5"/>
  <c r="G302" i="5"/>
  <c r="K306" i="5"/>
  <c r="G318" i="5"/>
  <c r="E318" i="3" s="1"/>
  <c r="G318" i="3" s="1"/>
  <c r="H318" i="3" s="1"/>
  <c r="G319" i="5"/>
  <c r="E319" i="3" s="1"/>
  <c r="G319" i="3" s="1"/>
  <c r="H319" i="3" s="1"/>
  <c r="O327" i="5"/>
  <c r="O29" i="6"/>
  <c r="N44" i="6"/>
  <c r="O46" i="6"/>
  <c r="H54" i="6"/>
  <c r="H60" i="6"/>
  <c r="H86" i="6"/>
  <c r="O137" i="6"/>
  <c r="H174" i="6"/>
  <c r="O178" i="6"/>
  <c r="K185" i="6"/>
  <c r="H204" i="6"/>
  <c r="O239" i="6"/>
  <c r="O272" i="6"/>
  <c r="O273" i="6"/>
  <c r="H281" i="6"/>
  <c r="O285" i="6"/>
  <c r="N299" i="6"/>
  <c r="O312" i="6"/>
  <c r="O335" i="6"/>
  <c r="M24" i="7"/>
  <c r="N24" i="7" s="1"/>
  <c r="O25" i="7"/>
  <c r="N45" i="7"/>
  <c r="O63" i="7"/>
  <c r="H65" i="7"/>
  <c r="H69" i="7"/>
  <c r="O102" i="7"/>
  <c r="G150" i="7"/>
  <c r="M150" i="7" s="1"/>
  <c r="N150" i="7" s="1"/>
  <c r="M157" i="7"/>
  <c r="O160" i="7"/>
  <c r="G161" i="7"/>
  <c r="L163" i="7"/>
  <c r="O184" i="7"/>
  <c r="N194" i="7"/>
  <c r="O215" i="7"/>
  <c r="O227" i="7"/>
  <c r="O243" i="7"/>
  <c r="O259" i="7"/>
  <c r="O260" i="7"/>
  <c r="O284" i="7"/>
  <c r="M309" i="7"/>
  <c r="G174" i="5"/>
  <c r="E174" i="3" s="1"/>
  <c r="G174" i="3" s="1"/>
  <c r="H174" i="3" s="1"/>
  <c r="G178" i="5"/>
  <c r="E178" i="3" s="1"/>
  <c r="G178" i="3" s="1"/>
  <c r="K221" i="5"/>
  <c r="O227" i="5"/>
  <c r="K235" i="5"/>
  <c r="K241" i="5"/>
  <c r="O258" i="5"/>
  <c r="G273" i="5"/>
  <c r="E273" i="3" s="1"/>
  <c r="G273" i="3" s="1"/>
  <c r="N276" i="5"/>
  <c r="O306" i="5"/>
  <c r="G310" i="5"/>
  <c r="E310" i="3" s="1"/>
  <c r="G310" i="3" s="1"/>
  <c r="O331" i="5"/>
  <c r="O334" i="5"/>
  <c r="M26" i="6"/>
  <c r="N26" i="6" s="1"/>
  <c r="M27" i="6"/>
  <c r="N27" i="6" s="1"/>
  <c r="N50" i="6"/>
  <c r="J52" i="6"/>
  <c r="O54" i="6"/>
  <c r="O57" i="6"/>
  <c r="J59" i="6"/>
  <c r="J58" i="6" s="1"/>
  <c r="O83" i="6"/>
  <c r="O86" i="6"/>
  <c r="H109" i="6"/>
  <c r="O123" i="6"/>
  <c r="G154" i="6"/>
  <c r="H155" i="6"/>
  <c r="O160" i="6"/>
  <c r="H186" i="6"/>
  <c r="O194" i="6"/>
  <c r="O207" i="6"/>
  <c r="O238" i="6"/>
  <c r="H244" i="6"/>
  <c r="O259" i="6"/>
  <c r="H265" i="6"/>
  <c r="M273" i="6"/>
  <c r="N273" i="6" s="1"/>
  <c r="L286" i="6"/>
  <c r="H318" i="6"/>
  <c r="O325" i="6"/>
  <c r="M334" i="6"/>
  <c r="M41" i="7"/>
  <c r="N41" i="7" s="1"/>
  <c r="H55" i="7"/>
  <c r="K64" i="7"/>
  <c r="H72" i="7"/>
  <c r="O81" i="7"/>
  <c r="H85" i="7"/>
  <c r="O98" i="7"/>
  <c r="M100" i="7"/>
  <c r="H107" i="7"/>
  <c r="O130" i="7"/>
  <c r="O141" i="7"/>
  <c r="G160" i="7"/>
  <c r="M190" i="7"/>
  <c r="N196" i="7"/>
  <c r="M204" i="7"/>
  <c r="O242" i="7"/>
  <c r="O258" i="7"/>
  <c r="O263" i="7"/>
  <c r="O264" i="7"/>
  <c r="O292" i="7"/>
  <c r="O221" i="5"/>
  <c r="O235" i="5"/>
  <c r="O241" i="5"/>
  <c r="G245" i="5"/>
  <c r="E245" i="3" s="1"/>
  <c r="G245" i="3" s="1"/>
  <c r="H245" i="3" s="1"/>
  <c r="K267" i="5"/>
  <c r="K276" i="5"/>
  <c r="K274" i="5" s="1"/>
  <c r="K288" i="5"/>
  <c r="K313" i="5"/>
  <c r="K331" i="5"/>
  <c r="N48" i="6"/>
  <c r="O56" i="6"/>
  <c r="M71" i="6"/>
  <c r="H92" i="6"/>
  <c r="H103" i="6"/>
  <c r="O118" i="6"/>
  <c r="O150" i="6"/>
  <c r="G160" i="6"/>
  <c r="E160" i="5" s="1"/>
  <c r="O173" i="6"/>
  <c r="O184" i="6"/>
  <c r="O206" i="6"/>
  <c r="O232" i="6"/>
  <c r="O237" i="6"/>
  <c r="H245" i="6"/>
  <c r="O255" i="6"/>
  <c r="O297" i="6"/>
  <c r="O300" i="6"/>
  <c r="O307" i="6"/>
  <c r="O318" i="6"/>
  <c r="O324" i="6"/>
  <c r="H13" i="7"/>
  <c r="M30" i="7"/>
  <c r="N30" i="7" s="1"/>
  <c r="H71" i="7"/>
  <c r="M129" i="7"/>
  <c r="H138" i="7"/>
  <c r="M264" i="7"/>
  <c r="O321" i="7"/>
  <c r="G194" i="5"/>
  <c r="G195" i="5"/>
  <c r="H196" i="5"/>
  <c r="G201" i="5"/>
  <c r="O215" i="5"/>
  <c r="O285" i="5"/>
  <c r="J294" i="5"/>
  <c r="O330" i="5"/>
  <c r="G336" i="5"/>
  <c r="L14" i="6"/>
  <c r="O15" i="6"/>
  <c r="N101" i="6"/>
  <c r="M118" i="6"/>
  <c r="M117" i="6" s="1"/>
  <c r="M173" i="6"/>
  <c r="N173" i="6" s="1"/>
  <c r="N215" i="6"/>
  <c r="M235" i="6"/>
  <c r="M300" i="6"/>
  <c r="N300" i="6" s="1"/>
  <c r="M322" i="6"/>
  <c r="O53" i="7"/>
  <c r="K52" i="7"/>
  <c r="M133" i="7"/>
  <c r="O136" i="7"/>
  <c r="N139" i="7"/>
  <c r="O178" i="7"/>
  <c r="H208" i="7"/>
  <c r="O250" i="7"/>
  <c r="N273" i="7"/>
  <c r="M284" i="7"/>
  <c r="M296" i="7"/>
  <c r="N296" i="7" s="1"/>
  <c r="L303" i="7"/>
  <c r="G163" i="5"/>
  <c r="E163" i="3" s="1"/>
  <c r="G163" i="3" s="1"/>
  <c r="N183" i="5"/>
  <c r="N232" i="5"/>
  <c r="N243" i="5"/>
  <c r="O244" i="5"/>
  <c r="O251" i="5"/>
  <c r="O260" i="5"/>
  <c r="L286" i="5"/>
  <c r="O99" i="6"/>
  <c r="O139" i="6"/>
  <c r="O200" i="6"/>
  <c r="O210" i="6"/>
  <c r="O292" i="6"/>
  <c r="G8" i="7"/>
  <c r="M34" i="7"/>
  <c r="N34" i="7" s="1"/>
  <c r="O50" i="7"/>
  <c r="H76" i="7"/>
  <c r="G136" i="7"/>
  <c r="K147" i="7"/>
  <c r="O197" i="7"/>
  <c r="O248" i="7"/>
  <c r="O254" i="7"/>
  <c r="O280" i="7"/>
  <c r="H95" i="6"/>
  <c r="O97" i="6"/>
  <c r="O98" i="6"/>
  <c r="K94" i="6"/>
  <c r="O104" i="6"/>
  <c r="O134" i="6"/>
  <c r="O140" i="6"/>
  <c r="O169" i="6"/>
  <c r="O181" i="6"/>
  <c r="O186" i="6"/>
  <c r="O212" i="6"/>
  <c r="O214" i="6"/>
  <c r="O231" i="6"/>
  <c r="O242" i="6"/>
  <c r="O246" i="6"/>
  <c r="O247" i="6"/>
  <c r="O252" i="6"/>
  <c r="O313" i="6"/>
  <c r="O316" i="6"/>
  <c r="N318" i="6"/>
  <c r="H75" i="7"/>
  <c r="M89" i="7"/>
  <c r="H116" i="7"/>
  <c r="O165" i="7"/>
  <c r="H189" i="7"/>
  <c r="H203" i="7"/>
  <c r="N210" i="7"/>
  <c r="H67" i="7"/>
  <c r="H74" i="7"/>
  <c r="O104" i="7"/>
  <c r="N116" i="7"/>
  <c r="N115" i="7" s="1"/>
  <c r="O121" i="7"/>
  <c r="O151" i="7"/>
  <c r="H164" i="7"/>
  <c r="G165" i="7"/>
  <c r="N178" i="7"/>
  <c r="N190" i="7"/>
  <c r="O204" i="7"/>
  <c r="O218" i="7"/>
  <c r="N262" i="7"/>
  <c r="H263" i="7"/>
  <c r="H293" i="7"/>
  <c r="H329" i="7"/>
  <c r="O183" i="5"/>
  <c r="O189" i="5"/>
  <c r="N205" i="5"/>
  <c r="O213" i="5"/>
  <c r="O217" i="5"/>
  <c r="O236" i="5"/>
  <c r="O259" i="5"/>
  <c r="K263" i="5"/>
  <c r="O315" i="5"/>
  <c r="K321" i="5"/>
  <c r="N80" i="6"/>
  <c r="N172" i="6"/>
  <c r="N258" i="6"/>
  <c r="H305" i="6"/>
  <c r="H306" i="6"/>
  <c r="M26" i="7"/>
  <c r="N26" i="7" s="1"/>
  <c r="O186" i="7"/>
  <c r="H193" i="7"/>
  <c r="H223" i="7"/>
  <c r="O228" i="7"/>
  <c r="O232" i="7"/>
  <c r="O308" i="7"/>
  <c r="L122" i="1"/>
  <c r="M183" i="1"/>
  <c r="M206" i="1"/>
  <c r="O206" i="1" s="1"/>
  <c r="M235" i="1"/>
  <c r="O319" i="1"/>
  <c r="M37" i="1"/>
  <c r="O37" i="1" s="1"/>
  <c r="M53" i="1"/>
  <c r="M81" i="1"/>
  <c r="O81" i="1" s="1"/>
  <c r="M297" i="1"/>
  <c r="O297" i="1" s="1"/>
  <c r="N331" i="1"/>
  <c r="L249" i="1"/>
  <c r="M284" i="1"/>
  <c r="M48" i="1"/>
  <c r="O48" i="1" s="1"/>
  <c r="M50" i="1"/>
  <c r="O50" i="1" s="1"/>
  <c r="K86" i="1"/>
  <c r="M86" i="1" s="1"/>
  <c r="O86" i="1" s="1"/>
  <c r="L111" i="1"/>
  <c r="M125" i="1"/>
  <c r="M124" i="1" s="1"/>
  <c r="M129" i="1"/>
  <c r="M166" i="1"/>
  <c r="O166" i="1" s="1"/>
  <c r="G284" i="1"/>
  <c r="H284" i="1" s="1"/>
  <c r="M288" i="1"/>
  <c r="O288" i="1" s="1"/>
  <c r="M292" i="1"/>
  <c r="O292" i="1" s="1"/>
  <c r="M18" i="1"/>
  <c r="M17" i="1" s="1"/>
  <c r="J88" i="1"/>
  <c r="M189" i="1"/>
  <c r="M205" i="1"/>
  <c r="O205" i="1" s="1"/>
  <c r="J219" i="1"/>
  <c r="M220" i="1"/>
  <c r="M281" i="1"/>
  <c r="M298" i="1"/>
  <c r="N298" i="1" s="1"/>
  <c r="J303" i="1"/>
  <c r="K219" i="1"/>
  <c r="M219" i="1" s="1"/>
  <c r="H26" i="3"/>
  <c r="E26" i="1"/>
  <c r="G26" i="1" s="1"/>
  <c r="H26" i="1" s="1"/>
  <c r="H34" i="3"/>
  <c r="E34" i="1"/>
  <c r="G34" i="1" s="1"/>
  <c r="H34" i="1" s="1"/>
  <c r="H304" i="3"/>
  <c r="E304" i="1"/>
  <c r="G304" i="1" s="1"/>
  <c r="H304" i="1" s="1"/>
  <c r="H15" i="3"/>
  <c r="E15" i="1"/>
  <c r="G15" i="1" s="1"/>
  <c r="H15" i="1" s="1"/>
  <c r="G240" i="1"/>
  <c r="H240" i="1" s="1"/>
  <c r="K240" i="1"/>
  <c r="M240" i="1" s="1"/>
  <c r="O240" i="1" s="1"/>
  <c r="O112" i="3"/>
  <c r="L111" i="3"/>
  <c r="O152" i="3"/>
  <c r="M152" i="3"/>
  <c r="M157" i="3"/>
  <c r="O157" i="3"/>
  <c r="M336" i="7"/>
  <c r="N336" i="7" s="1"/>
  <c r="H336" i="7"/>
  <c r="L23" i="1"/>
  <c r="J70" i="1"/>
  <c r="G105" i="1"/>
  <c r="H105" i="1" s="1"/>
  <c r="K105" i="1"/>
  <c r="M61" i="3"/>
  <c r="K61" i="1" s="1"/>
  <c r="M61" i="1" s="1"/>
  <c r="L59" i="3"/>
  <c r="H99" i="3"/>
  <c r="E99" i="1"/>
  <c r="O100" i="3"/>
  <c r="M100" i="3"/>
  <c r="L117" i="3"/>
  <c r="O118" i="3"/>
  <c r="M168" i="3"/>
  <c r="O168" i="3"/>
  <c r="M258" i="3"/>
  <c r="O258" i="3"/>
  <c r="H267" i="3"/>
  <c r="K267" i="1"/>
  <c r="M267" i="1" s="1"/>
  <c r="O267" i="1" s="1"/>
  <c r="O305" i="3"/>
  <c r="M305" i="3"/>
  <c r="K305" i="1" s="1"/>
  <c r="H329" i="3"/>
  <c r="E329" i="1"/>
  <c r="H13" i="5"/>
  <c r="M13" i="5"/>
  <c r="N13" i="5" s="1"/>
  <c r="H40" i="5"/>
  <c r="E40" i="3"/>
  <c r="G40" i="3" s="1"/>
  <c r="H40" i="3" s="1"/>
  <c r="K113" i="5"/>
  <c r="G113" i="5"/>
  <c r="K116" i="5"/>
  <c r="K115" i="5" s="1"/>
  <c r="G116" i="5"/>
  <c r="E136" i="3"/>
  <c r="G136" i="3" s="1"/>
  <c r="H136" i="5"/>
  <c r="G223" i="5"/>
  <c r="E223" i="3" s="1"/>
  <c r="G223" i="3" s="1"/>
  <c r="H223" i="3" s="1"/>
  <c r="K223" i="5"/>
  <c r="K230" i="5"/>
  <c r="G230" i="5"/>
  <c r="K238" i="5"/>
  <c r="G238" i="5"/>
  <c r="G257" i="5"/>
  <c r="K257" i="5"/>
  <c r="H310" i="3"/>
  <c r="E310" i="1"/>
  <c r="G310" i="1" s="1"/>
  <c r="H310" i="1" s="1"/>
  <c r="E315" i="3"/>
  <c r="G315" i="3" s="1"/>
  <c r="H315" i="3" s="1"/>
  <c r="H315" i="5"/>
  <c r="M62" i="6"/>
  <c r="O62" i="6"/>
  <c r="H184" i="6"/>
  <c r="E184" i="5"/>
  <c r="M314" i="7"/>
  <c r="E62" i="1"/>
  <c r="G62" i="1" s="1"/>
  <c r="H62" i="1" s="1"/>
  <c r="M72" i="1"/>
  <c r="O72" i="1" s="1"/>
  <c r="M149" i="1"/>
  <c r="O149" i="1" s="1"/>
  <c r="M287" i="1"/>
  <c r="N287" i="1" s="1"/>
  <c r="E13" i="3"/>
  <c r="G13" i="3" s="1"/>
  <c r="H13" i="3" s="1"/>
  <c r="O101" i="3"/>
  <c r="H109" i="3"/>
  <c r="K155" i="1"/>
  <c r="M155" i="1" s="1"/>
  <c r="N155" i="3"/>
  <c r="O158" i="3"/>
  <c r="M158" i="3"/>
  <c r="K158" i="1" s="1"/>
  <c r="O243" i="3"/>
  <c r="O256" i="3"/>
  <c r="J23" i="5"/>
  <c r="M144" i="5"/>
  <c r="N144" i="5" s="1"/>
  <c r="H144" i="5"/>
  <c r="E144" i="3"/>
  <c r="G144" i="3" s="1"/>
  <c r="G217" i="5"/>
  <c r="E217" i="3" s="1"/>
  <c r="G217" i="3" s="1"/>
  <c r="K217" i="5"/>
  <c r="M8" i="6"/>
  <c r="N8" i="6" s="1"/>
  <c r="N7" i="6" s="1"/>
  <c r="H8" i="6"/>
  <c r="E8" i="5"/>
  <c r="K8" i="5" s="1"/>
  <c r="K7" i="5" s="1"/>
  <c r="G175" i="5"/>
  <c r="K175" i="5"/>
  <c r="M29" i="1"/>
  <c r="O29" i="1" s="1"/>
  <c r="E75" i="1"/>
  <c r="K75" i="1" s="1"/>
  <c r="M75" i="1" s="1"/>
  <c r="O75" i="1" s="1"/>
  <c r="L78" i="1"/>
  <c r="J94" i="1"/>
  <c r="K124" i="1"/>
  <c r="K119" i="1" s="1"/>
  <c r="M180" i="1"/>
  <c r="O180" i="1" s="1"/>
  <c r="N183" i="1"/>
  <c r="M246" i="1"/>
  <c r="N246" i="1" s="1"/>
  <c r="M308" i="1"/>
  <c r="O308" i="1" s="1"/>
  <c r="N18" i="3"/>
  <c r="N17" i="3" s="1"/>
  <c r="J17" i="3"/>
  <c r="J16" i="3" s="1"/>
  <c r="O28" i="3"/>
  <c r="O32" i="3"/>
  <c r="M32" i="3"/>
  <c r="K32" i="1" s="1"/>
  <c r="M32" i="1" s="1"/>
  <c r="O36" i="3"/>
  <c r="O40" i="3"/>
  <c r="M40" i="3"/>
  <c r="K40" i="1" s="1"/>
  <c r="M40" i="1" s="1"/>
  <c r="O40" i="1" s="1"/>
  <c r="O47" i="3"/>
  <c r="M47" i="3"/>
  <c r="K47" i="1" s="1"/>
  <c r="M47" i="1" s="1"/>
  <c r="O47" i="1" s="1"/>
  <c r="O83" i="3"/>
  <c r="M83" i="3"/>
  <c r="N83" i="3" s="1"/>
  <c r="N89" i="3"/>
  <c r="K89" i="1"/>
  <c r="M89" i="1" s="1"/>
  <c r="N89" i="1" s="1"/>
  <c r="O116" i="3"/>
  <c r="L115" i="3"/>
  <c r="M219" i="3"/>
  <c r="N219" i="3" s="1"/>
  <c r="O219" i="3"/>
  <c r="O248" i="3"/>
  <c r="N248" i="3"/>
  <c r="O285" i="3"/>
  <c r="O298" i="3"/>
  <c r="M298" i="3"/>
  <c r="H313" i="3"/>
  <c r="E313" i="1"/>
  <c r="G313" i="1" s="1"/>
  <c r="H313" i="1" s="1"/>
  <c r="O327" i="3"/>
  <c r="M327" i="3"/>
  <c r="O336" i="3"/>
  <c r="K32" i="5"/>
  <c r="G32" i="5"/>
  <c r="E32" i="3" s="1"/>
  <c r="G32" i="3" s="1"/>
  <c r="O80" i="5"/>
  <c r="H101" i="3"/>
  <c r="E101" i="1"/>
  <c r="K146" i="5"/>
  <c r="G146" i="5"/>
  <c r="L185" i="5"/>
  <c r="O186" i="5"/>
  <c r="M265" i="5"/>
  <c r="E265" i="3"/>
  <c r="G265" i="3" s="1"/>
  <c r="M280" i="5"/>
  <c r="N280" i="5" s="1"/>
  <c r="H280" i="5"/>
  <c r="G231" i="1"/>
  <c r="H231" i="1" s="1"/>
  <c r="K231" i="1"/>
  <c r="M231" i="1" s="1"/>
  <c r="H239" i="3"/>
  <c r="E239" i="1"/>
  <c r="K239" i="1" s="1"/>
  <c r="M239" i="1" s="1"/>
  <c r="M266" i="3"/>
  <c r="O266" i="3"/>
  <c r="H300" i="3"/>
  <c r="E300" i="1"/>
  <c r="M323" i="3"/>
  <c r="N323" i="3" s="1"/>
  <c r="O323" i="3"/>
  <c r="M331" i="3"/>
  <c r="O331" i="3"/>
  <c r="G55" i="5"/>
  <c r="E55" i="3" s="1"/>
  <c r="G55" i="3" s="1"/>
  <c r="H55" i="3" s="1"/>
  <c r="K55" i="5"/>
  <c r="K52" i="5" s="1"/>
  <c r="K177" i="5"/>
  <c r="G177" i="5"/>
  <c r="M116" i="6"/>
  <c r="M115" i="6" s="1"/>
  <c r="H116" i="6"/>
  <c r="M184" i="6"/>
  <c r="N184" i="6" s="1"/>
  <c r="G168" i="7"/>
  <c r="L168" i="7"/>
  <c r="O168" i="7" s="1"/>
  <c r="M202" i="7"/>
  <c r="H202" i="7"/>
  <c r="M312" i="7"/>
  <c r="H312" i="7"/>
  <c r="M26" i="1"/>
  <c r="O26" i="1" s="1"/>
  <c r="E150" i="1"/>
  <c r="G150" i="1" s="1"/>
  <c r="H150" i="1" s="1"/>
  <c r="G183" i="1"/>
  <c r="H183" i="1" s="1"/>
  <c r="M247" i="1"/>
  <c r="O247" i="1" s="1"/>
  <c r="N40" i="3"/>
  <c r="M53" i="3"/>
  <c r="N53" i="3" s="1"/>
  <c r="O53" i="3"/>
  <c r="L64" i="3"/>
  <c r="J88" i="3"/>
  <c r="M112" i="3"/>
  <c r="O114" i="3"/>
  <c r="M118" i="3"/>
  <c r="N121" i="3"/>
  <c r="N120" i="3" s="1"/>
  <c r="O137" i="3"/>
  <c r="M137" i="3"/>
  <c r="O233" i="3"/>
  <c r="M233" i="3"/>
  <c r="O254" i="3"/>
  <c r="M254" i="3"/>
  <c r="N254" i="3" s="1"/>
  <c r="O264" i="3"/>
  <c r="O272" i="3"/>
  <c r="O138" i="5"/>
  <c r="J132" i="5"/>
  <c r="K142" i="5"/>
  <c r="G142" i="5"/>
  <c r="M191" i="5"/>
  <c r="H191" i="5"/>
  <c r="M11" i="6"/>
  <c r="N11" i="6" s="1"/>
  <c r="H11" i="6"/>
  <c r="E11" i="5"/>
  <c r="H30" i="6"/>
  <c r="E30" i="5"/>
  <c r="N48" i="1"/>
  <c r="K78" i="1"/>
  <c r="J122" i="1"/>
  <c r="N123" i="1"/>
  <c r="J128" i="1"/>
  <c r="M145" i="1"/>
  <c r="N145" i="1" s="1"/>
  <c r="M202" i="1"/>
  <c r="L10" i="1"/>
  <c r="M60" i="1"/>
  <c r="O60" i="1" s="1"/>
  <c r="J64" i="1"/>
  <c r="E71" i="1"/>
  <c r="L88" i="1"/>
  <c r="J91" i="1"/>
  <c r="M164" i="1"/>
  <c r="O164" i="1" s="1"/>
  <c r="O165" i="1"/>
  <c r="M179" i="1"/>
  <c r="O179" i="1" s="1"/>
  <c r="M201" i="1"/>
  <c r="O201" i="1" s="1"/>
  <c r="M22" i="3"/>
  <c r="M21" i="3" s="1"/>
  <c r="M16" i="3" s="1"/>
  <c r="L21" i="3"/>
  <c r="L16" i="3" s="1"/>
  <c r="J43" i="3"/>
  <c r="O50" i="3"/>
  <c r="L91" i="3"/>
  <c r="M116" i="3"/>
  <c r="M160" i="3"/>
  <c r="O160" i="3"/>
  <c r="O179" i="3"/>
  <c r="E191" i="3"/>
  <c r="G191" i="3" s="1"/>
  <c r="O214" i="3"/>
  <c r="O235" i="3"/>
  <c r="E251" i="3"/>
  <c r="G251" i="3" s="1"/>
  <c r="H295" i="3"/>
  <c r="E295" i="1"/>
  <c r="O337" i="3"/>
  <c r="M337" i="3"/>
  <c r="M20" i="5"/>
  <c r="M19" i="5" s="1"/>
  <c r="K28" i="5"/>
  <c r="G28" i="5"/>
  <c r="E28" i="3" s="1"/>
  <c r="G28" i="3" s="1"/>
  <c r="K36" i="5"/>
  <c r="G36" i="5"/>
  <c r="E36" i="3" s="1"/>
  <c r="G36" i="3" s="1"/>
  <c r="L43" i="5"/>
  <c r="G44" i="5"/>
  <c r="K44" i="5"/>
  <c r="H69" i="3"/>
  <c r="E69" i="1"/>
  <c r="G69" i="1" s="1"/>
  <c r="H69" i="1" s="1"/>
  <c r="L70" i="5"/>
  <c r="O73" i="5"/>
  <c r="O82" i="5"/>
  <c r="L132" i="5"/>
  <c r="O133" i="5"/>
  <c r="M136" i="5"/>
  <c r="N136" i="5" s="1"/>
  <c r="M193" i="5"/>
  <c r="E193" i="3"/>
  <c r="G193" i="3" s="1"/>
  <c r="K198" i="5"/>
  <c r="G198" i="5"/>
  <c r="K200" i="5"/>
  <c r="G200" i="5"/>
  <c r="L211" i="5"/>
  <c r="O212" i="5"/>
  <c r="M315" i="5"/>
  <c r="K316" i="5"/>
  <c r="G316" i="5"/>
  <c r="E316" i="3" s="1"/>
  <c r="G316" i="3" s="1"/>
  <c r="H316" i="3" s="1"/>
  <c r="O134" i="3"/>
  <c r="O140" i="3"/>
  <c r="O143" i="3"/>
  <c r="N149" i="3"/>
  <c r="O150" i="3"/>
  <c r="O159" i="3"/>
  <c r="O162" i="3"/>
  <c r="O167" i="3"/>
  <c r="O176" i="3"/>
  <c r="N186" i="3"/>
  <c r="O198" i="3"/>
  <c r="N201" i="3"/>
  <c r="O206" i="3"/>
  <c r="N209" i="3"/>
  <c r="O225" i="3"/>
  <c r="N226" i="3"/>
  <c r="N241" i="3"/>
  <c r="N250" i="3"/>
  <c r="O252" i="3"/>
  <c r="O260" i="3"/>
  <c r="O262" i="3"/>
  <c r="O268" i="3"/>
  <c r="N279" i="3"/>
  <c r="O281" i="3"/>
  <c r="O288" i="3"/>
  <c r="N290" i="3"/>
  <c r="N292" i="3"/>
  <c r="O293" i="3"/>
  <c r="N297" i="3"/>
  <c r="N321" i="3"/>
  <c r="N329" i="3"/>
  <c r="L10" i="5"/>
  <c r="O41" i="5"/>
  <c r="M74" i="5"/>
  <c r="O89" i="5"/>
  <c r="O107" i="5"/>
  <c r="M134" i="5"/>
  <c r="H134" i="5"/>
  <c r="K160" i="5"/>
  <c r="G160" i="5"/>
  <c r="E160" i="3" s="1"/>
  <c r="G160" i="3" s="1"/>
  <c r="O202" i="5"/>
  <c r="K203" i="5"/>
  <c r="G203" i="5"/>
  <c r="O218" i="5"/>
  <c r="O252" i="5"/>
  <c r="K259" i="5"/>
  <c r="G259" i="5"/>
  <c r="O275" i="5"/>
  <c r="M282" i="5"/>
  <c r="H282" i="5"/>
  <c r="M284" i="5"/>
  <c r="N284" i="5" s="1"/>
  <c r="H284" i="5"/>
  <c r="L303" i="5"/>
  <c r="O305" i="5"/>
  <c r="K327" i="5"/>
  <c r="G327" i="5"/>
  <c r="O60" i="6"/>
  <c r="H61" i="6"/>
  <c r="E61" i="5"/>
  <c r="K61" i="5" s="1"/>
  <c r="K59" i="5" s="1"/>
  <c r="M138" i="6"/>
  <c r="H138" i="6"/>
  <c r="H168" i="6"/>
  <c r="M168" i="6"/>
  <c r="N168" i="6" s="1"/>
  <c r="E168" i="5"/>
  <c r="K171" i="6"/>
  <c r="G227" i="5"/>
  <c r="E227" i="3" s="1"/>
  <c r="G227" i="3" s="1"/>
  <c r="K227" i="5"/>
  <c r="M236" i="6"/>
  <c r="H236" i="6"/>
  <c r="E236" i="5"/>
  <c r="M237" i="6"/>
  <c r="N237" i="6" s="1"/>
  <c r="H237" i="6"/>
  <c r="J249" i="1"/>
  <c r="N26" i="3"/>
  <c r="N29" i="3"/>
  <c r="N34" i="3"/>
  <c r="N37" i="3"/>
  <c r="O44" i="3"/>
  <c r="N45" i="3"/>
  <c r="O49" i="3"/>
  <c r="O55" i="3"/>
  <c r="O76" i="3"/>
  <c r="L78" i="3"/>
  <c r="O109" i="3"/>
  <c r="N130" i="3"/>
  <c r="O135" i="3"/>
  <c r="M140" i="3"/>
  <c r="K140" i="1" s="1"/>
  <c r="M140" i="1" s="1"/>
  <c r="M143" i="3"/>
  <c r="K143" i="1" s="1"/>
  <c r="M143" i="1" s="1"/>
  <c r="O144" i="3"/>
  <c r="O149" i="3"/>
  <c r="M150" i="3"/>
  <c r="K150" i="1" s="1"/>
  <c r="M150" i="1" s="1"/>
  <c r="O150" i="1" s="1"/>
  <c r="M162" i="3"/>
  <c r="K162" i="1" s="1"/>
  <c r="M162" i="1" s="1"/>
  <c r="O162" i="1" s="1"/>
  <c r="L171" i="3"/>
  <c r="N174" i="3"/>
  <c r="M179" i="3"/>
  <c r="N179" i="3" s="1"/>
  <c r="O184" i="3"/>
  <c r="O187" i="3"/>
  <c r="N189" i="3"/>
  <c r="N193" i="3"/>
  <c r="N196" i="3"/>
  <c r="N204" i="3"/>
  <c r="O215" i="3"/>
  <c r="N216" i="3"/>
  <c r="O218" i="3"/>
  <c r="O222" i="3"/>
  <c r="M235" i="3"/>
  <c r="N235" i="3" s="1"/>
  <c r="O237" i="3"/>
  <c r="N239" i="3"/>
  <c r="M243" i="3"/>
  <c r="N243" i="3" s="1"/>
  <c r="O245" i="3"/>
  <c r="N247" i="3"/>
  <c r="N255" i="3"/>
  <c r="M256" i="3"/>
  <c r="N256" i="3" s="1"/>
  <c r="M262" i="3"/>
  <c r="N262" i="3" s="1"/>
  <c r="M264" i="3"/>
  <c r="N264" i="3" s="1"/>
  <c r="M272" i="3"/>
  <c r="O273" i="3"/>
  <c r="O275" i="3"/>
  <c r="M285" i="3"/>
  <c r="O295" i="3"/>
  <c r="O300" i="3"/>
  <c r="N301" i="3"/>
  <c r="L303" i="3"/>
  <c r="N312" i="3"/>
  <c r="O314" i="3"/>
  <c r="O317" i="3"/>
  <c r="N322" i="3"/>
  <c r="N326" i="3"/>
  <c r="N328" i="3"/>
  <c r="N330" i="3"/>
  <c r="M336" i="3"/>
  <c r="N336" i="3" s="1"/>
  <c r="O12" i="5"/>
  <c r="O13" i="5"/>
  <c r="O26" i="5"/>
  <c r="O29" i="5"/>
  <c r="O30" i="5"/>
  <c r="O33" i="5"/>
  <c r="O34" i="5"/>
  <c r="O37" i="5"/>
  <c r="O44" i="5"/>
  <c r="G48" i="5"/>
  <c r="K48" i="5"/>
  <c r="O49" i="5"/>
  <c r="O53" i="5"/>
  <c r="G57" i="5"/>
  <c r="E57" i="3" s="1"/>
  <c r="G57" i="3" s="1"/>
  <c r="L64" i="5"/>
  <c r="L78" i="5"/>
  <c r="G83" i="5"/>
  <c r="K83" i="5"/>
  <c r="G96" i="5"/>
  <c r="E96" i="3" s="1"/>
  <c r="G96" i="3" s="1"/>
  <c r="G97" i="5"/>
  <c r="E97" i="3" s="1"/>
  <c r="G97" i="3" s="1"/>
  <c r="O98" i="5"/>
  <c r="O101" i="5"/>
  <c r="O109" i="5"/>
  <c r="O123" i="5"/>
  <c r="N134" i="5"/>
  <c r="M140" i="5"/>
  <c r="H155" i="5"/>
  <c r="H165" i="5"/>
  <c r="K176" i="5"/>
  <c r="G176" i="5"/>
  <c r="E176" i="3" s="1"/>
  <c r="G176" i="3" s="1"/>
  <c r="O182" i="5"/>
  <c r="K199" i="5"/>
  <c r="G199" i="5"/>
  <c r="G209" i="5"/>
  <c r="G210" i="5"/>
  <c r="G215" i="5"/>
  <c r="E215" i="3" s="1"/>
  <c r="G215" i="3" s="1"/>
  <c r="K215" i="5"/>
  <c r="O220" i="5"/>
  <c r="G225" i="5"/>
  <c r="E225" i="3" s="1"/>
  <c r="G225" i="3" s="1"/>
  <c r="K225" i="5"/>
  <c r="O228" i="5"/>
  <c r="K237" i="5"/>
  <c r="G237" i="5"/>
  <c r="E237" i="3" s="1"/>
  <c r="G237" i="3" s="1"/>
  <c r="H237" i="3" s="1"/>
  <c r="M241" i="5"/>
  <c r="H241" i="5"/>
  <c r="M245" i="5"/>
  <c r="N245" i="5" s="1"/>
  <c r="H245" i="5"/>
  <c r="M247" i="5"/>
  <c r="N247" i="5" s="1"/>
  <c r="H247" i="5"/>
  <c r="H253" i="5"/>
  <c r="H261" i="5"/>
  <c r="J278" i="5"/>
  <c r="N282" i="5"/>
  <c r="M302" i="5"/>
  <c r="N302" i="5" s="1"/>
  <c r="M319" i="5"/>
  <c r="H319" i="5"/>
  <c r="K326" i="5"/>
  <c r="G326" i="5"/>
  <c r="E326" i="3" s="1"/>
  <c r="G326" i="3" s="1"/>
  <c r="H326" i="3" s="1"/>
  <c r="O71" i="6"/>
  <c r="L70" i="6"/>
  <c r="M282" i="1"/>
  <c r="O282" i="1" s="1"/>
  <c r="J10" i="1"/>
  <c r="N37" i="1"/>
  <c r="N50" i="1"/>
  <c r="N53" i="1"/>
  <c r="L70" i="1"/>
  <c r="M106" i="1"/>
  <c r="O123" i="1"/>
  <c r="M197" i="1"/>
  <c r="O197" i="1" s="1"/>
  <c r="M198" i="1"/>
  <c r="M199" i="1"/>
  <c r="M200" i="1"/>
  <c r="O200" i="1" s="1"/>
  <c r="O204" i="1"/>
  <c r="M209" i="1"/>
  <c r="O209" i="1" s="1"/>
  <c r="N220" i="1"/>
  <c r="M248" i="1"/>
  <c r="N248" i="1" s="1"/>
  <c r="M275" i="1"/>
  <c r="M304" i="1"/>
  <c r="M315" i="1"/>
  <c r="O315" i="1" s="1"/>
  <c r="O331" i="1"/>
  <c r="O8" i="3"/>
  <c r="O11" i="3"/>
  <c r="K16" i="3"/>
  <c r="O31" i="3"/>
  <c r="O39" i="3"/>
  <c r="O57" i="3"/>
  <c r="N73" i="3"/>
  <c r="O80" i="3"/>
  <c r="O96" i="3"/>
  <c r="N97" i="3"/>
  <c r="N99" i="3"/>
  <c r="O107" i="3"/>
  <c r="N110" i="3"/>
  <c r="J122" i="3"/>
  <c r="M123" i="3"/>
  <c r="N123" i="3" s="1"/>
  <c r="N122" i="3" s="1"/>
  <c r="J128" i="3"/>
  <c r="M135" i="3"/>
  <c r="K135" i="1" s="1"/>
  <c r="M135" i="1" s="1"/>
  <c r="O136" i="3"/>
  <c r="N142" i="3"/>
  <c r="O151" i="3"/>
  <c r="O154" i="3"/>
  <c r="O155" i="3"/>
  <c r="O163" i="3"/>
  <c r="O166" i="3"/>
  <c r="M172" i="3"/>
  <c r="O173" i="3"/>
  <c r="O174" i="3"/>
  <c r="O180" i="3"/>
  <c r="N182" i="3"/>
  <c r="M187" i="3"/>
  <c r="N187" i="3" s="1"/>
  <c r="O189" i="3"/>
  <c r="O191" i="3"/>
  <c r="O194" i="3"/>
  <c r="O196" i="3"/>
  <c r="O204" i="3"/>
  <c r="M222" i="3"/>
  <c r="N222" i="3" s="1"/>
  <c r="O232" i="3"/>
  <c r="N253" i="3"/>
  <c r="O255" i="3"/>
  <c r="O257" i="3"/>
  <c r="N258" i="3"/>
  <c r="O265" i="3"/>
  <c r="N296" i="3"/>
  <c r="N298" i="3"/>
  <c r="M307" i="3"/>
  <c r="K307" i="1" s="1"/>
  <c r="M307" i="1" s="1"/>
  <c r="O312" i="3"/>
  <c r="M314" i="3"/>
  <c r="N314" i="3" s="1"/>
  <c r="N315" i="3"/>
  <c r="N319" i="3"/>
  <c r="O322" i="3"/>
  <c r="O325" i="3"/>
  <c r="N327" i="3"/>
  <c r="O328" i="3"/>
  <c r="O330" i="3"/>
  <c r="O334" i="3"/>
  <c r="J10" i="5"/>
  <c r="O20" i="5"/>
  <c r="J43" i="5"/>
  <c r="O46" i="5"/>
  <c r="O55" i="5"/>
  <c r="O61" i="5"/>
  <c r="H66" i="5"/>
  <c r="O66" i="5"/>
  <c r="O72" i="5"/>
  <c r="K74" i="5"/>
  <c r="H79" i="5"/>
  <c r="M80" i="5"/>
  <c r="N80" i="5" s="1"/>
  <c r="H80" i="5"/>
  <c r="H82" i="5"/>
  <c r="M82" i="5"/>
  <c r="N82" i="5" s="1"/>
  <c r="L84" i="5"/>
  <c r="L88" i="5"/>
  <c r="G95" i="5"/>
  <c r="E95" i="3" s="1"/>
  <c r="G95" i="3" s="1"/>
  <c r="G102" i="5"/>
  <c r="E102" i="3" s="1"/>
  <c r="G102" i="3" s="1"/>
  <c r="O104" i="5"/>
  <c r="G107" i="5"/>
  <c r="E107" i="3" s="1"/>
  <c r="G107" i="3" s="1"/>
  <c r="H107" i="3" s="1"/>
  <c r="O108" i="5"/>
  <c r="J111" i="5"/>
  <c r="O114" i="5"/>
  <c r="G118" i="5"/>
  <c r="J119" i="5"/>
  <c r="H123" i="5"/>
  <c r="O125" i="5"/>
  <c r="G129" i="5"/>
  <c r="E129" i="3" s="1"/>
  <c r="G129" i="3" s="1"/>
  <c r="H129" i="3" s="1"/>
  <c r="K134" i="5"/>
  <c r="E138" i="5"/>
  <c r="G148" i="5"/>
  <c r="E148" i="3" s="1"/>
  <c r="G148" i="3" s="1"/>
  <c r="H149" i="5"/>
  <c r="O158" i="5"/>
  <c r="K159" i="5"/>
  <c r="G159" i="5"/>
  <c r="M163" i="5"/>
  <c r="H163" i="5"/>
  <c r="N179" i="5"/>
  <c r="J185" i="5"/>
  <c r="O187" i="5"/>
  <c r="K208" i="5"/>
  <c r="G208" i="5"/>
  <c r="J211" i="5"/>
  <c r="H240" i="5"/>
  <c r="M240" i="5"/>
  <c r="N240" i="5" s="1"/>
  <c r="K244" i="5"/>
  <c r="G244" i="5"/>
  <c r="E244" i="3" s="1"/>
  <c r="G244" i="3" s="1"/>
  <c r="H244" i="3" s="1"/>
  <c r="M295" i="5"/>
  <c r="H295" i="5"/>
  <c r="O296" i="5"/>
  <c r="M300" i="5"/>
  <c r="N300" i="5" s="1"/>
  <c r="K308" i="5"/>
  <c r="G308" i="5"/>
  <c r="E308" i="3" s="1"/>
  <c r="G308" i="3" s="1"/>
  <c r="O314" i="5"/>
  <c r="J311" i="5"/>
  <c r="O320" i="5"/>
  <c r="G325" i="5"/>
  <c r="K325" i="5"/>
  <c r="M33" i="6"/>
  <c r="N33" i="6" s="1"/>
  <c r="N23" i="6" s="1"/>
  <c r="O33" i="6"/>
  <c r="M56" i="6"/>
  <c r="H56" i="6"/>
  <c r="G187" i="5"/>
  <c r="K187" i="5"/>
  <c r="O234" i="5"/>
  <c r="K247" i="5"/>
  <c r="N261" i="5"/>
  <c r="O262" i="5"/>
  <c r="N265" i="5"/>
  <c r="O266" i="5"/>
  <c r="O270" i="5"/>
  <c r="K284" i="5"/>
  <c r="O291" i="5"/>
  <c r="K295" i="5"/>
  <c r="M323" i="5"/>
  <c r="K324" i="5"/>
  <c r="G324" i="5"/>
  <c r="E324" i="3" s="1"/>
  <c r="G324" i="3" s="1"/>
  <c r="H324" i="3" s="1"/>
  <c r="J10" i="6"/>
  <c r="K111" i="6"/>
  <c r="K93" i="6" s="1"/>
  <c r="O127" i="6"/>
  <c r="J126" i="6"/>
  <c r="G135" i="6"/>
  <c r="L135" i="6"/>
  <c r="O135" i="6" s="1"/>
  <c r="M150" i="6"/>
  <c r="N150" i="6" s="1"/>
  <c r="H150" i="6"/>
  <c r="L156" i="6"/>
  <c r="O156" i="6" s="1"/>
  <c r="G156" i="6"/>
  <c r="L162" i="6"/>
  <c r="O162" i="6" s="1"/>
  <c r="G162" i="6"/>
  <c r="M226" i="6"/>
  <c r="N226" i="6" s="1"/>
  <c r="H226" i="6"/>
  <c r="K229" i="6"/>
  <c r="G162" i="7"/>
  <c r="M162" i="7" s="1"/>
  <c r="L162" i="7"/>
  <c r="O162" i="7" s="1"/>
  <c r="O38" i="5"/>
  <c r="N46" i="5"/>
  <c r="N50" i="5"/>
  <c r="O50" i="5"/>
  <c r="L59" i="5"/>
  <c r="O62" i="5"/>
  <c r="O102" i="5"/>
  <c r="O103" i="5"/>
  <c r="N127" i="5"/>
  <c r="N126" i="5" s="1"/>
  <c r="N140" i="5"/>
  <c r="O150" i="5"/>
  <c r="O156" i="5"/>
  <c r="N165" i="5"/>
  <c r="O166" i="5"/>
  <c r="O168" i="5"/>
  <c r="O173" i="5"/>
  <c r="O178" i="5"/>
  <c r="O181" i="5"/>
  <c r="N189" i="5"/>
  <c r="O195" i="5"/>
  <c r="O201" i="5"/>
  <c r="O205" i="5"/>
  <c r="J229" i="5"/>
  <c r="O232" i="5"/>
  <c r="O233" i="5"/>
  <c r="K243" i="5"/>
  <c r="G246" i="5"/>
  <c r="O247" i="5"/>
  <c r="K253" i="5"/>
  <c r="O254" i="5"/>
  <c r="K261" i="5"/>
  <c r="O284" i="5"/>
  <c r="O295" i="5"/>
  <c r="O297" i="5"/>
  <c r="O304" i="5"/>
  <c r="H313" i="5"/>
  <c r="K315" i="5"/>
  <c r="M321" i="5"/>
  <c r="N321" i="5" s="1"/>
  <c r="H321" i="5"/>
  <c r="G333" i="5"/>
  <c r="E333" i="3" s="1"/>
  <c r="G333" i="3" s="1"/>
  <c r="H333" i="3" s="1"/>
  <c r="K333" i="5"/>
  <c r="O13" i="6"/>
  <c r="O24" i="6"/>
  <c r="M24" i="6"/>
  <c r="N24" i="6" s="1"/>
  <c r="L23" i="6"/>
  <c r="N49" i="6"/>
  <c r="L64" i="6"/>
  <c r="O65" i="6"/>
  <c r="O80" i="6"/>
  <c r="K84" i="6"/>
  <c r="K88" i="6"/>
  <c r="H130" i="6"/>
  <c r="H148" i="6"/>
  <c r="L166" i="6"/>
  <c r="O166" i="6" s="1"/>
  <c r="G166" i="6"/>
  <c r="M194" i="6"/>
  <c r="O196" i="6"/>
  <c r="M301" i="6"/>
  <c r="N301" i="6" s="1"/>
  <c r="H301" i="6"/>
  <c r="M104" i="7"/>
  <c r="N104" i="7" s="1"/>
  <c r="H104" i="7"/>
  <c r="M121" i="7"/>
  <c r="H121" i="7"/>
  <c r="N129" i="7"/>
  <c r="M140" i="7"/>
  <c r="N140" i="7" s="1"/>
  <c r="G144" i="7"/>
  <c r="L144" i="7"/>
  <c r="O144" i="7" s="1"/>
  <c r="H153" i="7"/>
  <c r="M153" i="7"/>
  <c r="N153" i="7" s="1"/>
  <c r="H155" i="7"/>
  <c r="M155" i="7"/>
  <c r="N155" i="7" s="1"/>
  <c r="O130" i="5"/>
  <c r="N163" i="5"/>
  <c r="O179" i="5"/>
  <c r="O184" i="5"/>
  <c r="N197" i="5"/>
  <c r="N207" i="5"/>
  <c r="O231" i="5"/>
  <c r="G234" i="5"/>
  <c r="O238" i="5"/>
  <c r="O239" i="5"/>
  <c r="N241" i="5"/>
  <c r="G242" i="5"/>
  <c r="L249" i="5"/>
  <c r="O264" i="5"/>
  <c r="O265" i="5"/>
  <c r="N267" i="5"/>
  <c r="O268" i="5"/>
  <c r="O272" i="5"/>
  <c r="H276" i="5"/>
  <c r="O289" i="5"/>
  <c r="O293" i="5"/>
  <c r="H297" i="5"/>
  <c r="O300" i="5"/>
  <c r="O302" i="5"/>
  <c r="O310" i="5"/>
  <c r="N313" i="5"/>
  <c r="G314" i="5"/>
  <c r="E314" i="3" s="1"/>
  <c r="G314" i="3" s="1"/>
  <c r="H314" i="3" s="1"/>
  <c r="G317" i="5"/>
  <c r="K317" i="5"/>
  <c r="M329" i="5"/>
  <c r="N329" i="5" s="1"/>
  <c r="H329" i="5"/>
  <c r="O8" i="6"/>
  <c r="N15" i="6"/>
  <c r="N14" i="6" s="1"/>
  <c r="M14" i="6"/>
  <c r="L21" i="6"/>
  <c r="O22" i="6"/>
  <c r="O28" i="6"/>
  <c r="M30" i="6"/>
  <c r="N30" i="6" s="1"/>
  <c r="O41" i="6"/>
  <c r="K43" i="6"/>
  <c r="O45" i="6"/>
  <c r="O101" i="6"/>
  <c r="L115" i="6"/>
  <c r="O116" i="6"/>
  <c r="M180" i="6"/>
  <c r="H180" i="6"/>
  <c r="M181" i="6"/>
  <c r="N181" i="6" s="1"/>
  <c r="H181" i="6"/>
  <c r="M188" i="6"/>
  <c r="N188" i="6" s="1"/>
  <c r="M218" i="6"/>
  <c r="N218" i="6" s="1"/>
  <c r="H218" i="6"/>
  <c r="M242" i="6"/>
  <c r="M264" i="6"/>
  <c r="N264" i="6" s="1"/>
  <c r="H264" i="6"/>
  <c r="H8" i="7"/>
  <c r="M8" i="7"/>
  <c r="M7" i="7" s="1"/>
  <c r="M15" i="7"/>
  <c r="M14" i="7" s="1"/>
  <c r="O15" i="7"/>
  <c r="L14" i="7"/>
  <c r="K320" i="5"/>
  <c r="G320" i="5"/>
  <c r="E320" i="3" s="1"/>
  <c r="G320" i="3" s="1"/>
  <c r="H320" i="3" s="1"/>
  <c r="K328" i="5"/>
  <c r="G328" i="5"/>
  <c r="E328" i="3" s="1"/>
  <c r="G328" i="3" s="1"/>
  <c r="H328" i="3" s="1"/>
  <c r="O11" i="6"/>
  <c r="M32" i="6"/>
  <c r="N32" i="6" s="1"/>
  <c r="O32" i="6"/>
  <c r="O53" i="6"/>
  <c r="K52" i="6"/>
  <c r="K59" i="6"/>
  <c r="K58" i="6" s="1"/>
  <c r="M74" i="6"/>
  <c r="N74" i="6" s="1"/>
  <c r="M75" i="6"/>
  <c r="N75" i="6" s="1"/>
  <c r="K78" i="6"/>
  <c r="O89" i="6"/>
  <c r="L88" i="6"/>
  <c r="N92" i="6"/>
  <c r="N91" i="6" s="1"/>
  <c r="M91" i="6"/>
  <c r="L94" i="6"/>
  <c r="O96" i="6"/>
  <c r="M99" i="6"/>
  <c r="N99" i="6" s="1"/>
  <c r="O100" i="6"/>
  <c r="O112" i="6"/>
  <c r="L111" i="6"/>
  <c r="M113" i="6"/>
  <c r="N113" i="6" s="1"/>
  <c r="H113" i="6"/>
  <c r="L136" i="6"/>
  <c r="O138" i="6"/>
  <c r="L157" i="6"/>
  <c r="O157" i="6" s="1"/>
  <c r="L163" i="6"/>
  <c r="O163" i="6" s="1"/>
  <c r="M178" i="6"/>
  <c r="N180" i="6"/>
  <c r="O182" i="6"/>
  <c r="J192" i="6"/>
  <c r="M210" i="6"/>
  <c r="N216" i="6"/>
  <c r="O216" i="6"/>
  <c r="M217" i="6"/>
  <c r="N217" i="6" s="1"/>
  <c r="H217" i="6"/>
  <c r="M222" i="6"/>
  <c r="N222" i="6" s="1"/>
  <c r="M230" i="6"/>
  <c r="H230" i="6"/>
  <c r="N236" i="6"/>
  <c r="M240" i="6"/>
  <c r="N240" i="6" s="1"/>
  <c r="M248" i="6"/>
  <c r="N248" i="6" s="1"/>
  <c r="M262" i="6"/>
  <c r="N262" i="6" s="1"/>
  <c r="O266" i="6"/>
  <c r="N266" i="6"/>
  <c r="N269" i="6"/>
  <c r="M270" i="6"/>
  <c r="H270" i="6"/>
  <c r="M272" i="6"/>
  <c r="N272" i="6" s="1"/>
  <c r="H272" i="6"/>
  <c r="N289" i="6"/>
  <c r="M313" i="6"/>
  <c r="M314" i="6"/>
  <c r="M316" i="6"/>
  <c r="N316" i="6" s="1"/>
  <c r="H316" i="6"/>
  <c r="M335" i="6"/>
  <c r="N335" i="6" s="1"/>
  <c r="E335" i="5"/>
  <c r="H335" i="6"/>
  <c r="M33" i="7"/>
  <c r="N33" i="7" s="1"/>
  <c r="O33" i="7"/>
  <c r="M56" i="7"/>
  <c r="N56" i="7" s="1"/>
  <c r="H56" i="7"/>
  <c r="L166" i="7"/>
  <c r="O166" i="7" s="1"/>
  <c r="G167" i="7"/>
  <c r="L167" i="7"/>
  <c r="O167" i="7" s="1"/>
  <c r="M242" i="7"/>
  <c r="N242" i="7" s="1"/>
  <c r="H242" i="7"/>
  <c r="O253" i="7"/>
  <c r="M325" i="7"/>
  <c r="N325" i="7" s="1"/>
  <c r="H325" i="7"/>
  <c r="N97" i="6"/>
  <c r="M107" i="6"/>
  <c r="N107" i="6" s="1"/>
  <c r="K128" i="6"/>
  <c r="M140" i="6"/>
  <c r="N140" i="6" s="1"/>
  <c r="G153" i="6"/>
  <c r="L153" i="6"/>
  <c r="O153" i="6" s="1"/>
  <c r="L158" i="6"/>
  <c r="O158" i="6" s="1"/>
  <c r="G158" i="6"/>
  <c r="L164" i="6"/>
  <c r="O164" i="6" s="1"/>
  <c r="G164" i="6"/>
  <c r="O172" i="6"/>
  <c r="O176" i="6"/>
  <c r="M182" i="6"/>
  <c r="N182" i="6" s="1"/>
  <c r="H182" i="6"/>
  <c r="O188" i="6"/>
  <c r="M190" i="6"/>
  <c r="N190" i="6" s="1"/>
  <c r="O191" i="6"/>
  <c r="M196" i="6"/>
  <c r="N196" i="6" s="1"/>
  <c r="H196" i="6"/>
  <c r="N197" i="6"/>
  <c r="O197" i="6"/>
  <c r="N198" i="6"/>
  <c r="O199" i="6"/>
  <c r="M200" i="6"/>
  <c r="N200" i="6" s="1"/>
  <c r="N204" i="6"/>
  <c r="O204" i="6"/>
  <c r="M208" i="6"/>
  <c r="N208" i="6" s="1"/>
  <c r="K211" i="6"/>
  <c r="M214" i="6"/>
  <c r="M220" i="6"/>
  <c r="N220" i="6" s="1"/>
  <c r="O222" i="6"/>
  <c r="M234" i="6"/>
  <c r="H238" i="6"/>
  <c r="O256" i="6"/>
  <c r="M260" i="6"/>
  <c r="N260" i="6" s="1"/>
  <c r="N276" i="6"/>
  <c r="M274" i="6"/>
  <c r="O302" i="6"/>
  <c r="M324" i="6"/>
  <c r="N324" i="6" s="1"/>
  <c r="H324" i="6"/>
  <c r="N326" i="6"/>
  <c r="J311" i="6"/>
  <c r="O38" i="7"/>
  <c r="M38" i="7"/>
  <c r="N38" i="7" s="1"/>
  <c r="M102" i="7"/>
  <c r="N102" i="7" s="1"/>
  <c r="H102" i="7"/>
  <c r="M136" i="7"/>
  <c r="N136" i="7" s="1"/>
  <c r="H136" i="7"/>
  <c r="M148" i="7"/>
  <c r="H148" i="7"/>
  <c r="M184" i="7"/>
  <c r="H184" i="7"/>
  <c r="M188" i="7"/>
  <c r="N188" i="7" s="1"/>
  <c r="H188" i="7"/>
  <c r="M197" i="7"/>
  <c r="N197" i="7" s="1"/>
  <c r="M198" i="7"/>
  <c r="M200" i="7"/>
  <c r="H200" i="7"/>
  <c r="H205" i="6"/>
  <c r="H206" i="6"/>
  <c r="O208" i="6"/>
  <c r="O218" i="6"/>
  <c r="O220" i="6"/>
  <c r="H223" i="6"/>
  <c r="M224" i="6"/>
  <c r="N224" i="6" s="1"/>
  <c r="H224" i="6"/>
  <c r="O225" i="6"/>
  <c r="O227" i="6"/>
  <c r="M228" i="6"/>
  <c r="N228" i="6" s="1"/>
  <c r="M232" i="6"/>
  <c r="N232" i="6" s="1"/>
  <c r="N234" i="6"/>
  <c r="O234" i="6"/>
  <c r="N238" i="6"/>
  <c r="N246" i="6"/>
  <c r="H252" i="6"/>
  <c r="M252" i="6"/>
  <c r="N252" i="6" s="1"/>
  <c r="O299" i="6"/>
  <c r="O37" i="7"/>
  <c r="M37" i="7"/>
  <c r="N37" i="7" s="1"/>
  <c r="O46" i="7"/>
  <c r="J43" i="7"/>
  <c r="H73" i="7"/>
  <c r="M73" i="7"/>
  <c r="N73" i="7" s="1"/>
  <c r="J132" i="7"/>
  <c r="H135" i="7"/>
  <c r="M135" i="7"/>
  <c r="N135" i="7" s="1"/>
  <c r="H159" i="7"/>
  <c r="M159" i="7"/>
  <c r="N159" i="7" s="1"/>
  <c r="M169" i="7"/>
  <c r="N169" i="7" s="1"/>
  <c r="M172" i="7"/>
  <c r="H172" i="7"/>
  <c r="M244" i="7"/>
  <c r="N244" i="7" s="1"/>
  <c r="H244" i="7"/>
  <c r="M245" i="7"/>
  <c r="H245" i="7"/>
  <c r="M316" i="7"/>
  <c r="N316" i="7" s="1"/>
  <c r="H316" i="7"/>
  <c r="O262" i="6"/>
  <c r="N270" i="6"/>
  <c r="M304" i="6"/>
  <c r="H304" i="6"/>
  <c r="M317" i="6"/>
  <c r="H317" i="6"/>
  <c r="M11" i="7"/>
  <c r="M12" i="7"/>
  <c r="H12" i="7"/>
  <c r="K16" i="7"/>
  <c r="K78" i="7"/>
  <c r="M92" i="7"/>
  <c r="H92" i="7"/>
  <c r="J94" i="7"/>
  <c r="L143" i="7"/>
  <c r="O143" i="7" s="1"/>
  <c r="G143" i="7"/>
  <c r="M143" i="7" s="1"/>
  <c r="N143" i="7" s="1"/>
  <c r="J147" i="7"/>
  <c r="L152" i="7"/>
  <c r="O152" i="7" s="1"/>
  <c r="L153" i="7"/>
  <c r="O153" i="7" s="1"/>
  <c r="M201" i="7"/>
  <c r="N201" i="7" s="1"/>
  <c r="H201" i="7"/>
  <c r="M205" i="7"/>
  <c r="M217" i="7"/>
  <c r="N254" i="7"/>
  <c r="M301" i="7"/>
  <c r="N301" i="7" s="1"/>
  <c r="H301" i="7"/>
  <c r="N314" i="7"/>
  <c r="M328" i="7"/>
  <c r="H328" i="7"/>
  <c r="L332" i="7"/>
  <c r="M254" i="6"/>
  <c r="O267" i="6"/>
  <c r="M268" i="6"/>
  <c r="N268" i="6" s="1"/>
  <c r="O279" i="6"/>
  <c r="O282" i="6"/>
  <c r="O284" i="6"/>
  <c r="M285" i="6"/>
  <c r="N285" i="6" s="1"/>
  <c r="H285" i="6"/>
  <c r="O288" i="6"/>
  <c r="O289" i="6"/>
  <c r="M293" i="6"/>
  <c r="K294" i="6"/>
  <c r="M297" i="6"/>
  <c r="J303" i="6"/>
  <c r="N317" i="6"/>
  <c r="H325" i="6"/>
  <c r="K332" i="6"/>
  <c r="H336" i="6"/>
  <c r="H337" i="6"/>
  <c r="K14" i="7"/>
  <c r="K23" i="7"/>
  <c r="M27" i="7"/>
  <c r="N27" i="7" s="1"/>
  <c r="O27" i="7"/>
  <c r="O48" i="7"/>
  <c r="O57" i="7"/>
  <c r="J59" i="7"/>
  <c r="J58" i="7" s="1"/>
  <c r="O85" i="7"/>
  <c r="M90" i="7"/>
  <c r="N90" i="7" s="1"/>
  <c r="H90" i="7"/>
  <c r="H108" i="7"/>
  <c r="M110" i="7"/>
  <c r="N110" i="7" s="1"/>
  <c r="H112" i="7"/>
  <c r="M114" i="7"/>
  <c r="O118" i="7"/>
  <c r="L117" i="7"/>
  <c r="L134" i="7"/>
  <c r="O134" i="7" s="1"/>
  <c r="L135" i="7"/>
  <c r="O135" i="7" s="1"/>
  <c r="O137" i="7"/>
  <c r="O150" i="7"/>
  <c r="L154" i="7"/>
  <c r="O154" i="7" s="1"/>
  <c r="L155" i="7"/>
  <c r="O155" i="7" s="1"/>
  <c r="O157" i="7"/>
  <c r="N157" i="7"/>
  <c r="L158" i="7"/>
  <c r="O158" i="7" s="1"/>
  <c r="L159" i="7"/>
  <c r="O159" i="7" s="1"/>
  <c r="O163" i="7"/>
  <c r="H191" i="7"/>
  <c r="N205" i="7"/>
  <c r="H213" i="7"/>
  <c r="M214" i="7"/>
  <c r="N214" i="7" s="1"/>
  <c r="H214" i="7"/>
  <c r="N217" i="7"/>
  <c r="M233" i="7"/>
  <c r="H233" i="7"/>
  <c r="N245" i="7"/>
  <c r="M269" i="7"/>
  <c r="H269" i="7"/>
  <c r="H271" i="7"/>
  <c r="H272" i="7"/>
  <c r="H285" i="7"/>
  <c r="M289" i="7"/>
  <c r="N289" i="7" s="1"/>
  <c r="H289" i="7"/>
  <c r="H304" i="7"/>
  <c r="M305" i="7"/>
  <c r="H305" i="7"/>
  <c r="N315" i="5"/>
  <c r="O317" i="5"/>
  <c r="N319" i="5"/>
  <c r="O321" i="5"/>
  <c r="N323" i="5"/>
  <c r="O325" i="5"/>
  <c r="O329" i="5"/>
  <c r="M13" i="6"/>
  <c r="N13" i="6" s="1"/>
  <c r="N22" i="6"/>
  <c r="N21" i="6" s="1"/>
  <c r="N46" i="6"/>
  <c r="O48" i="6"/>
  <c r="N82" i="6"/>
  <c r="O85" i="6"/>
  <c r="O87" i="6"/>
  <c r="N103" i="6"/>
  <c r="O105" i="6"/>
  <c r="O106" i="6"/>
  <c r="O130" i="6"/>
  <c r="O131" i="6"/>
  <c r="O154" i="6"/>
  <c r="L159" i="6"/>
  <c r="O159" i="6" s="1"/>
  <c r="N165" i="6"/>
  <c r="O168" i="6"/>
  <c r="N174" i="6"/>
  <c r="O175" i="6"/>
  <c r="M176" i="6"/>
  <c r="N176" i="6" s="1"/>
  <c r="M202" i="6"/>
  <c r="N202" i="6" s="1"/>
  <c r="M212" i="6"/>
  <c r="N223" i="6"/>
  <c r="N235" i="6"/>
  <c r="N242" i="6"/>
  <c r="M243" i="6"/>
  <c r="N243" i="6" s="1"/>
  <c r="J249" i="6"/>
  <c r="N250" i="6"/>
  <c r="M255" i="6"/>
  <c r="M256" i="6"/>
  <c r="N256" i="6" s="1"/>
  <c r="H256" i="6"/>
  <c r="N257" i="6"/>
  <c r="O257" i="6"/>
  <c r="O258" i="6"/>
  <c r="N265" i="6"/>
  <c r="H266" i="6"/>
  <c r="H269" i="6"/>
  <c r="H282" i="6"/>
  <c r="O283" i="6"/>
  <c r="O287" i="6"/>
  <c r="H289" i="6"/>
  <c r="L294" i="6"/>
  <c r="H298" i="6"/>
  <c r="O301" i="6"/>
  <c r="M302" i="6"/>
  <c r="N302" i="6" s="1"/>
  <c r="H302" i="6"/>
  <c r="K311" i="6"/>
  <c r="L311" i="6"/>
  <c r="N325" i="6"/>
  <c r="O327" i="6"/>
  <c r="O329" i="6"/>
  <c r="N331" i="6"/>
  <c r="N337" i="6"/>
  <c r="H22" i="7"/>
  <c r="O31" i="7"/>
  <c r="O39" i="7"/>
  <c r="K43" i="7"/>
  <c r="O45" i="7"/>
  <c r="O47" i="7"/>
  <c r="N48" i="7"/>
  <c r="M53" i="7"/>
  <c r="M54" i="7"/>
  <c r="M57" i="7"/>
  <c r="M52" i="7" s="1"/>
  <c r="H57" i="7"/>
  <c r="K59" i="7"/>
  <c r="K58" i="7" s="1"/>
  <c r="H63" i="7"/>
  <c r="O69" i="7"/>
  <c r="K84" i="7"/>
  <c r="H86" i="7"/>
  <c r="H87" i="7"/>
  <c r="M99" i="7"/>
  <c r="N99" i="7" s="1"/>
  <c r="H99" i="7"/>
  <c r="N114" i="7"/>
  <c r="K128" i="7"/>
  <c r="H137" i="7"/>
  <c r="M137" i="7"/>
  <c r="N137" i="7" s="1"/>
  <c r="O140" i="7"/>
  <c r="H149" i="7"/>
  <c r="M149" i="7"/>
  <c r="N149" i="7" s="1"/>
  <c r="L156" i="7"/>
  <c r="O156" i="7" s="1"/>
  <c r="G156" i="7"/>
  <c r="H163" i="7"/>
  <c r="M163" i="7"/>
  <c r="N163" i="7" s="1"/>
  <c r="O164" i="7"/>
  <c r="M187" i="7"/>
  <c r="N187" i="7" s="1"/>
  <c r="M253" i="7"/>
  <c r="N253" i="7" s="1"/>
  <c r="H253" i="7"/>
  <c r="M256" i="7"/>
  <c r="N256" i="7" s="1"/>
  <c r="H256" i="7"/>
  <c r="M257" i="7"/>
  <c r="N257" i="7" s="1"/>
  <c r="O281" i="7"/>
  <c r="J278" i="7"/>
  <c r="N321" i="7"/>
  <c r="M322" i="7"/>
  <c r="N322" i="7" s="1"/>
  <c r="K185" i="7"/>
  <c r="O190" i="7"/>
  <c r="N200" i="7"/>
  <c r="M219" i="7"/>
  <c r="M222" i="7"/>
  <c r="N222" i="7" s="1"/>
  <c r="H222" i="7"/>
  <c r="M228" i="7"/>
  <c r="H228" i="7"/>
  <c r="M231" i="7"/>
  <c r="N231" i="7" s="1"/>
  <c r="L229" i="7"/>
  <c r="O236" i="7"/>
  <c r="M247" i="7"/>
  <c r="N247" i="7" s="1"/>
  <c r="M248" i="7"/>
  <c r="N248" i="7" s="1"/>
  <c r="H248" i="7"/>
  <c r="M255" i="7"/>
  <c r="H255" i="7"/>
  <c r="M259" i="7"/>
  <c r="N259" i="7" s="1"/>
  <c r="O261" i="7"/>
  <c r="N264" i="7"/>
  <c r="M265" i="7"/>
  <c r="N265" i="7" s="1"/>
  <c r="O267" i="7"/>
  <c r="M282" i="7"/>
  <c r="N282" i="7" s="1"/>
  <c r="K286" i="7"/>
  <c r="O291" i="7"/>
  <c r="M292" i="7"/>
  <c r="N292" i="7" s="1"/>
  <c r="H292" i="7"/>
  <c r="O296" i="7"/>
  <c r="O302" i="7"/>
  <c r="K303" i="7"/>
  <c r="O307" i="7"/>
  <c r="M308" i="7"/>
  <c r="H308" i="7"/>
  <c r="M317" i="7"/>
  <c r="N317" i="7" s="1"/>
  <c r="H317" i="7"/>
  <c r="M333" i="7"/>
  <c r="H333" i="7"/>
  <c r="N244" i="6"/>
  <c r="O245" i="6"/>
  <c r="N255" i="6"/>
  <c r="K249" i="6"/>
  <c r="N263" i="6"/>
  <c r="O265" i="6"/>
  <c r="O268" i="6"/>
  <c r="K274" i="6"/>
  <c r="O276" i="6"/>
  <c r="M280" i="6"/>
  <c r="K286" i="6"/>
  <c r="O290" i="6"/>
  <c r="N305" i="6"/>
  <c r="O305" i="6"/>
  <c r="K303" i="6"/>
  <c r="O308" i="6"/>
  <c r="M309" i="6"/>
  <c r="N309" i="6" s="1"/>
  <c r="M310" i="6"/>
  <c r="O320" i="6"/>
  <c r="M321" i="6"/>
  <c r="O328" i="6"/>
  <c r="M329" i="6"/>
  <c r="M333" i="6"/>
  <c r="O11" i="7"/>
  <c r="J16" i="7"/>
  <c r="O44" i="7"/>
  <c r="N55" i="7"/>
  <c r="N64" i="7"/>
  <c r="K70" i="7"/>
  <c r="O80" i="7"/>
  <c r="N82" i="7"/>
  <c r="O82" i="7"/>
  <c r="N86" i="7"/>
  <c r="O87" i="7"/>
  <c r="N103" i="7"/>
  <c r="O107" i="7"/>
  <c r="O116" i="7"/>
  <c r="M123" i="7"/>
  <c r="M122" i="7" s="1"/>
  <c r="N166" i="7"/>
  <c r="O169" i="7"/>
  <c r="N174" i="7"/>
  <c r="O175" i="7"/>
  <c r="O177" i="7"/>
  <c r="O180" i="7"/>
  <c r="O193" i="7"/>
  <c r="O194" i="7"/>
  <c r="N202" i="7"/>
  <c r="N204" i="7"/>
  <c r="O205" i="7"/>
  <c r="N209" i="7"/>
  <c r="O210" i="7"/>
  <c r="K211" i="7"/>
  <c r="H220" i="7"/>
  <c r="M221" i="7"/>
  <c r="H221" i="7"/>
  <c r="N228" i="7"/>
  <c r="M234" i="7"/>
  <c r="N234" i="7" s="1"/>
  <c r="O239" i="7"/>
  <c r="M240" i="7"/>
  <c r="N240" i="7" s="1"/>
  <c r="H240" i="7"/>
  <c r="M251" i="7"/>
  <c r="N251" i="7" s="1"/>
  <c r="M261" i="7"/>
  <c r="N261" i="7" s="1"/>
  <c r="H261" i="7"/>
  <c r="M267" i="7"/>
  <c r="N267" i="7" s="1"/>
  <c r="M270" i="7"/>
  <c r="N270" i="7" s="1"/>
  <c r="H270" i="7"/>
  <c r="M281" i="7"/>
  <c r="N281" i="7" s="1"/>
  <c r="H281" i="7"/>
  <c r="N284" i="7"/>
  <c r="O290" i="7"/>
  <c r="O306" i="7"/>
  <c r="O312" i="7"/>
  <c r="N328" i="7"/>
  <c r="M330" i="7"/>
  <c r="N330" i="7" s="1"/>
  <c r="K332" i="7"/>
  <c r="M337" i="7"/>
  <c r="N195" i="7"/>
  <c r="O195" i="7"/>
  <c r="N198" i="7"/>
  <c r="M199" i="7"/>
  <c r="N203" i="7"/>
  <c r="O203" i="7"/>
  <c r="O207" i="7"/>
  <c r="O213" i="7"/>
  <c r="N220" i="7"/>
  <c r="N223" i="7"/>
  <c r="M225" i="7"/>
  <c r="N225" i="7" s="1"/>
  <c r="K229" i="7"/>
  <c r="O235" i="7"/>
  <c r="M237" i="7"/>
  <c r="N237" i="7" s="1"/>
  <c r="N252" i="7"/>
  <c r="O262" i="7"/>
  <c r="O265" i="7"/>
  <c r="O283" i="7"/>
  <c r="N285" i="7"/>
  <c r="N293" i="7"/>
  <c r="K294" i="7"/>
  <c r="O319" i="7"/>
  <c r="O320" i="7"/>
  <c r="O323" i="7"/>
  <c r="O324" i="7"/>
  <c r="O329" i="7"/>
  <c r="O331" i="7"/>
  <c r="O336" i="7"/>
  <c r="N337" i="7"/>
  <c r="L52" i="1"/>
  <c r="K232" i="1"/>
  <c r="G232" i="1"/>
  <c r="H232" i="1" s="1"/>
  <c r="M103" i="1"/>
  <c r="O103" i="1" s="1"/>
  <c r="J278" i="1"/>
  <c r="O284" i="1"/>
  <c r="L16" i="1"/>
  <c r="J23" i="1"/>
  <c r="M30" i="1"/>
  <c r="O30" i="1" s="1"/>
  <c r="M34" i="1"/>
  <c r="O34" i="1" s="1"/>
  <c r="M38" i="1"/>
  <c r="O38" i="1" s="1"/>
  <c r="M74" i="1"/>
  <c r="O74" i="1" s="1"/>
  <c r="M79" i="1"/>
  <c r="O79" i="1" s="1"/>
  <c r="N81" i="1"/>
  <c r="M82" i="1"/>
  <c r="O82" i="1" s="1"/>
  <c r="M87" i="1"/>
  <c r="O87" i="1" s="1"/>
  <c r="M92" i="1"/>
  <c r="L117" i="1"/>
  <c r="M127" i="1"/>
  <c r="O127" i="1" s="1"/>
  <c r="M141" i="1"/>
  <c r="O141" i="1" s="1"/>
  <c r="M154" i="1"/>
  <c r="O154" i="1" s="1"/>
  <c r="M158" i="1"/>
  <c r="O158" i="1" s="1"/>
  <c r="M181" i="1"/>
  <c r="N181" i="1" s="1"/>
  <c r="O189" i="1"/>
  <c r="N204" i="1"/>
  <c r="M207" i="1"/>
  <c r="O207" i="1" s="1"/>
  <c r="M223" i="1"/>
  <c r="N223" i="1" s="1"/>
  <c r="M232" i="1"/>
  <c r="O232" i="1" s="1"/>
  <c r="G233" i="1"/>
  <c r="H233" i="1" s="1"/>
  <c r="K233" i="1"/>
  <c r="M233" i="1" s="1"/>
  <c r="N233" i="1" s="1"/>
  <c r="M243" i="1"/>
  <c r="O243" i="1" s="1"/>
  <c r="M280" i="1"/>
  <c r="O280" i="1" s="1"/>
  <c r="M317" i="1"/>
  <c r="O317" i="1" s="1"/>
  <c r="M324" i="1"/>
  <c r="O324" i="1" s="1"/>
  <c r="M328" i="1"/>
  <c r="O328" i="1" s="1"/>
  <c r="M105" i="1"/>
  <c r="O105" i="1" s="1"/>
  <c r="M142" i="1"/>
  <c r="O142" i="1" s="1"/>
  <c r="J147" i="1"/>
  <c r="L192" i="1"/>
  <c r="O220" i="1"/>
  <c r="N297" i="1"/>
  <c r="M318" i="1"/>
  <c r="O318" i="1" s="1"/>
  <c r="M322" i="1"/>
  <c r="O322" i="1" s="1"/>
  <c r="M325" i="1"/>
  <c r="O325" i="1" s="1"/>
  <c r="M15" i="1"/>
  <c r="O15" i="1" s="1"/>
  <c r="M20" i="1"/>
  <c r="M19" i="1" s="1"/>
  <c r="L64" i="1"/>
  <c r="O156" i="1"/>
  <c r="L171" i="1"/>
  <c r="O183" i="1"/>
  <c r="M195" i="1"/>
  <c r="N195" i="1" s="1"/>
  <c r="M302" i="1"/>
  <c r="O302" i="1" s="1"/>
  <c r="M306" i="1"/>
  <c r="O306" i="1" s="1"/>
  <c r="M316" i="1"/>
  <c r="O316" i="1" s="1"/>
  <c r="M323" i="1"/>
  <c r="O323" i="1" s="1"/>
  <c r="J332" i="1"/>
  <c r="K109" i="1"/>
  <c r="M109" i="1" s="1"/>
  <c r="J111" i="1"/>
  <c r="N125" i="1"/>
  <c r="N124" i="1" s="1"/>
  <c r="K128" i="1"/>
  <c r="M139" i="1"/>
  <c r="O139" i="1" s="1"/>
  <c r="L147" i="1"/>
  <c r="N149" i="1"/>
  <c r="M163" i="1"/>
  <c r="O163" i="1" s="1"/>
  <c r="M174" i="1"/>
  <c r="O174" i="1" s="1"/>
  <c r="N198" i="1"/>
  <c r="O248" i="1"/>
  <c r="M272" i="1"/>
  <c r="O272" i="1" s="1"/>
  <c r="O276" i="1"/>
  <c r="M279" i="1"/>
  <c r="O279" i="1" s="1"/>
  <c r="N282" i="1"/>
  <c r="M291" i="1"/>
  <c r="O291" i="1" s="1"/>
  <c r="M301" i="1"/>
  <c r="O301" i="1" s="1"/>
  <c r="M314" i="1"/>
  <c r="O314" i="1" s="1"/>
  <c r="M320" i="1"/>
  <c r="N320" i="1" s="1"/>
  <c r="M321" i="1"/>
  <c r="O321" i="1" s="1"/>
  <c r="M326" i="1"/>
  <c r="N326" i="1" s="1"/>
  <c r="M327" i="1"/>
  <c r="O327" i="1" s="1"/>
  <c r="M330" i="1"/>
  <c r="O330" i="1" s="1"/>
  <c r="O67" i="1"/>
  <c r="M76" i="1"/>
  <c r="O76" i="1" s="1"/>
  <c r="J78" i="1"/>
  <c r="J77" i="1" s="1"/>
  <c r="M80" i="1"/>
  <c r="N80" i="1" s="1"/>
  <c r="L91" i="1"/>
  <c r="L94" i="1"/>
  <c r="M107" i="1"/>
  <c r="O107" i="1" s="1"/>
  <c r="M108" i="1"/>
  <c r="N108" i="1" s="1"/>
  <c r="M113" i="1"/>
  <c r="M114" i="1"/>
  <c r="O114" i="1" s="1"/>
  <c r="J124" i="1"/>
  <c r="J119" i="1" s="1"/>
  <c r="L128" i="1"/>
  <c r="M131" i="1"/>
  <c r="O131" i="1" s="1"/>
  <c r="L132" i="1"/>
  <c r="M148" i="1"/>
  <c r="N148" i="1" s="1"/>
  <c r="M182" i="1"/>
  <c r="O182" i="1" s="1"/>
  <c r="M187" i="1"/>
  <c r="O187" i="1" s="1"/>
  <c r="M203" i="1"/>
  <c r="N203" i="1" s="1"/>
  <c r="M237" i="1"/>
  <c r="O237" i="1" s="1"/>
  <c r="M244" i="1"/>
  <c r="O244" i="1" s="1"/>
  <c r="M245" i="1"/>
  <c r="O245" i="1" s="1"/>
  <c r="N292" i="1"/>
  <c r="O304" i="1"/>
  <c r="L332" i="1"/>
  <c r="M335" i="1"/>
  <c r="O335" i="1" s="1"/>
  <c r="M336" i="1"/>
  <c r="O336" i="1" s="1"/>
  <c r="N308" i="1"/>
  <c r="N284" i="1"/>
  <c r="L84" i="1"/>
  <c r="M333" i="1"/>
  <c r="O333" i="1" s="1"/>
  <c r="M290" i="1"/>
  <c r="O290" i="1" s="1"/>
  <c r="M289" i="1"/>
  <c r="O289" i="1" s="1"/>
  <c r="M83" i="1"/>
  <c r="O83" i="1" s="1"/>
  <c r="L43" i="1"/>
  <c r="M45" i="1"/>
  <c r="O45" i="1" s="1"/>
  <c r="L286" i="1"/>
  <c r="M122" i="1"/>
  <c r="N12" i="1"/>
  <c r="O12" i="1"/>
  <c r="O18" i="1"/>
  <c r="N87" i="1"/>
  <c r="N105" i="1"/>
  <c r="O106" i="1"/>
  <c r="N106" i="1"/>
  <c r="N74" i="1"/>
  <c r="N26" i="1"/>
  <c r="N67" i="1"/>
  <c r="N165" i="1"/>
  <c r="N180" i="1"/>
  <c r="N20" i="1"/>
  <c r="N19" i="1" s="1"/>
  <c r="N113" i="1"/>
  <c r="O113" i="1"/>
  <c r="N174" i="1"/>
  <c r="N40" i="1"/>
  <c r="G214" i="5"/>
  <c r="K214" i="5"/>
  <c r="H235" i="5"/>
  <c r="M235" i="5"/>
  <c r="N235" i="5" s="1"/>
  <c r="E235" i="3"/>
  <c r="G235" i="3" s="1"/>
  <c r="H235" i="3" s="1"/>
  <c r="K7" i="1"/>
  <c r="M13" i="1"/>
  <c r="O53" i="1"/>
  <c r="E55" i="1"/>
  <c r="G55" i="1" s="1"/>
  <c r="H55" i="1" s="1"/>
  <c r="M56" i="1"/>
  <c r="O56" i="1" s="1"/>
  <c r="J59" i="1"/>
  <c r="M66" i="1"/>
  <c r="M121" i="1"/>
  <c r="N129" i="1"/>
  <c r="M133" i="1"/>
  <c r="N156" i="1"/>
  <c r="N164" i="1"/>
  <c r="N166" i="1"/>
  <c r="M172" i="1"/>
  <c r="M208" i="1"/>
  <c r="O208" i="1" s="1"/>
  <c r="J229" i="1"/>
  <c r="M274" i="1"/>
  <c r="O275" i="1"/>
  <c r="J286" i="1"/>
  <c r="N288" i="1"/>
  <c r="O35" i="3"/>
  <c r="M35" i="3"/>
  <c r="N79" i="3"/>
  <c r="J78" i="3"/>
  <c r="J77" i="3" s="1"/>
  <c r="O202" i="1"/>
  <c r="N202" i="1"/>
  <c r="N237" i="1"/>
  <c r="J52" i="1"/>
  <c r="M85" i="1"/>
  <c r="O129" i="1"/>
  <c r="O148" i="1"/>
  <c r="L185" i="1"/>
  <c r="L211" i="1"/>
  <c r="M221" i="1"/>
  <c r="G267" i="1"/>
  <c r="H267" i="1" s="1"/>
  <c r="N275" i="1"/>
  <c r="M296" i="1"/>
  <c r="L294" i="1"/>
  <c r="M299" i="1"/>
  <c r="O27" i="3"/>
  <c r="M27" i="3"/>
  <c r="O54" i="3"/>
  <c r="N54" i="3"/>
  <c r="J52" i="3"/>
  <c r="K263" i="1"/>
  <c r="M263" i="1" s="1"/>
  <c r="G263" i="1"/>
  <c r="H263" i="1" s="1"/>
  <c r="J43" i="1"/>
  <c r="M54" i="1"/>
  <c r="O54" i="1" s="1"/>
  <c r="L59" i="1"/>
  <c r="G75" i="1"/>
  <c r="H75" i="1" s="1"/>
  <c r="L126" i="1"/>
  <c r="L119" i="1" s="1"/>
  <c r="M130" i="1"/>
  <c r="O130" i="1" s="1"/>
  <c r="J132" i="1"/>
  <c r="M173" i="1"/>
  <c r="N196" i="1"/>
  <c r="K261" i="1"/>
  <c r="M261" i="1" s="1"/>
  <c r="O261" i="1" s="1"/>
  <c r="G261" i="1"/>
  <c r="H261" i="1" s="1"/>
  <c r="O13" i="3"/>
  <c r="N13" i="3"/>
  <c r="O156" i="3"/>
  <c r="N156" i="3"/>
  <c r="O169" i="3"/>
  <c r="M169" i="3"/>
  <c r="K169" i="1" s="1"/>
  <c r="M169" i="1" s="1"/>
  <c r="N122" i="1"/>
  <c r="J185" i="1"/>
  <c r="N189" i="1"/>
  <c r="J192" i="1"/>
  <c r="M241" i="1"/>
  <c r="K255" i="1"/>
  <c r="M255" i="1" s="1"/>
  <c r="O255" i="1" s="1"/>
  <c r="G255" i="1"/>
  <c r="H255" i="1" s="1"/>
  <c r="K271" i="1"/>
  <c r="M271" i="1" s="1"/>
  <c r="G271" i="1"/>
  <c r="H271" i="1" s="1"/>
  <c r="M305" i="1"/>
  <c r="L303" i="1"/>
  <c r="N318" i="1"/>
  <c r="J311" i="1"/>
  <c r="N319" i="1"/>
  <c r="N20" i="3"/>
  <c r="N19" i="3" s="1"/>
  <c r="N16" i="3" s="1"/>
  <c r="O38" i="3"/>
  <c r="N38" i="3"/>
  <c r="O235" i="1"/>
  <c r="N235" i="1"/>
  <c r="K14" i="1"/>
  <c r="E40" i="1"/>
  <c r="G40" i="1" s="1"/>
  <c r="O181" i="1"/>
  <c r="O198" i="1"/>
  <c r="N205" i="1"/>
  <c r="N206" i="1"/>
  <c r="O281" i="1"/>
  <c r="N281" i="1"/>
  <c r="O30" i="3"/>
  <c r="N30" i="3"/>
  <c r="G179" i="1"/>
  <c r="H179" i="1" s="1"/>
  <c r="J10" i="3"/>
  <c r="J14" i="3"/>
  <c r="O15" i="3"/>
  <c r="N15" i="3"/>
  <c r="N14" i="3" s="1"/>
  <c r="N22" i="3"/>
  <c r="N21" i="3" s="1"/>
  <c r="H213" i="5"/>
  <c r="M213" i="5"/>
  <c r="N213" i="5" s="1"/>
  <c r="E213" i="3"/>
  <c r="G213" i="3" s="1"/>
  <c r="J171" i="1"/>
  <c r="O223" i="1"/>
  <c r="K253" i="1"/>
  <c r="M253" i="1" s="1"/>
  <c r="G253" i="1"/>
  <c r="H253" i="1" s="1"/>
  <c r="K269" i="1"/>
  <c r="M269" i="1" s="1"/>
  <c r="G269" i="1"/>
  <c r="H269" i="1" s="1"/>
  <c r="N272" i="1"/>
  <c r="N276" i="1"/>
  <c r="J274" i="1"/>
  <c r="O326" i="1"/>
  <c r="L23" i="3"/>
  <c r="O24" i="3"/>
  <c r="M24" i="3"/>
  <c r="O48" i="3"/>
  <c r="L43" i="3"/>
  <c r="M48" i="3"/>
  <c r="N48" i="3" s="1"/>
  <c r="L278" i="1"/>
  <c r="J294" i="1"/>
  <c r="L7" i="3"/>
  <c r="L10" i="3"/>
  <c r="O12" i="3"/>
  <c r="O18" i="3"/>
  <c r="O20" i="3"/>
  <c r="O22" i="3"/>
  <c r="O29" i="3"/>
  <c r="O37" i="3"/>
  <c r="O79" i="3"/>
  <c r="O81" i="3"/>
  <c r="N81" i="3"/>
  <c r="O98" i="3"/>
  <c r="N98" i="3"/>
  <c r="N114" i="3"/>
  <c r="L147" i="3"/>
  <c r="O153" i="3"/>
  <c r="M153" i="3"/>
  <c r="K153" i="1" s="1"/>
  <c r="M153" i="1" s="1"/>
  <c r="O178" i="3"/>
  <c r="O183" i="3"/>
  <c r="M183" i="3"/>
  <c r="N183" i="3" s="1"/>
  <c r="M28" i="5"/>
  <c r="H28" i="5"/>
  <c r="M36" i="5"/>
  <c r="H36" i="5"/>
  <c r="J59" i="3"/>
  <c r="J58" i="3" s="1"/>
  <c r="N60" i="3"/>
  <c r="O69" i="3"/>
  <c r="M69" i="3"/>
  <c r="O75" i="3"/>
  <c r="N75" i="3"/>
  <c r="O86" i="3"/>
  <c r="N86" i="3"/>
  <c r="O113" i="3"/>
  <c r="N113" i="3"/>
  <c r="J111" i="3"/>
  <c r="J119" i="3"/>
  <c r="J126" i="3"/>
  <c r="O127" i="3"/>
  <c r="N127" i="3"/>
  <c r="N126" i="3" s="1"/>
  <c r="L132" i="3"/>
  <c r="O138" i="3"/>
  <c r="M138" i="3"/>
  <c r="K138" i="1" s="1"/>
  <c r="M138" i="1" s="1"/>
  <c r="O138" i="1" s="1"/>
  <c r="O146" i="3"/>
  <c r="M146" i="3"/>
  <c r="K146" i="1" s="1"/>
  <c r="M146" i="1" s="1"/>
  <c r="O146" i="1" s="1"/>
  <c r="O197" i="3"/>
  <c r="M197" i="3"/>
  <c r="N197" i="3" s="1"/>
  <c r="O220" i="3"/>
  <c r="M220" i="3"/>
  <c r="N220" i="3" s="1"/>
  <c r="L229" i="1"/>
  <c r="M25" i="3"/>
  <c r="M33" i="3"/>
  <c r="M41" i="3"/>
  <c r="M46" i="3"/>
  <c r="M57" i="3"/>
  <c r="K57" i="1" s="1"/>
  <c r="M57" i="1" s="1"/>
  <c r="O65" i="3"/>
  <c r="M65" i="3"/>
  <c r="O73" i="3"/>
  <c r="M85" i="3"/>
  <c r="L84" i="3"/>
  <c r="O85" i="3"/>
  <c r="O106" i="3"/>
  <c r="N106" i="3"/>
  <c r="O164" i="3"/>
  <c r="N164" i="3"/>
  <c r="J171" i="3"/>
  <c r="J303" i="3"/>
  <c r="N304" i="3"/>
  <c r="G221" i="1"/>
  <c r="H221" i="1" s="1"/>
  <c r="G239" i="1"/>
  <c r="H239" i="1" s="1"/>
  <c r="G241" i="1"/>
  <c r="H241" i="1" s="1"/>
  <c r="L274" i="1"/>
  <c r="L311" i="1"/>
  <c r="M8" i="3"/>
  <c r="M7" i="3" s="1"/>
  <c r="M11" i="3"/>
  <c r="N11" i="3" s="1"/>
  <c r="N10" i="3" s="1"/>
  <c r="J23" i="3"/>
  <c r="M28" i="3"/>
  <c r="K28" i="1" s="1"/>
  <c r="M28" i="1" s="1"/>
  <c r="M36" i="3"/>
  <c r="K36" i="1" s="1"/>
  <c r="M36" i="1" s="1"/>
  <c r="M49" i="3"/>
  <c r="K49" i="1" s="1"/>
  <c r="M49" i="1" s="1"/>
  <c r="L52" i="3"/>
  <c r="O67" i="3"/>
  <c r="M67" i="3"/>
  <c r="N67" i="3" s="1"/>
  <c r="M72" i="3"/>
  <c r="O72" i="3"/>
  <c r="L70" i="3"/>
  <c r="O90" i="3"/>
  <c r="M90" i="3"/>
  <c r="J147" i="3"/>
  <c r="O148" i="3"/>
  <c r="N148" i="3"/>
  <c r="O175" i="3"/>
  <c r="M175" i="3"/>
  <c r="N175" i="3" s="1"/>
  <c r="O190" i="3"/>
  <c r="M190" i="3"/>
  <c r="N190" i="3" s="1"/>
  <c r="O208" i="3"/>
  <c r="L211" i="3"/>
  <c r="O212" i="3"/>
  <c r="M212" i="3"/>
  <c r="L7" i="5"/>
  <c r="O8" i="5"/>
  <c r="M31" i="3"/>
  <c r="K31" i="1" s="1"/>
  <c r="M31" i="1" s="1"/>
  <c r="M39" i="3"/>
  <c r="K39" i="1" s="1"/>
  <c r="M39" i="1" s="1"/>
  <c r="M44" i="3"/>
  <c r="M55" i="3"/>
  <c r="K55" i="1" s="1"/>
  <c r="M55" i="1" s="1"/>
  <c r="K339" i="3"/>
  <c r="O60" i="3"/>
  <c r="O61" i="3"/>
  <c r="M62" i="3"/>
  <c r="N62" i="3" s="1"/>
  <c r="O63" i="3"/>
  <c r="M63" i="3"/>
  <c r="J70" i="3"/>
  <c r="L88" i="3"/>
  <c r="O141" i="3"/>
  <c r="N141" i="3"/>
  <c r="N172" i="3"/>
  <c r="J221" i="1"/>
  <c r="N304" i="1"/>
  <c r="O71" i="3"/>
  <c r="J91" i="3"/>
  <c r="O92" i="3"/>
  <c r="N92" i="3"/>
  <c r="N91" i="3" s="1"/>
  <c r="L94" i="3"/>
  <c r="L93" i="3" s="1"/>
  <c r="O95" i="3"/>
  <c r="M95" i="3"/>
  <c r="N100" i="3"/>
  <c r="M122" i="3"/>
  <c r="O123" i="3"/>
  <c r="J132" i="3"/>
  <c r="O133" i="3"/>
  <c r="N133" i="3"/>
  <c r="O161" i="3"/>
  <c r="M161" i="3"/>
  <c r="K161" i="1" s="1"/>
  <c r="M161" i="1" s="1"/>
  <c r="O205" i="3"/>
  <c r="M205" i="3"/>
  <c r="N205" i="3" s="1"/>
  <c r="O267" i="3"/>
  <c r="M267" i="3"/>
  <c r="N267" i="3" s="1"/>
  <c r="O103" i="3"/>
  <c r="M103" i="3"/>
  <c r="N103" i="3" s="1"/>
  <c r="L124" i="3"/>
  <c r="L119" i="3" s="1"/>
  <c r="O125" i="3"/>
  <c r="M125" i="3"/>
  <c r="O131" i="3"/>
  <c r="M131" i="3"/>
  <c r="N131" i="3" s="1"/>
  <c r="N158" i="3"/>
  <c r="J192" i="3"/>
  <c r="O100" i="5"/>
  <c r="O97" i="3"/>
  <c r="O105" i="3"/>
  <c r="O121" i="3"/>
  <c r="O304" i="3"/>
  <c r="H15" i="5"/>
  <c r="M15" i="5"/>
  <c r="M14" i="5" s="1"/>
  <c r="N28" i="5"/>
  <c r="N36" i="5"/>
  <c r="M57" i="5"/>
  <c r="M150" i="5"/>
  <c r="N150" i="5" s="1"/>
  <c r="H150" i="5"/>
  <c r="O172" i="3"/>
  <c r="M178" i="3"/>
  <c r="N178" i="3" s="1"/>
  <c r="L185" i="3"/>
  <c r="L192" i="3"/>
  <c r="M200" i="3"/>
  <c r="N200" i="3" s="1"/>
  <c r="M208" i="3"/>
  <c r="N208" i="3" s="1"/>
  <c r="M215" i="3"/>
  <c r="N215" i="3" s="1"/>
  <c r="O270" i="3"/>
  <c r="O280" i="3"/>
  <c r="L278" i="3"/>
  <c r="M280" i="3"/>
  <c r="N280" i="3" s="1"/>
  <c r="L286" i="3"/>
  <c r="O287" i="3"/>
  <c r="M287" i="3"/>
  <c r="O297" i="3"/>
  <c r="J14" i="5"/>
  <c r="N15" i="5"/>
  <c r="N14" i="5" s="1"/>
  <c r="L17" i="5"/>
  <c r="L16" i="5" s="1"/>
  <c r="O18" i="5"/>
  <c r="M26" i="5"/>
  <c r="N26" i="5" s="1"/>
  <c r="H26" i="5"/>
  <c r="M34" i="5"/>
  <c r="N34" i="5" s="1"/>
  <c r="H34" i="5"/>
  <c r="N57" i="5"/>
  <c r="M148" i="5"/>
  <c r="H148" i="5"/>
  <c r="M76" i="3"/>
  <c r="N76" i="3" s="1"/>
  <c r="M82" i="3"/>
  <c r="M78" i="3" s="1"/>
  <c r="M101" i="3"/>
  <c r="N101" i="3" s="1"/>
  <c r="M109" i="3"/>
  <c r="N109" i="3" s="1"/>
  <c r="M129" i="3"/>
  <c r="M136" i="3"/>
  <c r="M144" i="3"/>
  <c r="M151" i="3"/>
  <c r="M159" i="3"/>
  <c r="M167" i="3"/>
  <c r="K167" i="1" s="1"/>
  <c r="M167" i="1" s="1"/>
  <c r="M173" i="3"/>
  <c r="N173" i="3" s="1"/>
  <c r="M181" i="3"/>
  <c r="N181" i="3" s="1"/>
  <c r="M188" i="3"/>
  <c r="M195" i="3"/>
  <c r="N195" i="3" s="1"/>
  <c r="M203" i="3"/>
  <c r="M218" i="3"/>
  <c r="N218" i="3" s="1"/>
  <c r="N231" i="3"/>
  <c r="J229" i="3"/>
  <c r="N233" i="3"/>
  <c r="O239" i="3"/>
  <c r="O247" i="3"/>
  <c r="O259" i="3"/>
  <c r="M259" i="3"/>
  <c r="N259" i="3" s="1"/>
  <c r="N283" i="3"/>
  <c r="J278" i="3"/>
  <c r="N313" i="3"/>
  <c r="O319" i="3"/>
  <c r="O324" i="3"/>
  <c r="M324" i="3"/>
  <c r="N324" i="3" s="1"/>
  <c r="N333" i="3"/>
  <c r="M55" i="5"/>
  <c r="N55" i="5" s="1"/>
  <c r="H55" i="5"/>
  <c r="M62" i="5"/>
  <c r="H62" i="5"/>
  <c r="K85" i="5"/>
  <c r="K84" i="5" s="1"/>
  <c r="G85" i="5"/>
  <c r="G89" i="5"/>
  <c r="K89" i="5"/>
  <c r="K88" i="5" s="1"/>
  <c r="L171" i="5"/>
  <c r="M88" i="3"/>
  <c r="M176" i="3"/>
  <c r="N176" i="3" s="1"/>
  <c r="M184" i="3"/>
  <c r="N184" i="3" s="1"/>
  <c r="M191" i="3"/>
  <c r="N191" i="3" s="1"/>
  <c r="M198" i="3"/>
  <c r="N198" i="3" s="1"/>
  <c r="M206" i="3"/>
  <c r="N206" i="3" s="1"/>
  <c r="M213" i="3"/>
  <c r="N213" i="3" s="1"/>
  <c r="N221" i="3"/>
  <c r="O224" i="3"/>
  <c r="N224" i="3"/>
  <c r="O227" i="3"/>
  <c r="M227" i="3"/>
  <c r="N227" i="3" s="1"/>
  <c r="O231" i="3"/>
  <c r="O242" i="3"/>
  <c r="M242" i="3"/>
  <c r="N242" i="3" s="1"/>
  <c r="O283" i="3"/>
  <c r="H22" i="5"/>
  <c r="M22" i="5"/>
  <c r="M21" i="5" s="1"/>
  <c r="M32" i="5"/>
  <c r="N32" i="5" s="1"/>
  <c r="H32" i="5"/>
  <c r="H44" i="5"/>
  <c r="H46" i="5"/>
  <c r="H48" i="5"/>
  <c r="K104" i="5"/>
  <c r="K94" i="5" s="1"/>
  <c r="G104" i="5"/>
  <c r="O82" i="3"/>
  <c r="J94" i="3"/>
  <c r="N96" i="3"/>
  <c r="N104" i="3"/>
  <c r="M134" i="3"/>
  <c r="N139" i="3"/>
  <c r="N154" i="3"/>
  <c r="J211" i="3"/>
  <c r="O234" i="3"/>
  <c r="M234" i="3"/>
  <c r="N234" i="3" s="1"/>
  <c r="O236" i="3"/>
  <c r="M236" i="3"/>
  <c r="N236" i="3" s="1"/>
  <c r="O244" i="3"/>
  <c r="M244" i="3"/>
  <c r="N244" i="3" s="1"/>
  <c r="O251" i="3"/>
  <c r="L249" i="3"/>
  <c r="M251" i="3"/>
  <c r="N251" i="3" s="1"/>
  <c r="N272" i="3"/>
  <c r="J21" i="5"/>
  <c r="J16" i="5" s="1"/>
  <c r="N22" i="5"/>
  <c r="N21" i="5" s="1"/>
  <c r="K24" i="5"/>
  <c r="G24" i="5"/>
  <c r="O25" i="5"/>
  <c r="L23" i="5"/>
  <c r="M53" i="5"/>
  <c r="H53" i="5"/>
  <c r="M60" i="5"/>
  <c r="H60" i="5"/>
  <c r="J68" i="5"/>
  <c r="M103" i="5"/>
  <c r="N103" i="5" s="1"/>
  <c r="H103" i="5"/>
  <c r="L120" i="5"/>
  <c r="O121" i="5"/>
  <c r="M223" i="3"/>
  <c r="N223" i="3" s="1"/>
  <c r="O223" i="3"/>
  <c r="J249" i="3"/>
  <c r="O290" i="3"/>
  <c r="J294" i="3"/>
  <c r="N299" i="3"/>
  <c r="N306" i="3"/>
  <c r="O309" i="3"/>
  <c r="M309" i="3"/>
  <c r="O316" i="3"/>
  <c r="L311" i="3"/>
  <c r="M316" i="3"/>
  <c r="N316" i="3" s="1"/>
  <c r="M38" i="5"/>
  <c r="N38" i="5" s="1"/>
  <c r="H38" i="5"/>
  <c r="K43" i="5"/>
  <c r="G72" i="5"/>
  <c r="K72" i="5"/>
  <c r="H102" i="5"/>
  <c r="M102" i="5"/>
  <c r="N266" i="3"/>
  <c r="N285" i="3"/>
  <c r="O302" i="3"/>
  <c r="M302" i="3"/>
  <c r="N302" i="3" s="1"/>
  <c r="N308" i="3"/>
  <c r="N331" i="3"/>
  <c r="N334" i="3"/>
  <c r="J332" i="3"/>
  <c r="K12" i="5"/>
  <c r="G12" i="5"/>
  <c r="H71" i="5"/>
  <c r="M71" i="5"/>
  <c r="M75" i="5"/>
  <c r="N75" i="5" s="1"/>
  <c r="H75" i="5"/>
  <c r="O230" i="3"/>
  <c r="O238" i="3"/>
  <c r="O246" i="3"/>
  <c r="O261" i="3"/>
  <c r="O269" i="3"/>
  <c r="L274" i="3"/>
  <c r="O276" i="3"/>
  <c r="O282" i="3"/>
  <c r="O289" i="3"/>
  <c r="L294" i="3"/>
  <c r="O296" i="3"/>
  <c r="J311" i="3"/>
  <c r="O318" i="3"/>
  <c r="O326" i="3"/>
  <c r="O333" i="3"/>
  <c r="K15" i="5"/>
  <c r="K14" i="5" s="1"/>
  <c r="K22" i="5"/>
  <c r="K21" i="5" s="1"/>
  <c r="L52" i="5"/>
  <c r="K67" i="5"/>
  <c r="K64" i="5" s="1"/>
  <c r="K71" i="5"/>
  <c r="N79" i="5"/>
  <c r="K82" i="5"/>
  <c r="N102" i="5"/>
  <c r="M105" i="5"/>
  <c r="N105" i="5" s="1"/>
  <c r="H105" i="5"/>
  <c r="K127" i="5"/>
  <c r="K126" i="5" s="1"/>
  <c r="K119" i="5" s="1"/>
  <c r="J147" i="5"/>
  <c r="O167" i="5"/>
  <c r="O169" i="5"/>
  <c r="O210" i="5"/>
  <c r="G212" i="5"/>
  <c r="K212" i="5"/>
  <c r="G228" i="5"/>
  <c r="K228" i="5"/>
  <c r="H233" i="5"/>
  <c r="M233" i="5"/>
  <c r="L68" i="5"/>
  <c r="L58" i="5" s="1"/>
  <c r="O69" i="5"/>
  <c r="M86" i="5"/>
  <c r="N86" i="5" s="1"/>
  <c r="H86" i="5"/>
  <c r="H106" i="5"/>
  <c r="M106" i="5"/>
  <c r="N106" i="5" s="1"/>
  <c r="M107" i="5"/>
  <c r="N107" i="5" s="1"/>
  <c r="H107" i="5"/>
  <c r="N191" i="5"/>
  <c r="H225" i="5"/>
  <c r="G226" i="5"/>
  <c r="K226" i="5"/>
  <c r="H231" i="5"/>
  <c r="M231" i="5"/>
  <c r="N233" i="5"/>
  <c r="M257" i="3"/>
  <c r="N257" i="3" s="1"/>
  <c r="M265" i="3"/>
  <c r="N265" i="3" s="1"/>
  <c r="M273" i="3"/>
  <c r="N273" i="3" s="1"/>
  <c r="M293" i="3"/>
  <c r="N293" i="3" s="1"/>
  <c r="M300" i="3"/>
  <c r="N300" i="3" s="1"/>
  <c r="K40" i="5"/>
  <c r="M40" i="5" s="1"/>
  <c r="N40" i="5" s="1"/>
  <c r="G45" i="5"/>
  <c r="G47" i="5"/>
  <c r="G49" i="5"/>
  <c r="G73" i="5"/>
  <c r="H76" i="5"/>
  <c r="G87" i="5"/>
  <c r="G90" i="5"/>
  <c r="G108" i="5"/>
  <c r="M109" i="5"/>
  <c r="N109" i="5" s="1"/>
  <c r="H109" i="5"/>
  <c r="L111" i="5"/>
  <c r="K114" i="5"/>
  <c r="G114" i="5"/>
  <c r="M125" i="5"/>
  <c r="H125" i="5"/>
  <c r="K139" i="5"/>
  <c r="G139" i="5"/>
  <c r="H182" i="5"/>
  <c r="M182" i="5"/>
  <c r="K185" i="5"/>
  <c r="K192" i="5"/>
  <c r="O206" i="5"/>
  <c r="H223" i="5"/>
  <c r="M223" i="5"/>
  <c r="N223" i="5" s="1"/>
  <c r="G224" i="5"/>
  <c r="K224" i="5"/>
  <c r="M244" i="5"/>
  <c r="N244" i="5" s="1"/>
  <c r="L229" i="3"/>
  <c r="M237" i="3"/>
  <c r="N237" i="3" s="1"/>
  <c r="M245" i="3"/>
  <c r="N245" i="3" s="1"/>
  <c r="M252" i="3"/>
  <c r="N252" i="3" s="1"/>
  <c r="M260" i="3"/>
  <c r="N260" i="3" s="1"/>
  <c r="M268" i="3"/>
  <c r="N268" i="3" s="1"/>
  <c r="M275" i="3"/>
  <c r="M274" i="3" s="1"/>
  <c r="M281" i="3"/>
  <c r="M288" i="3"/>
  <c r="N288" i="3" s="1"/>
  <c r="M295" i="3"/>
  <c r="M310" i="3"/>
  <c r="K310" i="1" s="1"/>
  <c r="M310" i="1" s="1"/>
  <c r="O310" i="1" s="1"/>
  <c r="M317" i="3"/>
  <c r="N317" i="3" s="1"/>
  <c r="M325" i="3"/>
  <c r="N325" i="3" s="1"/>
  <c r="L332" i="3"/>
  <c r="G8" i="5"/>
  <c r="G25" i="5"/>
  <c r="G27" i="5"/>
  <c r="G29" i="5"/>
  <c r="G31" i="5"/>
  <c r="G33" i="5"/>
  <c r="G35" i="5"/>
  <c r="G37" i="5"/>
  <c r="G39" i="5"/>
  <c r="G41" i="5"/>
  <c r="G54" i="5"/>
  <c r="G56" i="5"/>
  <c r="G61" i="5"/>
  <c r="G63" i="5"/>
  <c r="O92" i="5"/>
  <c r="H95" i="5"/>
  <c r="G110" i="5"/>
  <c r="M130" i="5"/>
  <c r="N130" i="5" s="1"/>
  <c r="H130" i="5"/>
  <c r="O161" i="5"/>
  <c r="O163" i="5"/>
  <c r="O165" i="5"/>
  <c r="H180" i="5"/>
  <c r="M180" i="5"/>
  <c r="N180" i="5" s="1"/>
  <c r="O204" i="5"/>
  <c r="H221" i="5"/>
  <c r="M221" i="5"/>
  <c r="N221" i="5" s="1"/>
  <c r="G222" i="5"/>
  <c r="K222" i="5"/>
  <c r="M225" i="3"/>
  <c r="N225" i="3" s="1"/>
  <c r="M263" i="3"/>
  <c r="N263" i="3" s="1"/>
  <c r="M271" i="3"/>
  <c r="N271" i="3" s="1"/>
  <c r="M284" i="3"/>
  <c r="N284" i="3" s="1"/>
  <c r="J286" i="3"/>
  <c r="M291" i="3"/>
  <c r="N291" i="3" s="1"/>
  <c r="O307" i="3"/>
  <c r="O15" i="5"/>
  <c r="O22" i="5"/>
  <c r="K76" i="5"/>
  <c r="O85" i="5"/>
  <c r="O86" i="5"/>
  <c r="M92" i="5"/>
  <c r="M91" i="5" s="1"/>
  <c r="J94" i="5"/>
  <c r="J93" i="5" s="1"/>
  <c r="H96" i="5"/>
  <c r="M96" i="5"/>
  <c r="N96" i="5" s="1"/>
  <c r="M97" i="5"/>
  <c r="N97" i="5" s="1"/>
  <c r="H97" i="5"/>
  <c r="O106" i="5"/>
  <c r="M121" i="5"/>
  <c r="H121" i="5"/>
  <c r="H129" i="5"/>
  <c r="M129" i="5"/>
  <c r="N129" i="5" s="1"/>
  <c r="H131" i="5"/>
  <c r="M131" i="5"/>
  <c r="N131" i="5" s="1"/>
  <c r="H178" i="5"/>
  <c r="M178" i="5"/>
  <c r="J192" i="5"/>
  <c r="H219" i="5"/>
  <c r="M219" i="5"/>
  <c r="N219" i="5" s="1"/>
  <c r="G220" i="5"/>
  <c r="K220" i="5"/>
  <c r="L229" i="5"/>
  <c r="O230" i="5"/>
  <c r="O246" i="5"/>
  <c r="O298" i="5"/>
  <c r="N320" i="3"/>
  <c r="N335" i="3"/>
  <c r="N53" i="5"/>
  <c r="N60" i="5"/>
  <c r="N62" i="5"/>
  <c r="M64" i="5"/>
  <c r="N66" i="5"/>
  <c r="N81" i="5"/>
  <c r="N92" i="5"/>
  <c r="N91" i="5" s="1"/>
  <c r="G98" i="5"/>
  <c r="M99" i="5"/>
  <c r="N99" i="5" s="1"/>
  <c r="H99" i="5"/>
  <c r="M118" i="5"/>
  <c r="M117" i="5" s="1"/>
  <c r="J128" i="5"/>
  <c r="H172" i="5"/>
  <c r="M172" i="5"/>
  <c r="N172" i="5" s="1"/>
  <c r="H174" i="5"/>
  <c r="M174" i="5"/>
  <c r="N174" i="5" s="1"/>
  <c r="H176" i="5"/>
  <c r="M176" i="5"/>
  <c r="N176" i="5" s="1"/>
  <c r="O200" i="5"/>
  <c r="H217" i="5"/>
  <c r="M217" i="5"/>
  <c r="N217" i="5" s="1"/>
  <c r="G218" i="5"/>
  <c r="K218" i="5"/>
  <c r="H239" i="5"/>
  <c r="M239" i="5"/>
  <c r="N239" i="5" s="1"/>
  <c r="J59" i="5"/>
  <c r="J58" i="5" s="1"/>
  <c r="O63" i="5"/>
  <c r="N65" i="5"/>
  <c r="M69" i="5"/>
  <c r="M68" i="5" s="1"/>
  <c r="H69" i="5"/>
  <c r="N74" i="5"/>
  <c r="K81" i="5"/>
  <c r="K78" i="5" s="1"/>
  <c r="K77" i="5" s="1"/>
  <c r="O83" i="5"/>
  <c r="L94" i="5"/>
  <c r="O95" i="5"/>
  <c r="G100" i="5"/>
  <c r="M101" i="5"/>
  <c r="N101" i="5" s="1"/>
  <c r="H101" i="5"/>
  <c r="K112" i="5"/>
  <c r="G112" i="5"/>
  <c r="L128" i="5"/>
  <c r="O129" i="5"/>
  <c r="O131" i="5"/>
  <c r="K133" i="5"/>
  <c r="G133" i="5"/>
  <c r="K137" i="5"/>
  <c r="G137" i="5"/>
  <c r="O153" i="5"/>
  <c r="O155" i="5"/>
  <c r="O157" i="5"/>
  <c r="O159" i="5"/>
  <c r="O172" i="5"/>
  <c r="J171" i="5"/>
  <c r="O174" i="5"/>
  <c r="O176" i="5"/>
  <c r="N193" i="5"/>
  <c r="O194" i="5"/>
  <c r="O196" i="5"/>
  <c r="O198" i="5"/>
  <c r="H215" i="5"/>
  <c r="M215" i="5"/>
  <c r="N215" i="5" s="1"/>
  <c r="G216" i="5"/>
  <c r="K216" i="5"/>
  <c r="M237" i="5"/>
  <c r="N237" i="5" s="1"/>
  <c r="K250" i="5"/>
  <c r="G250" i="5"/>
  <c r="K262" i="5"/>
  <c r="G262" i="5"/>
  <c r="K287" i="5"/>
  <c r="G287" i="5"/>
  <c r="K289" i="5"/>
  <c r="G289" i="5"/>
  <c r="K291" i="5"/>
  <c r="G291" i="5"/>
  <c r="K293" i="5"/>
  <c r="G293" i="5"/>
  <c r="H320" i="5"/>
  <c r="M320" i="5"/>
  <c r="N320" i="5" s="1"/>
  <c r="H328" i="5"/>
  <c r="L143" i="6"/>
  <c r="O143" i="6" s="1"/>
  <c r="G143" i="6"/>
  <c r="L91" i="5"/>
  <c r="L117" i="5"/>
  <c r="L124" i="5"/>
  <c r="L147" i="5"/>
  <c r="G186" i="5"/>
  <c r="G188" i="5"/>
  <c r="G190" i="5"/>
  <c r="L192" i="5"/>
  <c r="H193" i="5"/>
  <c r="H195" i="5"/>
  <c r="H197" i="5"/>
  <c r="H199" i="5"/>
  <c r="M200" i="5"/>
  <c r="H201" i="5"/>
  <c r="M202" i="5"/>
  <c r="N202" i="5" s="1"/>
  <c r="H203" i="5"/>
  <c r="M204" i="5"/>
  <c r="N204" i="5" s="1"/>
  <c r="H205" i="5"/>
  <c r="M206" i="5"/>
  <c r="N206" i="5" s="1"/>
  <c r="H207" i="5"/>
  <c r="M208" i="5"/>
  <c r="N208" i="5" s="1"/>
  <c r="H209" i="5"/>
  <c r="H242" i="5"/>
  <c r="G248" i="5"/>
  <c r="J249" i="5"/>
  <c r="H251" i="5"/>
  <c r="K252" i="5"/>
  <c r="G252" i="5"/>
  <c r="M288" i="5"/>
  <c r="N288" i="5" s="1"/>
  <c r="H288" i="5"/>
  <c r="M290" i="5"/>
  <c r="N290" i="5" s="1"/>
  <c r="H290" i="5"/>
  <c r="M292" i="5"/>
  <c r="N292" i="5" s="1"/>
  <c r="H292" i="5"/>
  <c r="N297" i="5"/>
  <c r="L299" i="5"/>
  <c r="O299" i="5" s="1"/>
  <c r="G299" i="5"/>
  <c r="M331" i="5"/>
  <c r="H331" i="5"/>
  <c r="M7" i="6"/>
  <c r="M90" i="6"/>
  <c r="N90" i="6" s="1"/>
  <c r="H90" i="6"/>
  <c r="K258" i="5"/>
  <c r="G258" i="5"/>
  <c r="K264" i="5"/>
  <c r="G264" i="5"/>
  <c r="O267" i="5"/>
  <c r="O269" i="5"/>
  <c r="O271" i="5"/>
  <c r="O273" i="5"/>
  <c r="K283" i="5"/>
  <c r="G283" i="5"/>
  <c r="K305" i="5"/>
  <c r="G305" i="5"/>
  <c r="K307" i="5"/>
  <c r="G307" i="5"/>
  <c r="K309" i="5"/>
  <c r="G309" i="5"/>
  <c r="H314" i="5"/>
  <c r="M314" i="5"/>
  <c r="N314" i="5" s="1"/>
  <c r="H322" i="5"/>
  <c r="M322" i="5"/>
  <c r="N322" i="5" s="1"/>
  <c r="H330" i="5"/>
  <c r="M330" i="5"/>
  <c r="N330" i="5" s="1"/>
  <c r="K337" i="5"/>
  <c r="G337" i="5"/>
  <c r="J78" i="6"/>
  <c r="H142" i="6"/>
  <c r="M142" i="6"/>
  <c r="N142" i="6" s="1"/>
  <c r="M239" i="6"/>
  <c r="N239" i="6" s="1"/>
  <c r="H239" i="6"/>
  <c r="H173" i="5"/>
  <c r="H175" i="5"/>
  <c r="H177" i="5"/>
  <c r="H179" i="5"/>
  <c r="H181" i="5"/>
  <c r="H183" i="5"/>
  <c r="H230" i="5"/>
  <c r="H232" i="5"/>
  <c r="H234" i="5"/>
  <c r="H238" i="5"/>
  <c r="O250" i="5"/>
  <c r="N255" i="5"/>
  <c r="O261" i="5"/>
  <c r="H263" i="5"/>
  <c r="G275" i="5"/>
  <c r="O281" i="5"/>
  <c r="K301" i="5"/>
  <c r="G301" i="5"/>
  <c r="M304" i="5"/>
  <c r="N304" i="5" s="1"/>
  <c r="H304" i="5"/>
  <c r="M306" i="5"/>
  <c r="H306" i="5"/>
  <c r="M308" i="5"/>
  <c r="H308" i="5"/>
  <c r="M310" i="5"/>
  <c r="N310" i="5" s="1"/>
  <c r="H310" i="5"/>
  <c r="K334" i="5"/>
  <c r="G334" i="5"/>
  <c r="L21" i="7"/>
  <c r="O22" i="7"/>
  <c r="N178" i="5"/>
  <c r="N182" i="5"/>
  <c r="K254" i="5"/>
  <c r="G254" i="5"/>
  <c r="N263" i="5"/>
  <c r="K266" i="5"/>
  <c r="G266" i="5"/>
  <c r="K279" i="5"/>
  <c r="G279" i="5"/>
  <c r="J286" i="5"/>
  <c r="O287" i="5"/>
  <c r="O288" i="5"/>
  <c r="O290" i="5"/>
  <c r="O292" i="5"/>
  <c r="J303" i="5"/>
  <c r="N306" i="5"/>
  <c r="N308" i="5"/>
  <c r="O313" i="5"/>
  <c r="L311" i="5"/>
  <c r="H316" i="5"/>
  <c r="M316" i="5"/>
  <c r="N316" i="5" s="1"/>
  <c r="H333" i="5"/>
  <c r="M333" i="5"/>
  <c r="N333" i="5" s="1"/>
  <c r="L122" i="6"/>
  <c r="M139" i="6"/>
  <c r="N139" i="6" s="1"/>
  <c r="H139" i="6"/>
  <c r="L141" i="6"/>
  <c r="O141" i="6" s="1"/>
  <c r="G141" i="6"/>
  <c r="M199" i="6"/>
  <c r="N199" i="6" s="1"/>
  <c r="H199" i="6"/>
  <c r="N251" i="5"/>
  <c r="H259" i="5"/>
  <c r="K260" i="5"/>
  <c r="G260" i="5"/>
  <c r="H265" i="5"/>
  <c r="K285" i="5"/>
  <c r="G285" i="5"/>
  <c r="J332" i="5"/>
  <c r="M76" i="6"/>
  <c r="N76" i="6" s="1"/>
  <c r="H76" i="6"/>
  <c r="O195" i="6"/>
  <c r="L192" i="6"/>
  <c r="K268" i="5"/>
  <c r="G268" i="5"/>
  <c r="K270" i="5"/>
  <c r="G270" i="5"/>
  <c r="K272" i="5"/>
  <c r="G272" i="5"/>
  <c r="H318" i="5"/>
  <c r="M318" i="5"/>
  <c r="N318" i="5" s="1"/>
  <c r="M106" i="6"/>
  <c r="N106" i="6" s="1"/>
  <c r="H106" i="6"/>
  <c r="M108" i="6"/>
  <c r="N108" i="6" s="1"/>
  <c r="H108" i="6"/>
  <c r="O133" i="6"/>
  <c r="G161" i="6"/>
  <c r="L161" i="6"/>
  <c r="O161" i="6" s="1"/>
  <c r="O243" i="5"/>
  <c r="H255" i="5"/>
  <c r="K256" i="5"/>
  <c r="G256" i="5"/>
  <c r="H267" i="5"/>
  <c r="M269" i="5"/>
  <c r="N269" i="5" s="1"/>
  <c r="H269" i="5"/>
  <c r="M271" i="5"/>
  <c r="N271" i="5" s="1"/>
  <c r="H271" i="5"/>
  <c r="M273" i="5"/>
  <c r="N273" i="5" s="1"/>
  <c r="H273" i="5"/>
  <c r="O276" i="5"/>
  <c r="L274" i="5"/>
  <c r="K281" i="5"/>
  <c r="G281" i="5"/>
  <c r="G296" i="5"/>
  <c r="K298" i="5"/>
  <c r="G298" i="5"/>
  <c r="G312" i="5"/>
  <c r="L68" i="6"/>
  <c r="O69" i="6"/>
  <c r="H144" i="6"/>
  <c r="M144" i="6"/>
  <c r="N144" i="6" s="1"/>
  <c r="N71" i="6"/>
  <c r="M100" i="6"/>
  <c r="N100" i="6" s="1"/>
  <c r="H100" i="6"/>
  <c r="M112" i="6"/>
  <c r="H112" i="6"/>
  <c r="M134" i="6"/>
  <c r="N134" i="6" s="1"/>
  <c r="H134" i="6"/>
  <c r="L171" i="6"/>
  <c r="M219" i="6"/>
  <c r="N219" i="6" s="1"/>
  <c r="H219" i="6"/>
  <c r="H307" i="7"/>
  <c r="M307" i="7"/>
  <c r="N307" i="7" s="1"/>
  <c r="L43" i="6"/>
  <c r="O44" i="6"/>
  <c r="M79" i="6"/>
  <c r="H79" i="6"/>
  <c r="N112" i="6"/>
  <c r="J122" i="6"/>
  <c r="J132" i="6"/>
  <c r="M136" i="6"/>
  <c r="N136" i="6" s="1"/>
  <c r="H136" i="6"/>
  <c r="G145" i="6"/>
  <c r="L145" i="6"/>
  <c r="O145" i="6" s="1"/>
  <c r="O177" i="6"/>
  <c r="M201" i="6"/>
  <c r="N201" i="6" s="1"/>
  <c r="H201" i="6"/>
  <c r="L211" i="6"/>
  <c r="O215" i="6"/>
  <c r="O54" i="7"/>
  <c r="N54" i="7"/>
  <c r="J52" i="7"/>
  <c r="L332" i="5"/>
  <c r="M12" i="6"/>
  <c r="N12" i="6" s="1"/>
  <c r="N10" i="6" s="1"/>
  <c r="H12" i="6"/>
  <c r="M73" i="6"/>
  <c r="N73" i="6" s="1"/>
  <c r="H73" i="6"/>
  <c r="O79" i="6"/>
  <c r="O102" i="6"/>
  <c r="N109" i="6"/>
  <c r="O114" i="6"/>
  <c r="M125" i="6"/>
  <c r="M124" i="6" s="1"/>
  <c r="H125" i="6"/>
  <c r="M131" i="6"/>
  <c r="N131" i="6" s="1"/>
  <c r="H131" i="6"/>
  <c r="O136" i="6"/>
  <c r="K132" i="6"/>
  <c r="M233" i="6"/>
  <c r="H233" i="6"/>
  <c r="N295" i="5"/>
  <c r="N331" i="5"/>
  <c r="L18" i="6"/>
  <c r="G18" i="6"/>
  <c r="M53" i="6"/>
  <c r="N53" i="6" s="1"/>
  <c r="H53" i="6"/>
  <c r="M66" i="6"/>
  <c r="N66" i="6" s="1"/>
  <c r="H66" i="6"/>
  <c r="M72" i="6"/>
  <c r="N72" i="6" s="1"/>
  <c r="H72" i="6"/>
  <c r="L77" i="6"/>
  <c r="O81" i="6"/>
  <c r="N125" i="6"/>
  <c r="N124" i="6" s="1"/>
  <c r="J147" i="6"/>
  <c r="N149" i="6"/>
  <c r="G151" i="6"/>
  <c r="L151" i="6"/>
  <c r="O151" i="6" s="1"/>
  <c r="M160" i="6"/>
  <c r="N160" i="6" s="1"/>
  <c r="H160" i="6"/>
  <c r="N230" i="6"/>
  <c r="M231" i="6"/>
  <c r="N231" i="6" s="1"/>
  <c r="H231" i="6"/>
  <c r="K16" i="6"/>
  <c r="M47" i="6"/>
  <c r="O47" i="6"/>
  <c r="O50" i="6"/>
  <c r="N54" i="6"/>
  <c r="O61" i="6"/>
  <c r="L59" i="6"/>
  <c r="M61" i="6"/>
  <c r="N61" i="6" s="1"/>
  <c r="O63" i="6"/>
  <c r="M65" i="6"/>
  <c r="H65" i="6"/>
  <c r="K70" i="6"/>
  <c r="N89" i="6"/>
  <c r="N88" i="6" s="1"/>
  <c r="M88" i="6"/>
  <c r="O108" i="6"/>
  <c r="J124" i="6"/>
  <c r="L128" i="6"/>
  <c r="O129" i="6"/>
  <c r="K147" i="6"/>
  <c r="M189" i="6"/>
  <c r="N189" i="6" s="1"/>
  <c r="H189" i="6"/>
  <c r="O333" i="5"/>
  <c r="O336" i="5"/>
  <c r="O12" i="6"/>
  <c r="M20" i="6"/>
  <c r="L19" i="6"/>
  <c r="K23" i="6"/>
  <c r="J43" i="6"/>
  <c r="N45" i="6"/>
  <c r="O49" i="6"/>
  <c r="N56" i="6"/>
  <c r="J84" i="6"/>
  <c r="N86" i="6"/>
  <c r="N95" i="6"/>
  <c r="M98" i="6"/>
  <c r="N98" i="6" s="1"/>
  <c r="H98" i="6"/>
  <c r="O110" i="6"/>
  <c r="N116" i="6"/>
  <c r="N115" i="6" s="1"/>
  <c r="K119" i="6"/>
  <c r="L120" i="6"/>
  <c r="L119" i="6" s="1"/>
  <c r="O121" i="6"/>
  <c r="O125" i="6"/>
  <c r="M127" i="6"/>
  <c r="H127" i="6"/>
  <c r="N148" i="6"/>
  <c r="O149" i="6"/>
  <c r="M187" i="6"/>
  <c r="N187" i="6" s="1"/>
  <c r="H187" i="6"/>
  <c r="M221" i="6"/>
  <c r="N221" i="6" s="1"/>
  <c r="H221" i="6"/>
  <c r="L7" i="6"/>
  <c r="L10" i="6"/>
  <c r="J21" i="6"/>
  <c r="J16" i="6" s="1"/>
  <c r="M57" i="6"/>
  <c r="N57" i="6" s="1"/>
  <c r="N60" i="6"/>
  <c r="N62" i="6"/>
  <c r="M69" i="6"/>
  <c r="M83" i="6"/>
  <c r="N83" i="6" s="1"/>
  <c r="M87" i="6"/>
  <c r="N87" i="6" s="1"/>
  <c r="J94" i="6"/>
  <c r="J93" i="6" s="1"/>
  <c r="M96" i="6"/>
  <c r="N96" i="6" s="1"/>
  <c r="M104" i="6"/>
  <c r="N104" i="6" s="1"/>
  <c r="N118" i="6"/>
  <c r="N117" i="6" s="1"/>
  <c r="M121" i="6"/>
  <c r="M129" i="6"/>
  <c r="M133" i="6"/>
  <c r="M135" i="6"/>
  <c r="N135" i="6" s="1"/>
  <c r="M137" i="6"/>
  <c r="N137" i="6" s="1"/>
  <c r="L142" i="6"/>
  <c r="O142" i="6" s="1"/>
  <c r="L144" i="6"/>
  <c r="O144" i="6" s="1"/>
  <c r="M157" i="6"/>
  <c r="N157" i="6" s="1"/>
  <c r="N159" i="6"/>
  <c r="M175" i="6"/>
  <c r="N175" i="6" s="1"/>
  <c r="H175" i="6"/>
  <c r="M177" i="6"/>
  <c r="N177" i="6" s="1"/>
  <c r="H177" i="6"/>
  <c r="N178" i="6"/>
  <c r="O201" i="6"/>
  <c r="M241" i="6"/>
  <c r="N241" i="6" s="1"/>
  <c r="H241" i="6"/>
  <c r="O32" i="7"/>
  <c r="M32" i="7"/>
  <c r="N32" i="7" s="1"/>
  <c r="M95" i="7"/>
  <c r="H95" i="7"/>
  <c r="M120" i="7"/>
  <c r="N121" i="7"/>
  <c r="N120" i="7" s="1"/>
  <c r="O149" i="7"/>
  <c r="L147" i="7"/>
  <c r="M55" i="6"/>
  <c r="N55" i="6" s="1"/>
  <c r="M63" i="6"/>
  <c r="N63" i="6" s="1"/>
  <c r="M81" i="6"/>
  <c r="N81" i="6" s="1"/>
  <c r="M85" i="6"/>
  <c r="M84" i="6" s="1"/>
  <c r="L91" i="6"/>
  <c r="M102" i="6"/>
  <c r="N102" i="6" s="1"/>
  <c r="M110" i="6"/>
  <c r="N110" i="6" s="1"/>
  <c r="M114" i="6"/>
  <c r="N114" i="6" s="1"/>
  <c r="M123" i="6"/>
  <c r="M122" i="6" s="1"/>
  <c r="M153" i="6"/>
  <c r="N153" i="6" s="1"/>
  <c r="N155" i="6"/>
  <c r="O189" i="6"/>
  <c r="J185" i="6"/>
  <c r="O203" i="6"/>
  <c r="M207" i="6"/>
  <c r="N207" i="6" s="1"/>
  <c r="H207" i="6"/>
  <c r="M209" i="6"/>
  <c r="H209" i="6"/>
  <c r="N210" i="6"/>
  <c r="O221" i="6"/>
  <c r="O233" i="6"/>
  <c r="J229" i="6"/>
  <c r="N233" i="6"/>
  <c r="M259" i="6"/>
  <c r="N259" i="6" s="1"/>
  <c r="H259" i="6"/>
  <c r="L274" i="6"/>
  <c r="O275" i="6"/>
  <c r="O179" i="6"/>
  <c r="O209" i="6"/>
  <c r="N209" i="6"/>
  <c r="O241" i="6"/>
  <c r="O243" i="6"/>
  <c r="M261" i="6"/>
  <c r="N261" i="6" s="1"/>
  <c r="H261" i="6"/>
  <c r="M320" i="6"/>
  <c r="H320" i="6"/>
  <c r="L64" i="7"/>
  <c r="O67" i="7"/>
  <c r="N130" i="6"/>
  <c r="N138" i="6"/>
  <c r="G152" i="6"/>
  <c r="L155" i="6"/>
  <c r="O155" i="6" s="1"/>
  <c r="M183" i="6"/>
  <c r="N183" i="6" s="1"/>
  <c r="H183" i="6"/>
  <c r="M193" i="6"/>
  <c r="N193" i="6" s="1"/>
  <c r="H193" i="6"/>
  <c r="N194" i="6"/>
  <c r="M251" i="6"/>
  <c r="H251" i="6"/>
  <c r="O12" i="7"/>
  <c r="N12" i="7"/>
  <c r="J10" i="7"/>
  <c r="H163" i="6"/>
  <c r="O193" i="6"/>
  <c r="M213" i="6"/>
  <c r="H213" i="6"/>
  <c r="N214" i="6"/>
  <c r="O223" i="6"/>
  <c r="M227" i="6"/>
  <c r="N227" i="6" s="1"/>
  <c r="H227" i="6"/>
  <c r="O235" i="6"/>
  <c r="M247" i="6"/>
  <c r="N247" i="6" s="1"/>
  <c r="H247" i="6"/>
  <c r="M253" i="6"/>
  <c r="H253" i="6"/>
  <c r="N254" i="6"/>
  <c r="O40" i="7"/>
  <c r="M40" i="7"/>
  <c r="N40" i="7" s="1"/>
  <c r="N44" i="7"/>
  <c r="M43" i="7"/>
  <c r="H149" i="6"/>
  <c r="N163" i="6"/>
  <c r="H165" i="6"/>
  <c r="L167" i="6"/>
  <c r="O167" i="6" s="1"/>
  <c r="G167" i="6"/>
  <c r="M169" i="6"/>
  <c r="N169" i="6" s="1"/>
  <c r="H169" i="6"/>
  <c r="K192" i="6"/>
  <c r="K170" i="6" s="1"/>
  <c r="O213" i="6"/>
  <c r="J211" i="6"/>
  <c r="N253" i="6"/>
  <c r="O261" i="6"/>
  <c r="O263" i="6"/>
  <c r="H284" i="6"/>
  <c r="M284" i="6"/>
  <c r="N284" i="6" s="1"/>
  <c r="J171" i="6"/>
  <c r="L229" i="6"/>
  <c r="L249" i="6"/>
  <c r="N283" i="6"/>
  <c r="N320" i="6"/>
  <c r="O322" i="6"/>
  <c r="N322" i="6"/>
  <c r="N323" i="6"/>
  <c r="O334" i="6"/>
  <c r="N334" i="6"/>
  <c r="O36" i="7"/>
  <c r="M36" i="7"/>
  <c r="N36" i="7" s="1"/>
  <c r="N49" i="7"/>
  <c r="M84" i="7"/>
  <c r="M179" i="6"/>
  <c r="N179" i="6" s="1"/>
  <c r="M191" i="6"/>
  <c r="N191" i="6" s="1"/>
  <c r="M195" i="6"/>
  <c r="N195" i="6" s="1"/>
  <c r="M203" i="6"/>
  <c r="N203" i="6" s="1"/>
  <c r="N212" i="6"/>
  <c r="H288" i="6"/>
  <c r="M288" i="6"/>
  <c r="N288" i="6" s="1"/>
  <c r="M292" i="6"/>
  <c r="H292" i="6"/>
  <c r="M332" i="6"/>
  <c r="O28" i="7"/>
  <c r="M28" i="7"/>
  <c r="N28" i="7" s="1"/>
  <c r="M70" i="7"/>
  <c r="N71" i="7"/>
  <c r="N70" i="7" s="1"/>
  <c r="M88" i="7"/>
  <c r="N89" i="7"/>
  <c r="N88" i="7" s="1"/>
  <c r="K94" i="7"/>
  <c r="K93" i="7" s="1"/>
  <c r="M111" i="7"/>
  <c r="N113" i="7"/>
  <c r="L145" i="7"/>
  <c r="O145" i="7" s="1"/>
  <c r="G145" i="7"/>
  <c r="O230" i="7"/>
  <c r="J229" i="7"/>
  <c r="M271" i="6"/>
  <c r="N271" i="6" s="1"/>
  <c r="H271" i="6"/>
  <c r="H279" i="6"/>
  <c r="M279" i="6"/>
  <c r="N287" i="6"/>
  <c r="M296" i="6"/>
  <c r="H296" i="6"/>
  <c r="M308" i="6"/>
  <c r="N308" i="6" s="1"/>
  <c r="H308" i="6"/>
  <c r="O310" i="6"/>
  <c r="N310" i="6"/>
  <c r="M328" i="6"/>
  <c r="N328" i="6" s="1"/>
  <c r="H328" i="6"/>
  <c r="M21" i="7"/>
  <c r="N22" i="7"/>
  <c r="N21" i="7" s="1"/>
  <c r="L23" i="7"/>
  <c r="M160" i="7"/>
  <c r="H160" i="7"/>
  <c r="H267" i="6"/>
  <c r="M267" i="6"/>
  <c r="N267" i="6" s="1"/>
  <c r="N280" i="6"/>
  <c r="O298" i="6"/>
  <c r="J294" i="6"/>
  <c r="N298" i="6"/>
  <c r="O330" i="6"/>
  <c r="N330" i="6"/>
  <c r="L332" i="6"/>
  <c r="O336" i="6"/>
  <c r="L19" i="7"/>
  <c r="L16" i="7" s="1"/>
  <c r="O20" i="7"/>
  <c r="M20" i="7"/>
  <c r="J78" i="7"/>
  <c r="J77" i="7" s="1"/>
  <c r="O79" i="7"/>
  <c r="N79" i="7"/>
  <c r="O83" i="7"/>
  <c r="N83" i="7"/>
  <c r="M106" i="7"/>
  <c r="N106" i="7" s="1"/>
  <c r="H106" i="7"/>
  <c r="H182" i="7"/>
  <c r="M182" i="7"/>
  <c r="N275" i="6"/>
  <c r="N274" i="6" s="1"/>
  <c r="J274" i="6"/>
  <c r="H276" i="6"/>
  <c r="K278" i="6"/>
  <c r="O281" i="6"/>
  <c r="N281" i="6"/>
  <c r="L303" i="6"/>
  <c r="O304" i="6"/>
  <c r="M312" i="6"/>
  <c r="H312" i="6"/>
  <c r="O314" i="6"/>
  <c r="N314" i="6"/>
  <c r="N315" i="6"/>
  <c r="L7" i="7"/>
  <c r="O8" i="7"/>
  <c r="N15" i="7"/>
  <c r="N14" i="7" s="1"/>
  <c r="L52" i="7"/>
  <c r="O56" i="7"/>
  <c r="M68" i="7"/>
  <c r="N69" i="7"/>
  <c r="N68" i="7" s="1"/>
  <c r="N133" i="7"/>
  <c r="H263" i="6"/>
  <c r="J278" i="6"/>
  <c r="L278" i="6"/>
  <c r="N312" i="6"/>
  <c r="K77" i="7"/>
  <c r="M152" i="7"/>
  <c r="N152" i="7" s="1"/>
  <c r="H152" i="7"/>
  <c r="J286" i="6"/>
  <c r="N293" i="6"/>
  <c r="N297" i="6"/>
  <c r="N313" i="6"/>
  <c r="N321" i="6"/>
  <c r="N329" i="6"/>
  <c r="N333" i="6"/>
  <c r="N8" i="7"/>
  <c r="N7" i="7" s="1"/>
  <c r="N11" i="7"/>
  <c r="J14" i="7"/>
  <c r="N46" i="7"/>
  <c r="N50" i="7"/>
  <c r="N53" i="7"/>
  <c r="L78" i="7"/>
  <c r="M80" i="7"/>
  <c r="H80" i="7"/>
  <c r="N85" i="7"/>
  <c r="N87" i="7"/>
  <c r="N92" i="7"/>
  <c r="N91" i="7" s="1"/>
  <c r="M91" i="7"/>
  <c r="J111" i="7"/>
  <c r="O112" i="7"/>
  <c r="N112" i="7"/>
  <c r="N111" i="7" s="1"/>
  <c r="J128" i="7"/>
  <c r="M131" i="7"/>
  <c r="H131" i="7"/>
  <c r="H144" i="7"/>
  <c r="M144" i="7"/>
  <c r="N144" i="7" s="1"/>
  <c r="J171" i="7"/>
  <c r="H181" i="7"/>
  <c r="M181" i="7"/>
  <c r="N181" i="7" s="1"/>
  <c r="N193" i="7"/>
  <c r="O221" i="7"/>
  <c r="N221" i="7"/>
  <c r="M238" i="7"/>
  <c r="N238" i="7" s="1"/>
  <c r="H238" i="7"/>
  <c r="H239" i="7"/>
  <c r="M239" i="7"/>
  <c r="N239" i="7" s="1"/>
  <c r="M283" i="7"/>
  <c r="N283" i="7" s="1"/>
  <c r="H283" i="7"/>
  <c r="J303" i="7"/>
  <c r="N305" i="7"/>
  <c r="H275" i="6"/>
  <c r="H283" i="6"/>
  <c r="H287" i="6"/>
  <c r="M291" i="6"/>
  <c r="N291" i="6" s="1"/>
  <c r="M295" i="6"/>
  <c r="H299" i="6"/>
  <c r="N304" i="6"/>
  <c r="M307" i="6"/>
  <c r="N307" i="6" s="1"/>
  <c r="H315" i="6"/>
  <c r="M319" i="6"/>
  <c r="N319" i="6" s="1"/>
  <c r="H323" i="6"/>
  <c r="M327" i="6"/>
  <c r="N327" i="6" s="1"/>
  <c r="H331" i="6"/>
  <c r="O333" i="6"/>
  <c r="L43" i="7"/>
  <c r="M98" i="7"/>
  <c r="N98" i="7" s="1"/>
  <c r="H98" i="7"/>
  <c r="J124" i="7"/>
  <c r="J119" i="7" s="1"/>
  <c r="O125" i="7"/>
  <c r="N125" i="7"/>
  <c r="N124" i="7" s="1"/>
  <c r="N131" i="7"/>
  <c r="O138" i="7"/>
  <c r="N138" i="7"/>
  <c r="H142" i="7"/>
  <c r="M142" i="7"/>
  <c r="N142" i="7" s="1"/>
  <c r="N160" i="7"/>
  <c r="N173" i="7"/>
  <c r="L278" i="7"/>
  <c r="O279" i="7"/>
  <c r="H81" i="7"/>
  <c r="L84" i="7"/>
  <c r="O108" i="7"/>
  <c r="N108" i="7"/>
  <c r="L111" i="7"/>
  <c r="K132" i="7"/>
  <c r="G141" i="7"/>
  <c r="O146" i="7"/>
  <c r="M146" i="7"/>
  <c r="N146" i="7" s="1"/>
  <c r="H154" i="7"/>
  <c r="H162" i="7"/>
  <c r="L171" i="7"/>
  <c r="O172" i="7"/>
  <c r="N176" i="7"/>
  <c r="O176" i="7"/>
  <c r="O201" i="7"/>
  <c r="H227" i="7"/>
  <c r="M227" i="7"/>
  <c r="N227" i="7" s="1"/>
  <c r="O275" i="7"/>
  <c r="L274" i="7"/>
  <c r="M299" i="7"/>
  <c r="N299" i="7" s="1"/>
  <c r="H299" i="7"/>
  <c r="M335" i="7"/>
  <c r="M332" i="7" s="1"/>
  <c r="H335" i="7"/>
  <c r="O295" i="6"/>
  <c r="N81" i="7"/>
  <c r="O105" i="7"/>
  <c r="N154" i="7"/>
  <c r="N162" i="7"/>
  <c r="O173" i="7"/>
  <c r="K171" i="7"/>
  <c r="M226" i="7"/>
  <c r="N226" i="7" s="1"/>
  <c r="H226" i="7"/>
  <c r="O297" i="7"/>
  <c r="N297" i="7"/>
  <c r="J294" i="7"/>
  <c r="J277" i="7" s="1"/>
  <c r="O61" i="7"/>
  <c r="L62" i="7"/>
  <c r="N63" i="7"/>
  <c r="O100" i="7"/>
  <c r="N100" i="7"/>
  <c r="M127" i="7"/>
  <c r="M126" i="7" s="1"/>
  <c r="H127" i="7"/>
  <c r="M216" i="7"/>
  <c r="N216" i="7" s="1"/>
  <c r="H216" i="7"/>
  <c r="O226" i="7"/>
  <c r="M323" i="7"/>
  <c r="N323" i="7" s="1"/>
  <c r="H323" i="7"/>
  <c r="N292" i="6"/>
  <c r="N296" i="6"/>
  <c r="M60" i="7"/>
  <c r="H60" i="7"/>
  <c r="O97" i="7"/>
  <c r="O99" i="7"/>
  <c r="L94" i="7"/>
  <c r="L93" i="7" s="1"/>
  <c r="K119" i="7"/>
  <c r="L122" i="7"/>
  <c r="O123" i="7"/>
  <c r="H134" i="7"/>
  <c r="N164" i="7"/>
  <c r="O189" i="7"/>
  <c r="J185" i="7"/>
  <c r="N189" i="7"/>
  <c r="K192" i="7"/>
  <c r="M215" i="7"/>
  <c r="N215" i="7" s="1"/>
  <c r="H215" i="7"/>
  <c r="H243" i="7"/>
  <c r="N268" i="7"/>
  <c r="J249" i="7"/>
  <c r="O313" i="7"/>
  <c r="N313" i="7"/>
  <c r="M64" i="7"/>
  <c r="L70" i="7"/>
  <c r="O71" i="7"/>
  <c r="L88" i="7"/>
  <c r="O89" i="7"/>
  <c r="H103" i="7"/>
  <c r="N118" i="7"/>
  <c r="N117" i="7" s="1"/>
  <c r="L119" i="7"/>
  <c r="O133" i="7"/>
  <c r="N134" i="7"/>
  <c r="H150" i="7"/>
  <c r="H158" i="7"/>
  <c r="H166" i="7"/>
  <c r="L185" i="7"/>
  <c r="O188" i="7"/>
  <c r="O206" i="7"/>
  <c r="O269" i="7"/>
  <c r="N269" i="7"/>
  <c r="K311" i="7"/>
  <c r="N172" i="7"/>
  <c r="M175" i="7"/>
  <c r="N175" i="7" s="1"/>
  <c r="N182" i="7"/>
  <c r="N208" i="7"/>
  <c r="O220" i="7"/>
  <c r="O225" i="7"/>
  <c r="N232" i="7"/>
  <c r="M236" i="7"/>
  <c r="N236" i="7" s="1"/>
  <c r="N243" i="7"/>
  <c r="M250" i="7"/>
  <c r="N250" i="7" s="1"/>
  <c r="H250" i="7"/>
  <c r="N255" i="7"/>
  <c r="O268" i="7"/>
  <c r="O273" i="7"/>
  <c r="O287" i="7"/>
  <c r="L286" i="7"/>
  <c r="H291" i="7"/>
  <c r="M291" i="7"/>
  <c r="N291" i="7" s="1"/>
  <c r="L294" i="7"/>
  <c r="O295" i="7"/>
  <c r="N306" i="7"/>
  <c r="N308" i="7"/>
  <c r="J332" i="7"/>
  <c r="O333" i="7"/>
  <c r="N335" i="7"/>
  <c r="M97" i="7"/>
  <c r="N97" i="7" s="1"/>
  <c r="H101" i="7"/>
  <c r="M105" i="7"/>
  <c r="N105" i="7" s="1"/>
  <c r="H109" i="7"/>
  <c r="H113" i="7"/>
  <c r="H118" i="7"/>
  <c r="M130" i="7"/>
  <c r="N130" i="7" s="1"/>
  <c r="H139" i="7"/>
  <c r="M180" i="7"/>
  <c r="N180" i="7" s="1"/>
  <c r="O181" i="7"/>
  <c r="J192" i="7"/>
  <c r="M207" i="7"/>
  <c r="N207" i="7" s="1"/>
  <c r="O237" i="7"/>
  <c r="N304" i="7"/>
  <c r="O305" i="7"/>
  <c r="M315" i="7"/>
  <c r="N315" i="7" s="1"/>
  <c r="H315" i="7"/>
  <c r="H327" i="7"/>
  <c r="M327" i="7"/>
  <c r="N327" i="7" s="1"/>
  <c r="L192" i="7"/>
  <c r="O208" i="7"/>
  <c r="K249" i="7"/>
  <c r="M258" i="7"/>
  <c r="N258" i="7" s="1"/>
  <c r="H258" i="7"/>
  <c r="N263" i="7"/>
  <c r="O289" i="7"/>
  <c r="N302" i="7"/>
  <c r="N326" i="7"/>
  <c r="O337" i="7"/>
  <c r="L128" i="7"/>
  <c r="N184" i="7"/>
  <c r="N199" i="7"/>
  <c r="J211" i="7"/>
  <c r="N212" i="7"/>
  <c r="M218" i="7"/>
  <c r="H218" i="7"/>
  <c r="M246" i="7"/>
  <c r="N246" i="7" s="1"/>
  <c r="H246" i="7"/>
  <c r="O251" i="7"/>
  <c r="L249" i="7"/>
  <c r="M275" i="7"/>
  <c r="M274" i="7" s="1"/>
  <c r="H275" i="7"/>
  <c r="H279" i="7"/>
  <c r="M279" i="7"/>
  <c r="O285" i="7"/>
  <c r="O301" i="7"/>
  <c r="H319" i="7"/>
  <c r="M319" i="7"/>
  <c r="N319" i="7" s="1"/>
  <c r="O325" i="7"/>
  <c r="N333" i="7"/>
  <c r="H179" i="7"/>
  <c r="O182" i="7"/>
  <c r="M183" i="7"/>
  <c r="N183" i="7" s="1"/>
  <c r="M186" i="7"/>
  <c r="L211" i="7"/>
  <c r="N218" i="7"/>
  <c r="N219" i="7"/>
  <c r="N233" i="7"/>
  <c r="H235" i="7"/>
  <c r="O240" i="7"/>
  <c r="O252" i="7"/>
  <c r="O257" i="7"/>
  <c r="N260" i="7"/>
  <c r="M266" i="7"/>
  <c r="N266" i="7" s="1"/>
  <c r="H266" i="7"/>
  <c r="N271" i="7"/>
  <c r="N275" i="7"/>
  <c r="N274" i="7" s="1"/>
  <c r="N280" i="7"/>
  <c r="O315" i="7"/>
  <c r="L311" i="7"/>
  <c r="N318" i="7"/>
  <c r="N320" i="7"/>
  <c r="M331" i="7"/>
  <c r="N331" i="7" s="1"/>
  <c r="H331" i="7"/>
  <c r="M206" i="7"/>
  <c r="N206" i="7" s="1"/>
  <c r="H206" i="7"/>
  <c r="O212" i="7"/>
  <c r="O217" i="7"/>
  <c r="M230" i="7"/>
  <c r="H230" i="7"/>
  <c r="N235" i="7"/>
  <c r="O245" i="7"/>
  <c r="K278" i="7"/>
  <c r="M287" i="7"/>
  <c r="H287" i="7"/>
  <c r="H295" i="7"/>
  <c r="M295" i="7"/>
  <c r="N309" i="7"/>
  <c r="O317" i="7"/>
  <c r="H290" i="7"/>
  <c r="M298" i="7"/>
  <c r="N298" i="7" s="1"/>
  <c r="H302" i="7"/>
  <c r="O304" i="7"/>
  <c r="H306" i="7"/>
  <c r="M310" i="7"/>
  <c r="N310" i="7" s="1"/>
  <c r="H318" i="7"/>
  <c r="H326" i="7"/>
  <c r="M334" i="7"/>
  <c r="N334" i="7" s="1"/>
  <c r="N312" i="7"/>
  <c r="M332" i="3" l="1"/>
  <c r="M195" i="5"/>
  <c r="N195" i="5" s="1"/>
  <c r="E195" i="3"/>
  <c r="G195" i="3" s="1"/>
  <c r="H195" i="3" s="1"/>
  <c r="H178" i="3"/>
  <c r="E178" i="1"/>
  <c r="H302" i="5"/>
  <c r="E302" i="3"/>
  <c r="G302" i="3" s="1"/>
  <c r="H302" i="3" s="1"/>
  <c r="H20" i="5"/>
  <c r="E20" i="3"/>
  <c r="G20" i="3" s="1"/>
  <c r="H20" i="3" s="1"/>
  <c r="N140" i="3"/>
  <c r="M336" i="5"/>
  <c r="N336" i="5" s="1"/>
  <c r="H336" i="5"/>
  <c r="E336" i="3"/>
  <c r="G336" i="3" s="1"/>
  <c r="H336" i="3" s="1"/>
  <c r="M194" i="5"/>
  <c r="N194" i="5" s="1"/>
  <c r="H194" i="5"/>
  <c r="E194" i="3"/>
  <c r="G194" i="3" s="1"/>
  <c r="M154" i="6"/>
  <c r="N154" i="6" s="1"/>
  <c r="H154" i="6"/>
  <c r="E154" i="5"/>
  <c r="M278" i="3"/>
  <c r="L170" i="5"/>
  <c r="N20" i="5"/>
  <c r="N19" i="5" s="1"/>
  <c r="H165" i="7"/>
  <c r="M165" i="7"/>
  <c r="N165" i="7" s="1"/>
  <c r="H273" i="3"/>
  <c r="E273" i="1"/>
  <c r="M173" i="5"/>
  <c r="N173" i="5" s="1"/>
  <c r="E173" i="3"/>
  <c r="G173" i="3" s="1"/>
  <c r="H173" i="3" s="1"/>
  <c r="J277" i="5"/>
  <c r="O20" i="1"/>
  <c r="H163" i="3"/>
  <c r="E163" i="1"/>
  <c r="G163" i="1" s="1"/>
  <c r="H163" i="1" s="1"/>
  <c r="M169" i="5"/>
  <c r="N169" i="5" s="1"/>
  <c r="H169" i="5"/>
  <c r="E169" i="3"/>
  <c r="G169" i="3" s="1"/>
  <c r="H92" i="5"/>
  <c r="E92" i="3"/>
  <c r="G92" i="3" s="1"/>
  <c r="H92" i="3" s="1"/>
  <c r="M181" i="5"/>
  <c r="N181" i="5" s="1"/>
  <c r="E181" i="3"/>
  <c r="G181" i="3" s="1"/>
  <c r="H181" i="3" s="1"/>
  <c r="N127" i="7"/>
  <c r="N126" i="7" s="1"/>
  <c r="K311" i="5"/>
  <c r="N143" i="3"/>
  <c r="M149" i="5"/>
  <c r="N149" i="5" s="1"/>
  <c r="E149" i="3"/>
  <c r="G149" i="3" s="1"/>
  <c r="M155" i="5"/>
  <c r="N155" i="5" s="1"/>
  <c r="E155" i="3"/>
  <c r="G155" i="3" s="1"/>
  <c r="N185" i="6"/>
  <c r="N150" i="3"/>
  <c r="J93" i="1"/>
  <c r="H161" i="7"/>
  <c r="M161" i="7"/>
  <c r="N161" i="7" s="1"/>
  <c r="N307" i="3"/>
  <c r="M201" i="5"/>
  <c r="N201" i="5" s="1"/>
  <c r="E201" i="3"/>
  <c r="G201" i="3" s="1"/>
  <c r="H201" i="3" s="1"/>
  <c r="M157" i="5"/>
  <c r="N157" i="5" s="1"/>
  <c r="H157" i="5"/>
  <c r="E157" i="3"/>
  <c r="G157" i="3" s="1"/>
  <c r="J77" i="5"/>
  <c r="P274" i="1"/>
  <c r="N139" i="1"/>
  <c r="N219" i="1"/>
  <c r="M123" i="5"/>
  <c r="E123" i="3"/>
  <c r="G123" i="3" s="1"/>
  <c r="H123" i="3" s="1"/>
  <c r="H204" i="5"/>
  <c r="E204" i="3"/>
  <c r="G204" i="3" s="1"/>
  <c r="H204" i="3" s="1"/>
  <c r="O32" i="1"/>
  <c r="N32" i="1"/>
  <c r="N208" i="1"/>
  <c r="O246" i="1"/>
  <c r="O287" i="1"/>
  <c r="N197" i="1"/>
  <c r="N322" i="1"/>
  <c r="N131" i="1"/>
  <c r="L77" i="1"/>
  <c r="N142" i="1"/>
  <c r="N232" i="1"/>
  <c r="N150" i="1"/>
  <c r="N127" i="1"/>
  <c r="N126" i="1" s="1"/>
  <c r="N200" i="1"/>
  <c r="N333" i="1"/>
  <c r="N315" i="1"/>
  <c r="N247" i="1"/>
  <c r="O219" i="1"/>
  <c r="N290" i="1"/>
  <c r="N302" i="1"/>
  <c r="N158" i="1"/>
  <c r="J58" i="1"/>
  <c r="O145" i="1"/>
  <c r="N34" i="1"/>
  <c r="N18" i="1"/>
  <c r="N17" i="1" s="1"/>
  <c r="O80" i="1"/>
  <c r="O298" i="1"/>
  <c r="N179" i="1"/>
  <c r="N29" i="1"/>
  <c r="K84" i="1"/>
  <c r="O320" i="1"/>
  <c r="O203" i="1"/>
  <c r="N323" i="1"/>
  <c r="N317" i="1"/>
  <c r="N207" i="1"/>
  <c r="O140" i="1"/>
  <c r="N140" i="1"/>
  <c r="N231" i="1"/>
  <c r="O231" i="1"/>
  <c r="O307" i="1"/>
  <c r="N307" i="1"/>
  <c r="O135" i="1"/>
  <c r="N135" i="1"/>
  <c r="N143" i="1"/>
  <c r="O143" i="1"/>
  <c r="K58" i="5"/>
  <c r="O155" i="1"/>
  <c r="N155" i="1"/>
  <c r="O61" i="1"/>
  <c r="N61" i="1"/>
  <c r="N192" i="6"/>
  <c r="H57" i="3"/>
  <c r="E57" i="1"/>
  <c r="G57" i="1" s="1"/>
  <c r="H57" i="1" s="1"/>
  <c r="H227" i="3"/>
  <c r="E227" i="1"/>
  <c r="H160" i="3"/>
  <c r="E160" i="1"/>
  <c r="G160" i="1" s="1"/>
  <c r="H160" i="1" s="1"/>
  <c r="H251" i="3"/>
  <c r="M117" i="3"/>
  <c r="K118" i="1"/>
  <c r="G101" i="1"/>
  <c r="H101" i="1" s="1"/>
  <c r="K101" i="1"/>
  <c r="M101" i="1" s="1"/>
  <c r="M257" i="5"/>
  <c r="N257" i="5" s="1"/>
  <c r="H257" i="5"/>
  <c r="E257" i="3"/>
  <c r="G257" i="3" s="1"/>
  <c r="E136" i="1"/>
  <c r="G136" i="1" s="1"/>
  <c r="H136" i="1" s="1"/>
  <c r="H136" i="3"/>
  <c r="M286" i="7"/>
  <c r="K277" i="6"/>
  <c r="K339" i="6" s="1"/>
  <c r="N57" i="3"/>
  <c r="N31" i="3"/>
  <c r="N240" i="1"/>
  <c r="N75" i="1"/>
  <c r="N76" i="1"/>
  <c r="N60" i="1"/>
  <c r="K313" i="1"/>
  <c r="M313" i="1" s="1"/>
  <c r="N72" i="1"/>
  <c r="M156" i="7"/>
  <c r="N156" i="7" s="1"/>
  <c r="H156" i="7"/>
  <c r="H164" i="6"/>
  <c r="M164" i="6"/>
  <c r="N164" i="6" s="1"/>
  <c r="E164" i="5"/>
  <c r="N57" i="7"/>
  <c r="M317" i="5"/>
  <c r="N317" i="5" s="1"/>
  <c r="H317" i="5"/>
  <c r="E317" i="3"/>
  <c r="G317" i="3" s="1"/>
  <c r="H317" i="3" s="1"/>
  <c r="M242" i="5"/>
  <c r="N242" i="5" s="1"/>
  <c r="E242" i="3"/>
  <c r="G242" i="3" s="1"/>
  <c r="M234" i="5"/>
  <c r="N234" i="5" s="1"/>
  <c r="E234" i="3"/>
  <c r="G234" i="3" s="1"/>
  <c r="K77" i="6"/>
  <c r="H156" i="6"/>
  <c r="M156" i="6"/>
  <c r="N156" i="6" s="1"/>
  <c r="E156" i="5"/>
  <c r="H208" i="5"/>
  <c r="E208" i="3"/>
  <c r="G208" i="3" s="1"/>
  <c r="H208" i="3" s="1"/>
  <c r="H118" i="5"/>
  <c r="E118" i="3"/>
  <c r="G118" i="3" s="1"/>
  <c r="M209" i="5"/>
  <c r="N209" i="5" s="1"/>
  <c r="E209" i="3"/>
  <c r="G209" i="3" s="1"/>
  <c r="H209" i="3" s="1"/>
  <c r="H176" i="3"/>
  <c r="E176" i="1"/>
  <c r="H97" i="3"/>
  <c r="E97" i="1"/>
  <c r="M44" i="5"/>
  <c r="N44" i="5" s="1"/>
  <c r="E44" i="3"/>
  <c r="G44" i="3" s="1"/>
  <c r="H28" i="3"/>
  <c r="E28" i="1"/>
  <c r="G28" i="1" s="1"/>
  <c r="H28" i="1" s="1"/>
  <c r="N61" i="3"/>
  <c r="G30" i="5"/>
  <c r="K30" i="5"/>
  <c r="N137" i="3"/>
  <c r="K137" i="1"/>
  <c r="M137" i="1" s="1"/>
  <c r="M168" i="7"/>
  <c r="N168" i="7" s="1"/>
  <c r="H168" i="7"/>
  <c r="H265" i="3"/>
  <c r="H217" i="3"/>
  <c r="E217" i="1"/>
  <c r="M238" i="5"/>
  <c r="N238" i="5" s="1"/>
  <c r="E238" i="3"/>
  <c r="G238" i="3" s="1"/>
  <c r="M116" i="5"/>
  <c r="H116" i="5"/>
  <c r="E116" i="3"/>
  <c r="G116" i="3" s="1"/>
  <c r="G99" i="1"/>
  <c r="H99" i="1" s="1"/>
  <c r="K99" i="1"/>
  <c r="M99" i="1" s="1"/>
  <c r="N330" i="1"/>
  <c r="N314" i="1"/>
  <c r="H166" i="6"/>
  <c r="E166" i="5"/>
  <c r="M166" i="6"/>
  <c r="N166" i="6" s="1"/>
  <c r="M187" i="5"/>
  <c r="N187" i="5" s="1"/>
  <c r="E187" i="3"/>
  <c r="G187" i="3" s="1"/>
  <c r="H187" i="3" s="1"/>
  <c r="H187" i="5"/>
  <c r="H95" i="3"/>
  <c r="E95" i="1"/>
  <c r="H225" i="3"/>
  <c r="E225" i="1"/>
  <c r="H210" i="5"/>
  <c r="E210" i="3"/>
  <c r="G210" i="3" s="1"/>
  <c r="H83" i="5"/>
  <c r="M83" i="5"/>
  <c r="E83" i="3"/>
  <c r="G83" i="3" s="1"/>
  <c r="H83" i="3" s="1"/>
  <c r="M48" i="5"/>
  <c r="N48" i="5" s="1"/>
  <c r="E48" i="3"/>
  <c r="G48" i="3" s="1"/>
  <c r="H48" i="3" s="1"/>
  <c r="K236" i="5"/>
  <c r="K229" i="5" s="1"/>
  <c r="G236" i="5"/>
  <c r="M198" i="5"/>
  <c r="N198" i="5" s="1"/>
  <c r="H198" i="5"/>
  <c r="E198" i="3"/>
  <c r="G198" i="3" s="1"/>
  <c r="H198" i="3" s="1"/>
  <c r="M142" i="5"/>
  <c r="N142" i="5" s="1"/>
  <c r="H142" i="5"/>
  <c r="E142" i="3"/>
  <c r="G142" i="3" s="1"/>
  <c r="H143" i="7"/>
  <c r="N332" i="6"/>
  <c r="M185" i="6"/>
  <c r="M94" i="7"/>
  <c r="M93" i="7" s="1"/>
  <c r="M23" i="6"/>
  <c r="K294" i="5"/>
  <c r="H237" i="5"/>
  <c r="J170" i="5"/>
  <c r="J339" i="5" s="1"/>
  <c r="K111" i="5"/>
  <c r="L294" i="5"/>
  <c r="L277" i="5" s="1"/>
  <c r="H160" i="5"/>
  <c r="M95" i="5"/>
  <c r="N95" i="5" s="1"/>
  <c r="H244" i="5"/>
  <c r="N311" i="3"/>
  <c r="M185" i="3"/>
  <c r="K277" i="7"/>
  <c r="M185" i="7"/>
  <c r="N148" i="7"/>
  <c r="N186" i="7"/>
  <c r="N185" i="7" s="1"/>
  <c r="N128" i="7"/>
  <c r="M171" i="7"/>
  <c r="K170" i="7"/>
  <c r="N23" i="7"/>
  <c r="J119" i="6"/>
  <c r="H326" i="5"/>
  <c r="H324" i="5"/>
  <c r="K278" i="5"/>
  <c r="M210" i="5"/>
  <c r="N210" i="5" s="1"/>
  <c r="L93" i="5"/>
  <c r="M160" i="5"/>
  <c r="N160" i="5" s="1"/>
  <c r="M227" i="5"/>
  <c r="N227" i="5" s="1"/>
  <c r="N281" i="3"/>
  <c r="N278" i="3" s="1"/>
  <c r="K93" i="5"/>
  <c r="M147" i="3"/>
  <c r="L170" i="3"/>
  <c r="L339" i="3" s="1"/>
  <c r="M339" i="3" s="1"/>
  <c r="L77" i="3"/>
  <c r="N118" i="3"/>
  <c r="N117" i="3" s="1"/>
  <c r="N279" i="1"/>
  <c r="N336" i="1"/>
  <c r="N289" i="1"/>
  <c r="L58" i="1"/>
  <c r="N209" i="1"/>
  <c r="O195" i="1"/>
  <c r="N162" i="1"/>
  <c r="N103" i="1"/>
  <c r="N146" i="1"/>
  <c r="N107" i="1"/>
  <c r="N82" i="1"/>
  <c r="N306" i="1"/>
  <c r="M91" i="1"/>
  <c r="O92" i="1"/>
  <c r="H153" i="6"/>
  <c r="E153" i="5"/>
  <c r="L93" i="6"/>
  <c r="H135" i="6"/>
  <c r="E135" i="5"/>
  <c r="H325" i="5"/>
  <c r="M325" i="5"/>
  <c r="N325" i="5" s="1"/>
  <c r="E325" i="3"/>
  <c r="G325" i="3" s="1"/>
  <c r="H325" i="3" s="1"/>
  <c r="E308" i="1"/>
  <c r="G308" i="1" s="1"/>
  <c r="H308" i="1" s="1"/>
  <c r="H308" i="3"/>
  <c r="M159" i="5"/>
  <c r="N159" i="5" s="1"/>
  <c r="H159" i="5"/>
  <c r="E159" i="3"/>
  <c r="G159" i="3" s="1"/>
  <c r="E148" i="1"/>
  <c r="G148" i="1" s="1"/>
  <c r="H148" i="1" s="1"/>
  <c r="H148" i="3"/>
  <c r="L77" i="5"/>
  <c r="M199" i="5"/>
  <c r="N199" i="5" s="1"/>
  <c r="E199" i="3"/>
  <c r="G199" i="3" s="1"/>
  <c r="H199" i="3" s="1"/>
  <c r="H96" i="3"/>
  <c r="E96" i="1"/>
  <c r="K168" i="5"/>
  <c r="G168" i="5"/>
  <c r="M327" i="5"/>
  <c r="N327" i="5" s="1"/>
  <c r="H327" i="5"/>
  <c r="E327" i="3"/>
  <c r="G327" i="3" s="1"/>
  <c r="H327" i="3" s="1"/>
  <c r="N135" i="3"/>
  <c r="H200" i="5"/>
  <c r="E200" i="3"/>
  <c r="G200" i="3" s="1"/>
  <c r="H200" i="3" s="1"/>
  <c r="H193" i="3"/>
  <c r="E193" i="1"/>
  <c r="G295" i="1"/>
  <c r="H295" i="1" s="1"/>
  <c r="K295" i="1"/>
  <c r="N160" i="3"/>
  <c r="K160" i="1"/>
  <c r="M160" i="1" s="1"/>
  <c r="K71" i="1"/>
  <c r="M71" i="1" s="1"/>
  <c r="G71" i="1"/>
  <c r="H71" i="1" s="1"/>
  <c r="M111" i="3"/>
  <c r="N112" i="3"/>
  <c r="N111" i="3" s="1"/>
  <c r="N201" i="1"/>
  <c r="M177" i="5"/>
  <c r="N177" i="5" s="1"/>
  <c r="E177" i="3"/>
  <c r="G177" i="3" s="1"/>
  <c r="K300" i="1"/>
  <c r="M300" i="1" s="1"/>
  <c r="G300" i="1"/>
  <c r="H300" i="1" s="1"/>
  <c r="M146" i="5"/>
  <c r="N146" i="5" s="1"/>
  <c r="H146" i="5"/>
  <c r="E146" i="3"/>
  <c r="G146" i="3" s="1"/>
  <c r="H144" i="3"/>
  <c r="E144" i="1"/>
  <c r="G144" i="1" s="1"/>
  <c r="H144" i="1" s="1"/>
  <c r="N168" i="3"/>
  <c r="K168" i="1"/>
  <c r="M168" i="1" s="1"/>
  <c r="N157" i="3"/>
  <c r="K157" i="1"/>
  <c r="M157" i="1" s="1"/>
  <c r="N187" i="1"/>
  <c r="M171" i="6"/>
  <c r="M326" i="5"/>
  <c r="N326" i="5" s="1"/>
  <c r="M324" i="5"/>
  <c r="N324" i="5" s="1"/>
  <c r="M192" i="7"/>
  <c r="J93" i="7"/>
  <c r="N84" i="7"/>
  <c r="N52" i="7"/>
  <c r="M211" i="6"/>
  <c r="L58" i="6"/>
  <c r="M328" i="5"/>
  <c r="N328" i="5" s="1"/>
  <c r="M225" i="5"/>
  <c r="N225" i="5" s="1"/>
  <c r="H227" i="5"/>
  <c r="J93" i="3"/>
  <c r="M192" i="3"/>
  <c r="H57" i="5"/>
  <c r="N161" i="3"/>
  <c r="N335" i="1"/>
  <c r="N324" i="1"/>
  <c r="O233" i="1"/>
  <c r="M126" i="1"/>
  <c r="N325" i="1"/>
  <c r="N123" i="7"/>
  <c r="N122" i="7" s="1"/>
  <c r="M10" i="7"/>
  <c r="M158" i="6"/>
  <c r="N158" i="6" s="1"/>
  <c r="H158" i="6"/>
  <c r="E158" i="5"/>
  <c r="H167" i="7"/>
  <c r="M167" i="7"/>
  <c r="N167" i="7" s="1"/>
  <c r="G335" i="5"/>
  <c r="K335" i="5"/>
  <c r="K332" i="5" s="1"/>
  <c r="H246" i="5"/>
  <c r="M246" i="5"/>
  <c r="N246" i="5" s="1"/>
  <c r="E246" i="3"/>
  <c r="G246" i="3" s="1"/>
  <c r="H246" i="3" s="1"/>
  <c r="H162" i="6"/>
  <c r="M162" i="6"/>
  <c r="N162" i="6" s="1"/>
  <c r="E162" i="5"/>
  <c r="G138" i="5"/>
  <c r="K138" i="5"/>
  <c r="H102" i="3"/>
  <c r="E102" i="1"/>
  <c r="N337" i="3"/>
  <c r="N305" i="3"/>
  <c r="N199" i="1"/>
  <c r="O199" i="1"/>
  <c r="H215" i="3"/>
  <c r="E215" i="1"/>
  <c r="M259" i="5"/>
  <c r="N259" i="5" s="1"/>
  <c r="E259" i="3"/>
  <c r="G259" i="3" s="1"/>
  <c r="M203" i="5"/>
  <c r="N203" i="5" s="1"/>
  <c r="E203" i="3"/>
  <c r="G203" i="3" s="1"/>
  <c r="H203" i="3" s="1"/>
  <c r="H36" i="3"/>
  <c r="E36" i="1"/>
  <c r="G36" i="1" s="1"/>
  <c r="H36" i="1" s="1"/>
  <c r="H191" i="3"/>
  <c r="E191" i="1"/>
  <c r="M115" i="3"/>
  <c r="N116" i="3"/>
  <c r="N115" i="3" s="1"/>
  <c r="K116" i="1"/>
  <c r="N92" i="1"/>
  <c r="N91" i="1" s="1"/>
  <c r="G11" i="5"/>
  <c r="K11" i="5"/>
  <c r="K10" i="5" s="1"/>
  <c r="N47" i="3"/>
  <c r="H32" i="3"/>
  <c r="E32" i="1"/>
  <c r="G32" i="1" s="1"/>
  <c r="H32" i="1" s="1"/>
  <c r="M175" i="5"/>
  <c r="N175" i="5" s="1"/>
  <c r="E175" i="3"/>
  <c r="G175" i="3" s="1"/>
  <c r="N32" i="3"/>
  <c r="K184" i="5"/>
  <c r="K171" i="5" s="1"/>
  <c r="G184" i="5"/>
  <c r="M230" i="5"/>
  <c r="N230" i="5" s="1"/>
  <c r="E230" i="3"/>
  <c r="G230" i="3" s="1"/>
  <c r="M113" i="5"/>
  <c r="N113" i="5" s="1"/>
  <c r="H113" i="5"/>
  <c r="E113" i="3"/>
  <c r="G113" i="3" s="1"/>
  <c r="H113" i="3" s="1"/>
  <c r="K329" i="1"/>
  <c r="M329" i="1" s="1"/>
  <c r="O329" i="1" s="1"/>
  <c r="G329" i="1"/>
  <c r="H329" i="1" s="1"/>
  <c r="N162" i="3"/>
  <c r="L58" i="3"/>
  <c r="N152" i="3"/>
  <c r="K152" i="1"/>
  <c r="M152" i="1" s="1"/>
  <c r="N109" i="1"/>
  <c r="O109" i="1"/>
  <c r="N321" i="1"/>
  <c r="N221" i="1"/>
  <c r="N255" i="1"/>
  <c r="N301" i="1"/>
  <c r="M84" i="1"/>
  <c r="N154" i="1"/>
  <c r="N114" i="1"/>
  <c r="M78" i="1"/>
  <c r="N38" i="1"/>
  <c r="N141" i="1"/>
  <c r="O108" i="1"/>
  <c r="M14" i="1"/>
  <c r="N86" i="1"/>
  <c r="N84" i="1" s="1"/>
  <c r="N327" i="1"/>
  <c r="N244" i="1"/>
  <c r="N280" i="1"/>
  <c r="N79" i="1"/>
  <c r="N182" i="1"/>
  <c r="N15" i="1"/>
  <c r="N14" i="1" s="1"/>
  <c r="J277" i="1"/>
  <c r="N245" i="1"/>
  <c r="N261" i="1"/>
  <c r="N163" i="1"/>
  <c r="N83" i="1"/>
  <c r="N316" i="1"/>
  <c r="L93" i="1"/>
  <c r="N47" i="1"/>
  <c r="N328" i="1"/>
  <c r="N243" i="1"/>
  <c r="N30" i="1"/>
  <c r="N45" i="1"/>
  <c r="O167" i="1"/>
  <c r="N167" i="1"/>
  <c r="O253" i="1"/>
  <c r="N253" i="1"/>
  <c r="O271" i="1"/>
  <c r="N271" i="1"/>
  <c r="O169" i="1"/>
  <c r="N169" i="1"/>
  <c r="O49" i="1"/>
  <c r="N49" i="1"/>
  <c r="N56" i="1"/>
  <c r="O36" i="1"/>
  <c r="N36" i="1"/>
  <c r="O153" i="1"/>
  <c r="N153" i="1"/>
  <c r="O263" i="1"/>
  <c r="N263" i="1"/>
  <c r="N249" i="3"/>
  <c r="O28" i="1"/>
  <c r="N28" i="1"/>
  <c r="N171" i="6"/>
  <c r="N229" i="3"/>
  <c r="O269" i="1"/>
  <c r="N269" i="1"/>
  <c r="O161" i="1"/>
  <c r="N161" i="1"/>
  <c r="M120" i="5"/>
  <c r="N121" i="5"/>
  <c r="N120" i="5" s="1"/>
  <c r="N148" i="5"/>
  <c r="N171" i="7"/>
  <c r="L132" i="7"/>
  <c r="M211" i="7"/>
  <c r="M128" i="7"/>
  <c r="J170" i="7"/>
  <c r="J339" i="7" s="1"/>
  <c r="N80" i="7"/>
  <c r="M78" i="7"/>
  <c r="M77" i="7" s="1"/>
  <c r="N20" i="7"/>
  <c r="N19" i="7" s="1"/>
  <c r="N16" i="7" s="1"/>
  <c r="M19" i="7"/>
  <c r="M16" i="7" s="1"/>
  <c r="M167" i="6"/>
  <c r="N167" i="6" s="1"/>
  <c r="H167" i="6"/>
  <c r="E167" i="5"/>
  <c r="N43" i="7"/>
  <c r="M128" i="6"/>
  <c r="N129" i="6"/>
  <c r="N128" i="6" s="1"/>
  <c r="M68" i="6"/>
  <c r="N69" i="6"/>
  <c r="N68" i="6" s="1"/>
  <c r="N94" i="6"/>
  <c r="M59" i="6"/>
  <c r="N123" i="6"/>
  <c r="N122" i="6" s="1"/>
  <c r="H296" i="5"/>
  <c r="M296" i="5"/>
  <c r="E296" i="3"/>
  <c r="G296" i="3" s="1"/>
  <c r="H296" i="3" s="1"/>
  <c r="H272" i="5"/>
  <c r="M272" i="5"/>
  <c r="N272" i="5" s="1"/>
  <c r="E272" i="3"/>
  <c r="G272" i="3" s="1"/>
  <c r="H272" i="3" s="1"/>
  <c r="M141" i="6"/>
  <c r="N141" i="6" s="1"/>
  <c r="H141" i="6"/>
  <c r="E141" i="5"/>
  <c r="H337" i="5"/>
  <c r="M337" i="5"/>
  <c r="N337" i="5" s="1"/>
  <c r="E337" i="3"/>
  <c r="G337" i="3" s="1"/>
  <c r="H309" i="5"/>
  <c r="M309" i="5"/>
  <c r="N309" i="5" s="1"/>
  <c r="E309" i="3"/>
  <c r="G309" i="3" s="1"/>
  <c r="K286" i="5"/>
  <c r="N64" i="5"/>
  <c r="M218" i="5"/>
  <c r="N218" i="5" s="1"/>
  <c r="H218" i="5"/>
  <c r="E218" i="3"/>
  <c r="G218" i="3" s="1"/>
  <c r="H110" i="5"/>
  <c r="M110" i="5"/>
  <c r="N110" i="5" s="1"/>
  <c r="E110" i="3"/>
  <c r="G110" i="3" s="1"/>
  <c r="H56" i="5"/>
  <c r="M56" i="5"/>
  <c r="N56" i="5" s="1"/>
  <c r="N52" i="5" s="1"/>
  <c r="E56" i="3"/>
  <c r="G56" i="3" s="1"/>
  <c r="H29" i="5"/>
  <c r="M29" i="5"/>
  <c r="N29" i="5" s="1"/>
  <c r="E29" i="3"/>
  <c r="G29" i="3" s="1"/>
  <c r="M294" i="3"/>
  <c r="M72" i="5"/>
  <c r="N72" i="5" s="1"/>
  <c r="H72" i="5"/>
  <c r="E72" i="3"/>
  <c r="G72" i="3" s="1"/>
  <c r="H72" i="3" s="1"/>
  <c r="M311" i="3"/>
  <c r="N295" i="3"/>
  <c r="N294" i="3" s="1"/>
  <c r="N136" i="3"/>
  <c r="K136" i="1"/>
  <c r="M136" i="1" s="1"/>
  <c r="M43" i="3"/>
  <c r="K44" i="1"/>
  <c r="N167" i="3"/>
  <c r="O305" i="1"/>
  <c r="N305" i="1"/>
  <c r="O173" i="1"/>
  <c r="N173" i="1"/>
  <c r="O221" i="1"/>
  <c r="O89" i="1"/>
  <c r="O133" i="1"/>
  <c r="N133" i="1"/>
  <c r="N54" i="1"/>
  <c r="N138" i="1"/>
  <c r="N130" i="1"/>
  <c r="N128" i="1" s="1"/>
  <c r="M8" i="1"/>
  <c r="M285" i="5"/>
  <c r="N285" i="5" s="1"/>
  <c r="H285" i="5"/>
  <c r="E285" i="3"/>
  <c r="G285" i="3" s="1"/>
  <c r="M311" i="7"/>
  <c r="M141" i="7"/>
  <c r="H141" i="7"/>
  <c r="L77" i="7"/>
  <c r="M23" i="7"/>
  <c r="M120" i="6"/>
  <c r="N121" i="6"/>
  <c r="N120" i="6" s="1"/>
  <c r="M229" i="6"/>
  <c r="M279" i="5"/>
  <c r="H279" i="5"/>
  <c r="E279" i="3"/>
  <c r="G279" i="3" s="1"/>
  <c r="H279" i="3" s="1"/>
  <c r="M334" i="5"/>
  <c r="N334" i="5" s="1"/>
  <c r="H334" i="5"/>
  <c r="E334" i="3"/>
  <c r="G334" i="3" s="1"/>
  <c r="M283" i="5"/>
  <c r="N283" i="5" s="1"/>
  <c r="H283" i="5"/>
  <c r="E283" i="3"/>
  <c r="G283" i="3" s="1"/>
  <c r="H258" i="5"/>
  <c r="M258" i="5"/>
  <c r="N258" i="5" s="1"/>
  <c r="E258" i="3"/>
  <c r="G258" i="3" s="1"/>
  <c r="M248" i="5"/>
  <c r="N248" i="5" s="1"/>
  <c r="H248" i="5"/>
  <c r="E248" i="3"/>
  <c r="G248" i="3" s="1"/>
  <c r="H248" i="3" s="1"/>
  <c r="H293" i="5"/>
  <c r="M293" i="5"/>
  <c r="N293" i="5" s="1"/>
  <c r="E293" i="3"/>
  <c r="G293" i="3" s="1"/>
  <c r="M137" i="5"/>
  <c r="N137" i="5" s="1"/>
  <c r="H137" i="5"/>
  <c r="E137" i="3"/>
  <c r="G137" i="3" s="1"/>
  <c r="M220" i="5"/>
  <c r="N220" i="5" s="1"/>
  <c r="H220" i="5"/>
  <c r="E220" i="3"/>
  <c r="G220" i="3" s="1"/>
  <c r="H220" i="3" s="1"/>
  <c r="M222" i="5"/>
  <c r="N222" i="5" s="1"/>
  <c r="H222" i="5"/>
  <c r="E222" i="3"/>
  <c r="G222" i="3" s="1"/>
  <c r="H54" i="5"/>
  <c r="M54" i="5"/>
  <c r="N54" i="5" s="1"/>
  <c r="E54" i="3"/>
  <c r="G54" i="3" s="1"/>
  <c r="H27" i="5"/>
  <c r="M27" i="5"/>
  <c r="N27" i="5" s="1"/>
  <c r="E27" i="3"/>
  <c r="G27" i="3" s="1"/>
  <c r="M224" i="5"/>
  <c r="N224" i="5" s="1"/>
  <c r="H224" i="5"/>
  <c r="E224" i="3"/>
  <c r="G224" i="3" s="1"/>
  <c r="N125" i="5"/>
  <c r="N124" i="5" s="1"/>
  <c r="M124" i="5"/>
  <c r="H90" i="5"/>
  <c r="M90" i="5"/>
  <c r="N90" i="5" s="1"/>
  <c r="E90" i="3"/>
  <c r="G90" i="3" s="1"/>
  <c r="N69" i="5"/>
  <c r="N68" i="5" s="1"/>
  <c r="N134" i="3"/>
  <c r="M132" i="3"/>
  <c r="K134" i="1"/>
  <c r="M89" i="5"/>
  <c r="H89" i="5"/>
  <c r="E89" i="3"/>
  <c r="G89" i="3" s="1"/>
  <c r="N129" i="3"/>
  <c r="N128" i="3" s="1"/>
  <c r="M128" i="3"/>
  <c r="L277" i="3"/>
  <c r="N203" i="3"/>
  <c r="N192" i="3" s="1"/>
  <c r="N171" i="3"/>
  <c r="N63" i="3"/>
  <c r="K63" i="1"/>
  <c r="M63" i="1" s="1"/>
  <c r="N39" i="1"/>
  <c r="O39" i="1"/>
  <c r="N90" i="3"/>
  <c r="N88" i="3" s="1"/>
  <c r="K90" i="1"/>
  <c r="M68" i="3"/>
  <c r="K69" i="1"/>
  <c r="L277" i="1"/>
  <c r="O299" i="1"/>
  <c r="N299" i="1"/>
  <c r="M128" i="1"/>
  <c r="M228" i="5"/>
  <c r="N228" i="5" s="1"/>
  <c r="H228" i="5"/>
  <c r="E228" i="3"/>
  <c r="G228" i="3" s="1"/>
  <c r="M64" i="3"/>
  <c r="N60" i="7"/>
  <c r="M62" i="7"/>
  <c r="N62" i="7" s="1"/>
  <c r="O62" i="7"/>
  <c r="L59" i="7"/>
  <c r="L58" i="7" s="1"/>
  <c r="N95" i="7"/>
  <c r="N94" i="7" s="1"/>
  <c r="N93" i="7" s="1"/>
  <c r="M286" i="6"/>
  <c r="N59" i="6"/>
  <c r="N85" i="6"/>
  <c r="N84" i="6" s="1"/>
  <c r="N52" i="6"/>
  <c r="N229" i="6"/>
  <c r="N111" i="6"/>
  <c r="M111" i="6"/>
  <c r="M281" i="5"/>
  <c r="N281" i="5" s="1"/>
  <c r="H281" i="5"/>
  <c r="E281" i="3"/>
  <c r="G281" i="3" s="1"/>
  <c r="H281" i="3" s="1"/>
  <c r="M161" i="6"/>
  <c r="N161" i="6" s="1"/>
  <c r="H161" i="6"/>
  <c r="E161" i="5"/>
  <c r="H270" i="5"/>
  <c r="M270" i="5"/>
  <c r="N270" i="5" s="1"/>
  <c r="E270" i="3"/>
  <c r="G270" i="3" s="1"/>
  <c r="H260" i="5"/>
  <c r="M260" i="5"/>
  <c r="N260" i="5" s="1"/>
  <c r="E260" i="3"/>
  <c r="G260" i="3" s="1"/>
  <c r="H307" i="5"/>
  <c r="M307" i="5"/>
  <c r="N307" i="5" s="1"/>
  <c r="E307" i="3"/>
  <c r="G307" i="3" s="1"/>
  <c r="M299" i="5"/>
  <c r="N299" i="5" s="1"/>
  <c r="H299" i="5"/>
  <c r="E299" i="3"/>
  <c r="G299" i="3" s="1"/>
  <c r="H299" i="3" s="1"/>
  <c r="M143" i="6"/>
  <c r="N143" i="6" s="1"/>
  <c r="H143" i="6"/>
  <c r="E143" i="5"/>
  <c r="N118" i="5"/>
  <c r="N117" i="5" s="1"/>
  <c r="H41" i="5"/>
  <c r="M41" i="5"/>
  <c r="N41" i="5" s="1"/>
  <c r="E41" i="3"/>
  <c r="G41" i="3" s="1"/>
  <c r="H25" i="5"/>
  <c r="M25" i="5"/>
  <c r="N25" i="5" s="1"/>
  <c r="E25" i="3"/>
  <c r="G25" i="3" s="1"/>
  <c r="M114" i="5"/>
  <c r="N114" i="5" s="1"/>
  <c r="H114" i="5"/>
  <c r="E114" i="3"/>
  <c r="G114" i="3" s="1"/>
  <c r="H114" i="3" s="1"/>
  <c r="H87" i="5"/>
  <c r="M87" i="5"/>
  <c r="N87" i="5" s="1"/>
  <c r="E87" i="3"/>
  <c r="G87" i="3" s="1"/>
  <c r="H87" i="3" s="1"/>
  <c r="N309" i="3"/>
  <c r="K309" i="1"/>
  <c r="M229" i="3"/>
  <c r="J277" i="3"/>
  <c r="M124" i="3"/>
  <c r="M119" i="3" s="1"/>
  <c r="N125" i="3"/>
  <c r="N124" i="3" s="1"/>
  <c r="N119" i="3" s="1"/>
  <c r="M171" i="3"/>
  <c r="N31" i="1"/>
  <c r="O31" i="1"/>
  <c r="M211" i="3"/>
  <c r="N212" i="3"/>
  <c r="N211" i="3" s="1"/>
  <c r="N57" i="1"/>
  <c r="O57" i="1"/>
  <c r="N82" i="3"/>
  <c r="O239" i="1"/>
  <c r="N239" i="1"/>
  <c r="L170" i="1"/>
  <c r="N78" i="3"/>
  <c r="M120" i="1"/>
  <c r="O121" i="1"/>
  <c r="N121" i="1"/>
  <c r="N120" i="1" s="1"/>
  <c r="N119" i="1" s="1"/>
  <c r="M214" i="5"/>
  <c r="N214" i="5" s="1"/>
  <c r="H214" i="5"/>
  <c r="E214" i="3"/>
  <c r="G214" i="3" s="1"/>
  <c r="N279" i="6"/>
  <c r="N278" i="6" s="1"/>
  <c r="M278" i="6"/>
  <c r="M126" i="6"/>
  <c r="N127" i="6"/>
  <c r="N126" i="6" s="1"/>
  <c r="H287" i="5"/>
  <c r="M287" i="5"/>
  <c r="E287" i="3"/>
  <c r="G287" i="3" s="1"/>
  <c r="H287" i="3" s="1"/>
  <c r="H31" i="5"/>
  <c r="M31" i="5"/>
  <c r="N31" i="5" s="1"/>
  <c r="E31" i="3"/>
  <c r="G31" i="3" s="1"/>
  <c r="H108" i="5"/>
  <c r="M108" i="5"/>
  <c r="N108" i="5" s="1"/>
  <c r="E108" i="3"/>
  <c r="G108" i="3" s="1"/>
  <c r="H108" i="3" s="1"/>
  <c r="M278" i="7"/>
  <c r="N279" i="7"/>
  <c r="N278" i="7" s="1"/>
  <c r="M229" i="7"/>
  <c r="N332" i="7"/>
  <c r="N303" i="7"/>
  <c r="N287" i="7"/>
  <c r="N286" i="7" s="1"/>
  <c r="L170" i="7"/>
  <c r="N303" i="6"/>
  <c r="N311" i="6"/>
  <c r="N213" i="6"/>
  <c r="N211" i="6" s="1"/>
  <c r="M249" i="6"/>
  <c r="N251" i="6"/>
  <c r="N249" i="6" s="1"/>
  <c r="H152" i="6"/>
  <c r="M152" i="6"/>
  <c r="N152" i="6" s="1"/>
  <c r="E152" i="5"/>
  <c r="N20" i="6"/>
  <c r="N19" i="6" s="1"/>
  <c r="M19" i="6"/>
  <c r="N65" i="6"/>
  <c r="N64" i="6" s="1"/>
  <c r="M64" i="6"/>
  <c r="M145" i="6"/>
  <c r="N145" i="6" s="1"/>
  <c r="H145" i="6"/>
  <c r="E145" i="5"/>
  <c r="H266" i="5"/>
  <c r="M266" i="5"/>
  <c r="N266" i="5" s="1"/>
  <c r="E266" i="3"/>
  <c r="G266" i="3" s="1"/>
  <c r="M301" i="5"/>
  <c r="N301" i="5" s="1"/>
  <c r="H301" i="5"/>
  <c r="E301" i="3"/>
  <c r="G301" i="3" s="1"/>
  <c r="H301" i="3" s="1"/>
  <c r="H190" i="5"/>
  <c r="M190" i="5"/>
  <c r="N190" i="5" s="1"/>
  <c r="E190" i="3"/>
  <c r="G190" i="3" s="1"/>
  <c r="H291" i="5"/>
  <c r="M291" i="5"/>
  <c r="N291" i="5" s="1"/>
  <c r="E291" i="3"/>
  <c r="G291" i="3" s="1"/>
  <c r="H291" i="3" s="1"/>
  <c r="M112" i="5"/>
  <c r="E112" i="3"/>
  <c r="G112" i="3" s="1"/>
  <c r="H112" i="5"/>
  <c r="H39" i="5"/>
  <c r="M39" i="5"/>
  <c r="N39" i="5" s="1"/>
  <c r="E39" i="3"/>
  <c r="G39" i="3" s="1"/>
  <c r="H8" i="5"/>
  <c r="M8" i="5"/>
  <c r="E8" i="3"/>
  <c r="G8" i="3" s="1"/>
  <c r="H8" i="3" s="1"/>
  <c r="K211" i="5"/>
  <c r="K170" i="5" s="1"/>
  <c r="K70" i="5"/>
  <c r="N275" i="3"/>
  <c r="N274" i="3" s="1"/>
  <c r="M24" i="5"/>
  <c r="H24" i="5"/>
  <c r="E24" i="3"/>
  <c r="G24" i="3" s="1"/>
  <c r="M249" i="3"/>
  <c r="H85" i="5"/>
  <c r="M85" i="5"/>
  <c r="E85" i="3"/>
  <c r="G85" i="3" s="1"/>
  <c r="H85" i="3" s="1"/>
  <c r="M59" i="3"/>
  <c r="K62" i="1"/>
  <c r="N46" i="3"/>
  <c r="K46" i="1"/>
  <c r="M46" i="1" s="1"/>
  <c r="N65" i="3"/>
  <c r="N64" i="3" s="1"/>
  <c r="N310" i="1"/>
  <c r="M52" i="3"/>
  <c r="N153" i="3"/>
  <c r="N55" i="3"/>
  <c r="N52" i="3" s="1"/>
  <c r="O172" i="1"/>
  <c r="N172" i="1"/>
  <c r="H275" i="5"/>
  <c r="M275" i="5"/>
  <c r="E275" i="3"/>
  <c r="G275" i="3" s="1"/>
  <c r="H275" i="3" s="1"/>
  <c r="N310" i="3"/>
  <c r="K52" i="1"/>
  <c r="N311" i="7"/>
  <c r="N211" i="7"/>
  <c r="M303" i="7"/>
  <c r="L277" i="7"/>
  <c r="N192" i="7"/>
  <c r="M303" i="6"/>
  <c r="N78" i="7"/>
  <c r="N77" i="7" s="1"/>
  <c r="J170" i="6"/>
  <c r="N119" i="7"/>
  <c r="M94" i="6"/>
  <c r="M93" i="6" s="1"/>
  <c r="M52" i="6"/>
  <c r="H268" i="5"/>
  <c r="M268" i="5"/>
  <c r="N268" i="5" s="1"/>
  <c r="E268" i="3"/>
  <c r="G268" i="3" s="1"/>
  <c r="H305" i="5"/>
  <c r="M305" i="5"/>
  <c r="N305" i="5" s="1"/>
  <c r="N303" i="5" s="1"/>
  <c r="E305" i="3"/>
  <c r="G305" i="3" s="1"/>
  <c r="H188" i="5"/>
  <c r="E188" i="3"/>
  <c r="G188" i="3" s="1"/>
  <c r="M188" i="5"/>
  <c r="N188" i="5" s="1"/>
  <c r="H262" i="5"/>
  <c r="M262" i="5"/>
  <c r="N262" i="5" s="1"/>
  <c r="E262" i="3"/>
  <c r="G262" i="3" s="1"/>
  <c r="M133" i="5"/>
  <c r="H133" i="5"/>
  <c r="E133" i="3"/>
  <c r="G133" i="3" s="1"/>
  <c r="N200" i="5"/>
  <c r="N192" i="5" s="1"/>
  <c r="M128" i="5"/>
  <c r="H37" i="5"/>
  <c r="M37" i="5"/>
  <c r="N37" i="5" s="1"/>
  <c r="E37" i="3"/>
  <c r="G37" i="3" s="1"/>
  <c r="N231" i="5"/>
  <c r="H139" i="5"/>
  <c r="M139" i="5"/>
  <c r="N139" i="5" s="1"/>
  <c r="E139" i="3"/>
  <c r="G139" i="3" s="1"/>
  <c r="H73" i="5"/>
  <c r="E73" i="3"/>
  <c r="G73" i="3" s="1"/>
  <c r="M73" i="5"/>
  <c r="N73" i="5" s="1"/>
  <c r="M212" i="5"/>
  <c r="H212" i="5"/>
  <c r="E212" i="3"/>
  <c r="G212" i="3" s="1"/>
  <c r="K23" i="5"/>
  <c r="M286" i="3"/>
  <c r="N287" i="3"/>
  <c r="N286" i="3" s="1"/>
  <c r="N188" i="3"/>
  <c r="N185" i="3" s="1"/>
  <c r="N8" i="3"/>
  <c r="N7" i="3" s="1"/>
  <c r="J170" i="3"/>
  <c r="N41" i="3"/>
  <c r="K41" i="1"/>
  <c r="M41" i="1" s="1"/>
  <c r="M303" i="3"/>
  <c r="N146" i="3"/>
  <c r="N49" i="3"/>
  <c r="N267" i="1"/>
  <c r="O296" i="1"/>
  <c r="N296" i="1"/>
  <c r="N35" i="3"/>
  <c r="K35" i="1"/>
  <c r="M35" i="1" s="1"/>
  <c r="N13" i="1"/>
  <c r="O13" i="1"/>
  <c r="N133" i="6"/>
  <c r="H61" i="5"/>
  <c r="M61" i="5"/>
  <c r="N61" i="5" s="1"/>
  <c r="E61" i="3"/>
  <c r="G61" i="3" s="1"/>
  <c r="H45" i="5"/>
  <c r="M45" i="5"/>
  <c r="E45" i="3"/>
  <c r="G45" i="3" s="1"/>
  <c r="H45" i="3" s="1"/>
  <c r="M12" i="5"/>
  <c r="H12" i="5"/>
  <c r="E12" i="3"/>
  <c r="G12" i="3" s="1"/>
  <c r="H12" i="3" s="1"/>
  <c r="H104" i="5"/>
  <c r="M104" i="5"/>
  <c r="N104" i="5" s="1"/>
  <c r="E104" i="3"/>
  <c r="G104" i="3" s="1"/>
  <c r="M294" i="7"/>
  <c r="N295" i="7"/>
  <c r="N294" i="7" s="1"/>
  <c r="N249" i="7"/>
  <c r="N295" i="6"/>
  <c r="N294" i="6" s="1"/>
  <c r="M294" i="6"/>
  <c r="L277" i="6"/>
  <c r="M311" i="6"/>
  <c r="N230" i="7"/>
  <c r="N229" i="7" s="1"/>
  <c r="L147" i="6"/>
  <c r="M119" i="7"/>
  <c r="N47" i="6"/>
  <c r="N43" i="6" s="1"/>
  <c r="M43" i="6"/>
  <c r="H18" i="6"/>
  <c r="E18" i="5"/>
  <c r="M78" i="6"/>
  <c r="M77" i="6" s="1"/>
  <c r="L170" i="6"/>
  <c r="M70" i="6"/>
  <c r="H312" i="5"/>
  <c r="M312" i="5"/>
  <c r="E312" i="3"/>
  <c r="G312" i="3" s="1"/>
  <c r="H256" i="5"/>
  <c r="M256" i="5"/>
  <c r="N256" i="5" s="1"/>
  <c r="E256" i="3"/>
  <c r="G256" i="3" s="1"/>
  <c r="L132" i="6"/>
  <c r="M10" i="6"/>
  <c r="J77" i="6"/>
  <c r="K303" i="5"/>
  <c r="H252" i="5"/>
  <c r="M252" i="5"/>
  <c r="N252" i="5" s="1"/>
  <c r="E252" i="3"/>
  <c r="G252" i="3" s="1"/>
  <c r="H186" i="5"/>
  <c r="M186" i="5"/>
  <c r="E186" i="3"/>
  <c r="G186" i="3" s="1"/>
  <c r="H289" i="5"/>
  <c r="M289" i="5"/>
  <c r="N289" i="5" s="1"/>
  <c r="E289" i="3"/>
  <c r="G289" i="3" s="1"/>
  <c r="H289" i="3" s="1"/>
  <c r="M216" i="5"/>
  <c r="N216" i="5" s="1"/>
  <c r="H216" i="5"/>
  <c r="E216" i="3"/>
  <c r="G216" i="3" s="1"/>
  <c r="H98" i="5"/>
  <c r="M98" i="5"/>
  <c r="N98" i="5" s="1"/>
  <c r="E98" i="3"/>
  <c r="G98" i="3" s="1"/>
  <c r="H35" i="5"/>
  <c r="M35" i="5"/>
  <c r="N35" i="5" s="1"/>
  <c r="E35" i="3"/>
  <c r="G35" i="3" s="1"/>
  <c r="H49" i="5"/>
  <c r="M49" i="5"/>
  <c r="N49" i="5" s="1"/>
  <c r="E49" i="3"/>
  <c r="G49" i="3" s="1"/>
  <c r="N332" i="3"/>
  <c r="N159" i="3"/>
  <c r="K159" i="1"/>
  <c r="M159" i="1" s="1"/>
  <c r="M94" i="3"/>
  <c r="M93" i="3" s="1"/>
  <c r="N95" i="3"/>
  <c r="N94" i="3" s="1"/>
  <c r="M70" i="3"/>
  <c r="N72" i="3"/>
  <c r="N70" i="3" s="1"/>
  <c r="M84" i="3"/>
  <c r="M77" i="3" s="1"/>
  <c r="N85" i="3"/>
  <c r="N84" i="3" s="1"/>
  <c r="N33" i="3"/>
  <c r="K33" i="1"/>
  <c r="M33" i="1" s="1"/>
  <c r="N138" i="3"/>
  <c r="N36" i="3"/>
  <c r="H213" i="3"/>
  <c r="E213" i="1"/>
  <c r="N44" i="3"/>
  <c r="N27" i="3"/>
  <c r="K27" i="1"/>
  <c r="M27" i="1" s="1"/>
  <c r="M16" i="1"/>
  <c r="M52" i="1"/>
  <c r="H264" i="5"/>
  <c r="M264" i="5"/>
  <c r="N264" i="5" s="1"/>
  <c r="E264" i="3"/>
  <c r="G264" i="3" s="1"/>
  <c r="K249" i="5"/>
  <c r="H100" i="5"/>
  <c r="M100" i="5"/>
  <c r="N100" i="5" s="1"/>
  <c r="E100" i="3"/>
  <c r="G100" i="3" s="1"/>
  <c r="N144" i="3"/>
  <c r="K144" i="1"/>
  <c r="M144" i="1" s="1"/>
  <c r="N55" i="1"/>
  <c r="O55" i="1"/>
  <c r="M249" i="7"/>
  <c r="N10" i="7"/>
  <c r="J277" i="6"/>
  <c r="N286" i="6"/>
  <c r="M145" i="7"/>
  <c r="N145" i="7" s="1"/>
  <c r="H145" i="7"/>
  <c r="M192" i="6"/>
  <c r="M151" i="6"/>
  <c r="H151" i="6"/>
  <c r="E151" i="5"/>
  <c r="M18" i="6"/>
  <c r="L17" i="6"/>
  <c r="L16" i="6" s="1"/>
  <c r="O18" i="6"/>
  <c r="N70" i="6"/>
  <c r="H298" i="5"/>
  <c r="M298" i="5"/>
  <c r="N298" i="5" s="1"/>
  <c r="E298" i="3"/>
  <c r="G298" i="3" s="1"/>
  <c r="H298" i="3" s="1"/>
  <c r="H254" i="5"/>
  <c r="M254" i="5"/>
  <c r="N254" i="5" s="1"/>
  <c r="E254" i="3"/>
  <c r="G254" i="3" s="1"/>
  <c r="N79" i="6"/>
  <c r="N78" i="6" s="1"/>
  <c r="N77" i="6" s="1"/>
  <c r="H250" i="5"/>
  <c r="M250" i="5"/>
  <c r="E250" i="3"/>
  <c r="G250" i="3" s="1"/>
  <c r="N128" i="5"/>
  <c r="M63" i="5"/>
  <c r="N63" i="5" s="1"/>
  <c r="H63" i="5"/>
  <c r="E63" i="3"/>
  <c r="G63" i="3" s="1"/>
  <c r="H33" i="5"/>
  <c r="M33" i="5"/>
  <c r="N33" i="5" s="1"/>
  <c r="E33" i="3"/>
  <c r="G33" i="3" s="1"/>
  <c r="H47" i="5"/>
  <c r="M47" i="5"/>
  <c r="N47" i="5" s="1"/>
  <c r="E47" i="3"/>
  <c r="G47" i="3" s="1"/>
  <c r="M226" i="5"/>
  <c r="N226" i="5" s="1"/>
  <c r="H226" i="5"/>
  <c r="E226" i="3"/>
  <c r="G226" i="3" s="1"/>
  <c r="L119" i="5"/>
  <c r="L339" i="5" s="1"/>
  <c r="N151" i="3"/>
  <c r="K151" i="1"/>
  <c r="N169" i="3"/>
  <c r="M10" i="3"/>
  <c r="K11" i="1"/>
  <c r="N25" i="3"/>
  <c r="K25" i="1"/>
  <c r="M25" i="1" s="1"/>
  <c r="N71" i="5"/>
  <c r="N69" i="3"/>
  <c r="N68" i="3" s="1"/>
  <c r="M23" i="3"/>
  <c r="N24" i="3"/>
  <c r="K24" i="1"/>
  <c r="N28" i="3"/>
  <c r="O241" i="1"/>
  <c r="N241" i="1"/>
  <c r="N39" i="3"/>
  <c r="N274" i="1"/>
  <c r="O66" i="1"/>
  <c r="N66" i="1"/>
  <c r="N16" i="1"/>
  <c r="H194" i="3" l="1"/>
  <c r="E194" i="1"/>
  <c r="N43" i="3"/>
  <c r="N147" i="3"/>
  <c r="K277" i="5"/>
  <c r="M122" i="5"/>
  <c r="M119" i="5" s="1"/>
  <c r="N123" i="5"/>
  <c r="N122" i="5" s="1"/>
  <c r="N119" i="5" s="1"/>
  <c r="H155" i="3"/>
  <c r="E155" i="1"/>
  <c r="G155" i="1" s="1"/>
  <c r="H155" i="1" s="1"/>
  <c r="M52" i="5"/>
  <c r="M170" i="6"/>
  <c r="M59" i="7"/>
  <c r="M58" i="7" s="1"/>
  <c r="N147" i="7"/>
  <c r="K178" i="1"/>
  <c r="M178" i="1" s="1"/>
  <c r="G178" i="1"/>
  <c r="H178" i="1" s="1"/>
  <c r="N303" i="3"/>
  <c r="N59" i="7"/>
  <c r="N58" i="7" s="1"/>
  <c r="H149" i="3"/>
  <c r="E149" i="1"/>
  <c r="G149" i="1" s="1"/>
  <c r="H149" i="1" s="1"/>
  <c r="M192" i="5"/>
  <c r="H169" i="3"/>
  <c r="E169" i="1"/>
  <c r="G169" i="1" s="1"/>
  <c r="H169" i="1" s="1"/>
  <c r="K154" i="5"/>
  <c r="G154" i="5"/>
  <c r="G273" i="1"/>
  <c r="H273" i="1" s="1"/>
  <c r="K273" i="1"/>
  <c r="M273" i="1" s="1"/>
  <c r="J339" i="6"/>
  <c r="M277" i="3"/>
  <c r="L339" i="7"/>
  <c r="H157" i="3"/>
  <c r="E157" i="1"/>
  <c r="G157" i="1" s="1"/>
  <c r="H157" i="1" s="1"/>
  <c r="N329" i="1"/>
  <c r="H142" i="3"/>
  <c r="E142" i="1"/>
  <c r="G142" i="1" s="1"/>
  <c r="H142" i="1" s="1"/>
  <c r="M115" i="5"/>
  <c r="N116" i="5"/>
  <c r="N115" i="5" s="1"/>
  <c r="E30" i="3"/>
  <c r="G30" i="3" s="1"/>
  <c r="H30" i="5"/>
  <c r="M30" i="5"/>
  <c r="N30" i="5" s="1"/>
  <c r="N93" i="3"/>
  <c r="N132" i="3"/>
  <c r="E184" i="3"/>
  <c r="G184" i="3" s="1"/>
  <c r="H184" i="5"/>
  <c r="M184" i="5"/>
  <c r="N184" i="5" s="1"/>
  <c r="N171" i="5" s="1"/>
  <c r="H259" i="3"/>
  <c r="E259" i="1"/>
  <c r="H146" i="3"/>
  <c r="E146" i="1"/>
  <c r="G146" i="1" s="1"/>
  <c r="H146" i="1" s="1"/>
  <c r="O160" i="1"/>
  <c r="N160" i="1"/>
  <c r="K153" i="5"/>
  <c r="G153" i="5"/>
  <c r="N99" i="1"/>
  <c r="O99" i="1"/>
  <c r="H44" i="3"/>
  <c r="E44" i="1"/>
  <c r="G44" i="1" s="1"/>
  <c r="H44" i="1" s="1"/>
  <c r="H242" i="3"/>
  <c r="E242" i="1"/>
  <c r="H257" i="3"/>
  <c r="E257" i="1"/>
  <c r="K251" i="1"/>
  <c r="M251" i="1" s="1"/>
  <c r="G251" i="1"/>
  <c r="H251" i="1" s="1"/>
  <c r="M58" i="3"/>
  <c r="N58" i="3" s="1"/>
  <c r="M170" i="7"/>
  <c r="N59" i="3"/>
  <c r="H230" i="3"/>
  <c r="E230" i="1"/>
  <c r="G191" i="1"/>
  <c r="H191" i="1" s="1"/>
  <c r="K191" i="1"/>
  <c r="M191" i="1" s="1"/>
  <c r="G215" i="1"/>
  <c r="H215" i="1" s="1"/>
  <c r="K215" i="1"/>
  <c r="M215" i="1" s="1"/>
  <c r="J215" i="1"/>
  <c r="K158" i="5"/>
  <c r="G158" i="5"/>
  <c r="O157" i="1"/>
  <c r="N157" i="1"/>
  <c r="K294" i="1"/>
  <c r="M295" i="1"/>
  <c r="K96" i="1"/>
  <c r="M96" i="1" s="1"/>
  <c r="G96" i="1"/>
  <c r="H96" i="1" s="1"/>
  <c r="M236" i="5"/>
  <c r="N236" i="5" s="1"/>
  <c r="N229" i="5" s="1"/>
  <c r="E236" i="3"/>
  <c r="G236" i="3" s="1"/>
  <c r="H236" i="5"/>
  <c r="H116" i="3"/>
  <c r="E116" i="1"/>
  <c r="G116" i="1" s="1"/>
  <c r="H116" i="1" s="1"/>
  <c r="G97" i="1"/>
  <c r="H97" i="1" s="1"/>
  <c r="K97" i="1"/>
  <c r="M97" i="1" s="1"/>
  <c r="G176" i="1"/>
  <c r="H176" i="1" s="1"/>
  <c r="K176" i="1"/>
  <c r="H118" i="3"/>
  <c r="E118" i="1"/>
  <c r="G118" i="1" s="1"/>
  <c r="H118" i="1" s="1"/>
  <c r="K156" i="5"/>
  <c r="G156" i="5"/>
  <c r="H234" i="3"/>
  <c r="E234" i="1"/>
  <c r="K164" i="5"/>
  <c r="G164" i="5"/>
  <c r="K102" i="1"/>
  <c r="M102" i="1" s="1"/>
  <c r="G102" i="1"/>
  <c r="H102" i="1" s="1"/>
  <c r="K162" i="5"/>
  <c r="G162" i="5"/>
  <c r="O168" i="1"/>
  <c r="N168" i="1"/>
  <c r="O300" i="1"/>
  <c r="N300" i="1"/>
  <c r="K193" i="1"/>
  <c r="M193" i="1" s="1"/>
  <c r="G193" i="1"/>
  <c r="H193" i="1" s="1"/>
  <c r="E168" i="3"/>
  <c r="G168" i="3" s="1"/>
  <c r="M168" i="5"/>
  <c r="N168" i="5" s="1"/>
  <c r="H168" i="5"/>
  <c r="O152" i="1"/>
  <c r="N152" i="1"/>
  <c r="H11" i="5"/>
  <c r="M11" i="5"/>
  <c r="N11" i="5" s="1"/>
  <c r="E11" i="3"/>
  <c r="G11" i="3" s="1"/>
  <c r="H177" i="3"/>
  <c r="E177" i="1"/>
  <c r="H159" i="3"/>
  <c r="E159" i="1"/>
  <c r="G159" i="1" s="1"/>
  <c r="H159" i="1" s="1"/>
  <c r="K135" i="5"/>
  <c r="G135" i="5"/>
  <c r="H210" i="3"/>
  <c r="E210" i="1"/>
  <c r="G95" i="1"/>
  <c r="H95" i="1" s="1"/>
  <c r="K95" i="1"/>
  <c r="M95" i="1" s="1"/>
  <c r="H238" i="3"/>
  <c r="E238" i="1"/>
  <c r="K265" i="1"/>
  <c r="M265" i="1" s="1"/>
  <c r="G265" i="1"/>
  <c r="H265" i="1" s="1"/>
  <c r="N137" i="1"/>
  <c r="O137" i="1"/>
  <c r="O313" i="1"/>
  <c r="N313" i="1"/>
  <c r="K117" i="1"/>
  <c r="M118" i="1"/>
  <c r="L339" i="6"/>
  <c r="P342" i="6" s="1"/>
  <c r="N59" i="5"/>
  <c r="N23" i="3"/>
  <c r="N277" i="3"/>
  <c r="M119" i="1"/>
  <c r="J339" i="3"/>
  <c r="K340" i="3" s="1"/>
  <c r="N93" i="6"/>
  <c r="H175" i="3"/>
  <c r="E175" i="1"/>
  <c r="K115" i="1"/>
  <c r="M116" i="1"/>
  <c r="M138" i="5"/>
  <c r="N138" i="5" s="1"/>
  <c r="H138" i="5"/>
  <c r="E138" i="3"/>
  <c r="G138" i="3" s="1"/>
  <c r="H335" i="5"/>
  <c r="M335" i="5"/>
  <c r="E335" i="3"/>
  <c r="G335" i="3" s="1"/>
  <c r="H335" i="3" s="1"/>
  <c r="O71" i="1"/>
  <c r="N71" i="1"/>
  <c r="K339" i="7"/>
  <c r="K340" i="7" s="1"/>
  <c r="N83" i="5"/>
  <c r="N78" i="5" s="1"/>
  <c r="M78" i="5"/>
  <c r="K225" i="1"/>
  <c r="M225" i="1" s="1"/>
  <c r="G225" i="1"/>
  <c r="H225" i="1" s="1"/>
  <c r="J225" i="1"/>
  <c r="K166" i="5"/>
  <c r="G166" i="5"/>
  <c r="G217" i="1"/>
  <c r="H217" i="1" s="1"/>
  <c r="J217" i="1"/>
  <c r="K217" i="1"/>
  <c r="M217" i="1" s="1"/>
  <c r="O101" i="1"/>
  <c r="N101" i="1"/>
  <c r="K227" i="1"/>
  <c r="M227" i="1" s="1"/>
  <c r="J227" i="1"/>
  <c r="G227" i="1"/>
  <c r="H227" i="1" s="1"/>
  <c r="M147" i="7"/>
  <c r="N78" i="1"/>
  <c r="L339" i="1"/>
  <c r="L340" i="5"/>
  <c r="O339" i="5"/>
  <c r="H186" i="3"/>
  <c r="E186" i="1"/>
  <c r="K23" i="1"/>
  <c r="M24" i="1"/>
  <c r="H100" i="3"/>
  <c r="E100" i="1"/>
  <c r="J213" i="1"/>
  <c r="G213" i="1"/>
  <c r="H213" i="1" s="1"/>
  <c r="K213" i="1"/>
  <c r="M213" i="1" s="1"/>
  <c r="O159" i="1"/>
  <c r="N159" i="1"/>
  <c r="H252" i="3"/>
  <c r="K18" i="5"/>
  <c r="K17" i="5" s="1"/>
  <c r="K16" i="5" s="1"/>
  <c r="G18" i="5"/>
  <c r="H61" i="3"/>
  <c r="E61" i="1"/>
  <c r="G61" i="1" s="1"/>
  <c r="H61" i="1" s="1"/>
  <c r="O35" i="1"/>
  <c r="N35" i="1"/>
  <c r="M211" i="5"/>
  <c r="N212" i="5"/>
  <c r="N211" i="5" s="1"/>
  <c r="L340" i="3"/>
  <c r="O339" i="3"/>
  <c r="H305" i="3"/>
  <c r="E305" i="1"/>
  <c r="G305" i="1" s="1"/>
  <c r="H305" i="1" s="1"/>
  <c r="K145" i="5"/>
  <c r="G145" i="5"/>
  <c r="M170" i="3"/>
  <c r="M303" i="5"/>
  <c r="K161" i="5"/>
  <c r="G161" i="5"/>
  <c r="O63" i="1"/>
  <c r="N63" i="1"/>
  <c r="H283" i="3"/>
  <c r="M278" i="5"/>
  <c r="N279" i="5"/>
  <c r="N278" i="5" s="1"/>
  <c r="N141" i="7"/>
  <c r="N132" i="7" s="1"/>
  <c r="M132" i="7"/>
  <c r="M7" i="1"/>
  <c r="N8" i="1"/>
  <c r="N7" i="1" s="1"/>
  <c r="M58" i="6"/>
  <c r="N133" i="5"/>
  <c r="H24" i="3"/>
  <c r="E24" i="1"/>
  <c r="G24" i="1" s="1"/>
  <c r="H24" i="1" s="1"/>
  <c r="H112" i="3"/>
  <c r="E112" i="1"/>
  <c r="H31" i="3"/>
  <c r="E31" i="1"/>
  <c r="G31" i="1" s="1"/>
  <c r="H31" i="1" s="1"/>
  <c r="M277" i="6"/>
  <c r="N77" i="3"/>
  <c r="H228" i="3"/>
  <c r="E228" i="1"/>
  <c r="N89" i="5"/>
  <c r="N88" i="5" s="1"/>
  <c r="M88" i="5"/>
  <c r="O136" i="1"/>
  <c r="N136" i="1"/>
  <c r="H29" i="3"/>
  <c r="E29" i="1"/>
  <c r="G29" i="1" s="1"/>
  <c r="H29" i="1" s="1"/>
  <c r="L340" i="7"/>
  <c r="O339" i="7"/>
  <c r="M7" i="5"/>
  <c r="N8" i="5"/>
  <c r="N7" i="5" s="1"/>
  <c r="H226" i="3"/>
  <c r="E226" i="1"/>
  <c r="H250" i="3"/>
  <c r="K151" i="5"/>
  <c r="G151" i="5"/>
  <c r="H312" i="3"/>
  <c r="E312" i="1"/>
  <c r="H73" i="3"/>
  <c r="E73" i="1"/>
  <c r="H262" i="3"/>
  <c r="E262" i="1"/>
  <c r="M274" i="5"/>
  <c r="N275" i="5"/>
  <c r="N274" i="5" s="1"/>
  <c r="M111" i="5"/>
  <c r="N112" i="5"/>
  <c r="N111" i="5" s="1"/>
  <c r="N277" i="6"/>
  <c r="E41" i="1"/>
  <c r="G41" i="1" s="1"/>
  <c r="H41" i="1" s="1"/>
  <c r="H41" i="3"/>
  <c r="H260" i="3"/>
  <c r="E260" i="1"/>
  <c r="M69" i="1"/>
  <c r="K68" i="1"/>
  <c r="N170" i="3"/>
  <c r="M134" i="1"/>
  <c r="K132" i="1"/>
  <c r="H54" i="3"/>
  <c r="E54" i="1"/>
  <c r="G54" i="1" s="1"/>
  <c r="H54" i="1" s="1"/>
  <c r="H218" i="3"/>
  <c r="E218" i="1"/>
  <c r="H337" i="3"/>
  <c r="E337" i="1"/>
  <c r="N18" i="6"/>
  <c r="N17" i="6" s="1"/>
  <c r="N16" i="6" s="1"/>
  <c r="M17" i="6"/>
  <c r="M16" i="6" s="1"/>
  <c r="H37" i="3"/>
  <c r="E37" i="1"/>
  <c r="G37" i="1" s="1"/>
  <c r="H37" i="1" s="1"/>
  <c r="O46" i="1"/>
  <c r="N46" i="1"/>
  <c r="H33" i="3"/>
  <c r="E33" i="1"/>
  <c r="G33" i="1" s="1"/>
  <c r="H33" i="1" s="1"/>
  <c r="N250" i="5"/>
  <c r="N249" i="5" s="1"/>
  <c r="M249" i="5"/>
  <c r="H49" i="3"/>
  <c r="E49" i="1"/>
  <c r="G49" i="1" s="1"/>
  <c r="H49" i="1" s="1"/>
  <c r="H98" i="3"/>
  <c r="E98" i="1"/>
  <c r="M311" i="5"/>
  <c r="N312" i="5"/>
  <c r="N311" i="5" s="1"/>
  <c r="N132" i="6"/>
  <c r="M62" i="1"/>
  <c r="K59" i="1"/>
  <c r="N24" i="5"/>
  <c r="H39" i="3"/>
  <c r="E39" i="1"/>
  <c r="G39" i="1" s="1"/>
  <c r="H39" i="1" s="1"/>
  <c r="H214" i="3"/>
  <c r="E214" i="1"/>
  <c r="N58" i="6"/>
  <c r="H334" i="3"/>
  <c r="E334" i="1"/>
  <c r="N119" i="6"/>
  <c r="H285" i="3"/>
  <c r="N52" i="1"/>
  <c r="N70" i="5"/>
  <c r="M147" i="6"/>
  <c r="N151" i="6"/>
  <c r="N147" i="6" s="1"/>
  <c r="H264" i="3"/>
  <c r="E264" i="1"/>
  <c r="N12" i="5"/>
  <c r="N10" i="5" s="1"/>
  <c r="M10" i="5"/>
  <c r="M132" i="6"/>
  <c r="N41" i="1"/>
  <c r="O41" i="1"/>
  <c r="H139" i="3"/>
  <c r="E139" i="1"/>
  <c r="G139" i="1" s="1"/>
  <c r="H139" i="1" s="1"/>
  <c r="H268" i="3"/>
  <c r="N277" i="7"/>
  <c r="M90" i="1"/>
  <c r="K88" i="1"/>
  <c r="K77" i="1" s="1"/>
  <c r="H224" i="3"/>
  <c r="E224" i="1"/>
  <c r="H137" i="3"/>
  <c r="E137" i="1"/>
  <c r="G137" i="1" s="1"/>
  <c r="H137" i="1" s="1"/>
  <c r="M119" i="6"/>
  <c r="H56" i="3"/>
  <c r="G56" i="1"/>
  <c r="H56" i="1" s="1"/>
  <c r="N296" i="5"/>
  <c r="N294" i="5" s="1"/>
  <c r="M294" i="5"/>
  <c r="N170" i="7"/>
  <c r="M229" i="5"/>
  <c r="N25" i="1"/>
  <c r="O25" i="1"/>
  <c r="M70" i="5"/>
  <c r="M277" i="7"/>
  <c r="M286" i="5"/>
  <c r="N287" i="5"/>
  <c r="N286" i="5" s="1"/>
  <c r="H307" i="3"/>
  <c r="E307" i="1"/>
  <c r="G307" i="1" s="1"/>
  <c r="H307" i="1" s="1"/>
  <c r="H270" i="3"/>
  <c r="H222" i="3"/>
  <c r="E222" i="1"/>
  <c r="H258" i="3"/>
  <c r="E258" i="1"/>
  <c r="K141" i="5"/>
  <c r="G141" i="5"/>
  <c r="N27" i="1"/>
  <c r="O27" i="1"/>
  <c r="H266" i="3"/>
  <c r="K147" i="1"/>
  <c r="M151" i="1"/>
  <c r="H63" i="3"/>
  <c r="E63" i="1"/>
  <c r="G63" i="1" s="1"/>
  <c r="H63" i="1" s="1"/>
  <c r="M185" i="5"/>
  <c r="N186" i="5"/>
  <c r="N185" i="5" s="1"/>
  <c r="N45" i="5"/>
  <c r="N43" i="5" s="1"/>
  <c r="M43" i="5"/>
  <c r="H212" i="3"/>
  <c r="E212" i="1"/>
  <c r="H188" i="3"/>
  <c r="E188" i="1"/>
  <c r="M84" i="5"/>
  <c r="N85" i="5"/>
  <c r="N84" i="5" s="1"/>
  <c r="N94" i="5"/>
  <c r="K303" i="1"/>
  <c r="M309" i="1"/>
  <c r="K340" i="6"/>
  <c r="N170" i="6"/>
  <c r="H47" i="3"/>
  <c r="E47" i="1"/>
  <c r="G47" i="1" s="1"/>
  <c r="H47" i="1" s="1"/>
  <c r="M59" i="5"/>
  <c r="M58" i="5" s="1"/>
  <c r="N58" i="5" s="1"/>
  <c r="H254" i="3"/>
  <c r="E254" i="1"/>
  <c r="O144" i="1"/>
  <c r="N144" i="1"/>
  <c r="N33" i="1"/>
  <c r="O33" i="1"/>
  <c r="K10" i="1"/>
  <c r="M11" i="1"/>
  <c r="H35" i="3"/>
  <c r="E35" i="1"/>
  <c r="G35" i="1" s="1"/>
  <c r="H35" i="1" s="1"/>
  <c r="H216" i="3"/>
  <c r="E216" i="1"/>
  <c r="H256" i="3"/>
  <c r="E256" i="1"/>
  <c r="H104" i="3"/>
  <c r="E104" i="1"/>
  <c r="H133" i="3"/>
  <c r="E133" i="1"/>
  <c r="G133" i="1" s="1"/>
  <c r="H133" i="1" s="1"/>
  <c r="M94" i="5"/>
  <c r="H190" i="3"/>
  <c r="E190" i="1"/>
  <c r="K152" i="5"/>
  <c r="G152" i="5"/>
  <c r="H25" i="3"/>
  <c r="E25" i="1"/>
  <c r="G25" i="1" s="1"/>
  <c r="H25" i="1" s="1"/>
  <c r="K143" i="5"/>
  <c r="G143" i="5"/>
  <c r="M65" i="1"/>
  <c r="K64" i="1"/>
  <c r="H89" i="3"/>
  <c r="E89" i="1"/>
  <c r="G89" i="1" s="1"/>
  <c r="H89" i="1" s="1"/>
  <c r="H90" i="3"/>
  <c r="E90" i="1"/>
  <c r="G90" i="1" s="1"/>
  <c r="H90" i="1" s="1"/>
  <c r="H27" i="3"/>
  <c r="E27" i="1"/>
  <c r="G27" i="1" s="1"/>
  <c r="H27" i="1" s="1"/>
  <c r="H293" i="3"/>
  <c r="K43" i="1"/>
  <c r="M44" i="1"/>
  <c r="H110" i="3"/>
  <c r="E110" i="1"/>
  <c r="H309" i="3"/>
  <c r="E309" i="1"/>
  <c r="G309" i="1" s="1"/>
  <c r="H309" i="1" s="1"/>
  <c r="K167" i="5"/>
  <c r="G167" i="5"/>
  <c r="O178" i="1" l="1"/>
  <c r="N178" i="1"/>
  <c r="M77" i="5"/>
  <c r="M340" i="3"/>
  <c r="N339" i="3"/>
  <c r="N340" i="3" s="1"/>
  <c r="E154" i="3"/>
  <c r="G154" i="3" s="1"/>
  <c r="H154" i="5"/>
  <c r="M154" i="5"/>
  <c r="N154" i="5" s="1"/>
  <c r="M93" i="5"/>
  <c r="N339" i="7"/>
  <c r="N340" i="7" s="1"/>
  <c r="N23" i="5"/>
  <c r="M23" i="5"/>
  <c r="N93" i="5"/>
  <c r="O273" i="1"/>
  <c r="N273" i="1"/>
  <c r="G194" i="1"/>
  <c r="H194" i="1" s="1"/>
  <c r="K194" i="1"/>
  <c r="M194" i="1" s="1"/>
  <c r="N77" i="5"/>
  <c r="O227" i="1"/>
  <c r="N217" i="1"/>
  <c r="N225" i="1"/>
  <c r="N215" i="1"/>
  <c r="N335" i="5"/>
  <c r="N332" i="5" s="1"/>
  <c r="M332" i="5"/>
  <c r="N265" i="1"/>
  <c r="O265" i="1"/>
  <c r="H168" i="3"/>
  <c r="E168" i="1"/>
  <c r="G168" i="1" s="1"/>
  <c r="H168" i="1" s="1"/>
  <c r="O251" i="1"/>
  <c r="N251" i="1"/>
  <c r="N170" i="5"/>
  <c r="O339" i="6"/>
  <c r="E166" i="3"/>
  <c r="G166" i="3" s="1"/>
  <c r="M166" i="5"/>
  <c r="N166" i="5" s="1"/>
  <c r="H166" i="5"/>
  <c r="O225" i="1"/>
  <c r="O116" i="1"/>
  <c r="M115" i="1"/>
  <c r="N116" i="1"/>
  <c r="N115" i="1" s="1"/>
  <c r="M117" i="1"/>
  <c r="N118" i="1"/>
  <c r="N117" i="1" s="1"/>
  <c r="O118" i="1"/>
  <c r="K238" i="1"/>
  <c r="M238" i="1" s="1"/>
  <c r="G238" i="1"/>
  <c r="H238" i="1" s="1"/>
  <c r="K210" i="1"/>
  <c r="G210" i="1"/>
  <c r="H210" i="1" s="1"/>
  <c r="H11" i="3"/>
  <c r="E11" i="1"/>
  <c r="G11" i="1" s="1"/>
  <c r="H11" i="1" s="1"/>
  <c r="K234" i="1"/>
  <c r="M234" i="1" s="1"/>
  <c r="G234" i="1"/>
  <c r="H234" i="1" s="1"/>
  <c r="O97" i="1"/>
  <c r="N97" i="1"/>
  <c r="N96" i="1"/>
  <c r="O96" i="1"/>
  <c r="O215" i="1"/>
  <c r="K230" i="1"/>
  <c r="M230" i="1" s="1"/>
  <c r="G230" i="1"/>
  <c r="H230" i="1" s="1"/>
  <c r="K257" i="1"/>
  <c r="M257" i="1" s="1"/>
  <c r="G257" i="1"/>
  <c r="H257" i="1" s="1"/>
  <c r="M153" i="5"/>
  <c r="N153" i="5" s="1"/>
  <c r="H153" i="5"/>
  <c r="E153" i="3"/>
  <c r="G153" i="3" s="1"/>
  <c r="H30" i="3"/>
  <c r="E30" i="1"/>
  <c r="G30" i="1" s="1"/>
  <c r="H30" i="1" s="1"/>
  <c r="L340" i="6"/>
  <c r="N227" i="1"/>
  <c r="O217" i="1"/>
  <c r="H138" i="3"/>
  <c r="E138" i="1"/>
  <c r="G138" i="1" s="1"/>
  <c r="H138" i="1" s="1"/>
  <c r="M171" i="5"/>
  <c r="M170" i="5" s="1"/>
  <c r="O193" i="1"/>
  <c r="N193" i="1"/>
  <c r="N102" i="1"/>
  <c r="O102" i="1"/>
  <c r="H236" i="3"/>
  <c r="E236" i="1"/>
  <c r="O295" i="1"/>
  <c r="N295" i="1"/>
  <c r="N294" i="1" s="1"/>
  <c r="M294" i="1"/>
  <c r="E158" i="3"/>
  <c r="G158" i="3" s="1"/>
  <c r="H158" i="5"/>
  <c r="M158" i="5"/>
  <c r="N158" i="5" s="1"/>
  <c r="M339" i="7"/>
  <c r="M340" i="7" s="1"/>
  <c r="K175" i="1"/>
  <c r="M175" i="1" s="1"/>
  <c r="G175" i="1"/>
  <c r="H175" i="1" s="1"/>
  <c r="N95" i="1"/>
  <c r="O95" i="1"/>
  <c r="M135" i="5"/>
  <c r="N135" i="5" s="1"/>
  <c r="E135" i="3"/>
  <c r="G135" i="3" s="1"/>
  <c r="H135" i="5"/>
  <c r="K177" i="1"/>
  <c r="M177" i="1" s="1"/>
  <c r="G177" i="1"/>
  <c r="H177" i="1" s="1"/>
  <c r="E162" i="3"/>
  <c r="G162" i="3" s="1"/>
  <c r="M162" i="5"/>
  <c r="N162" i="5" s="1"/>
  <c r="H162" i="5"/>
  <c r="E164" i="3"/>
  <c r="G164" i="3" s="1"/>
  <c r="H164" i="5"/>
  <c r="M164" i="5"/>
  <c r="N164" i="5" s="1"/>
  <c r="E156" i="3"/>
  <c r="G156" i="3" s="1"/>
  <c r="M156" i="5"/>
  <c r="N156" i="5" s="1"/>
  <c r="H156" i="5"/>
  <c r="M176" i="1"/>
  <c r="O191" i="1"/>
  <c r="N191" i="1"/>
  <c r="G242" i="1"/>
  <c r="H242" i="1" s="1"/>
  <c r="K242" i="1"/>
  <c r="M242" i="1" s="1"/>
  <c r="K259" i="1"/>
  <c r="M259" i="1" s="1"/>
  <c r="G259" i="1"/>
  <c r="H259" i="1" s="1"/>
  <c r="H184" i="3"/>
  <c r="E184" i="1"/>
  <c r="O213" i="1"/>
  <c r="G254" i="1"/>
  <c r="H254" i="1" s="1"/>
  <c r="K254" i="1"/>
  <c r="M254" i="1" s="1"/>
  <c r="H141" i="5"/>
  <c r="M141" i="5"/>
  <c r="E141" i="3"/>
  <c r="G141" i="3" s="1"/>
  <c r="G337" i="1"/>
  <c r="H337" i="1" s="1"/>
  <c r="K337" i="1"/>
  <c r="M337" i="1" s="1"/>
  <c r="M43" i="1"/>
  <c r="O44" i="1"/>
  <c r="N44" i="1"/>
  <c r="N43" i="1" s="1"/>
  <c r="M152" i="5"/>
  <c r="N152" i="5" s="1"/>
  <c r="H152" i="5"/>
  <c r="E152" i="3"/>
  <c r="G152" i="3" s="1"/>
  <c r="G266" i="1"/>
  <c r="H266" i="1" s="1"/>
  <c r="K266" i="1"/>
  <c r="M266" i="1" s="1"/>
  <c r="G224" i="1"/>
  <c r="H224" i="1" s="1"/>
  <c r="K224" i="1"/>
  <c r="M224" i="1" s="1"/>
  <c r="J224" i="1"/>
  <c r="K334" i="1"/>
  <c r="G334" i="1"/>
  <c r="H334" i="1" s="1"/>
  <c r="G260" i="1"/>
  <c r="H260" i="1" s="1"/>
  <c r="K260" i="1"/>
  <c r="M260" i="1" s="1"/>
  <c r="H151" i="5"/>
  <c r="M151" i="5"/>
  <c r="E151" i="3"/>
  <c r="G151" i="3" s="1"/>
  <c r="H145" i="5"/>
  <c r="M145" i="5"/>
  <c r="N145" i="5" s="1"/>
  <c r="E145" i="3"/>
  <c r="G145" i="3" s="1"/>
  <c r="K222" i="1"/>
  <c r="M222" i="1" s="1"/>
  <c r="J222" i="1"/>
  <c r="G222" i="1"/>
  <c r="H222" i="1" s="1"/>
  <c r="G293" i="1"/>
  <c r="H293" i="1" s="1"/>
  <c r="K293" i="1"/>
  <c r="K190" i="1"/>
  <c r="M190" i="1" s="1"/>
  <c r="G190" i="1"/>
  <c r="H190" i="1" s="1"/>
  <c r="K58" i="1"/>
  <c r="G262" i="1"/>
  <c r="H262" i="1" s="1"/>
  <c r="K262" i="1"/>
  <c r="M262" i="1" s="1"/>
  <c r="G250" i="1"/>
  <c r="H250" i="1" s="1"/>
  <c r="K250" i="1"/>
  <c r="O24" i="1"/>
  <c r="M23" i="1"/>
  <c r="N24" i="1"/>
  <c r="N23" i="1" s="1"/>
  <c r="H167" i="5"/>
  <c r="M167" i="5"/>
  <c r="N167" i="5" s="1"/>
  <c r="E167" i="3"/>
  <c r="G167" i="3" s="1"/>
  <c r="N65" i="1"/>
  <c r="N64" i="1" s="1"/>
  <c r="M64" i="1"/>
  <c r="K216" i="1"/>
  <c r="M216" i="1" s="1"/>
  <c r="J216" i="1"/>
  <c r="G216" i="1"/>
  <c r="H216" i="1" s="1"/>
  <c r="G270" i="1"/>
  <c r="H270" i="1" s="1"/>
  <c r="K270" i="1"/>
  <c r="M270" i="1" s="1"/>
  <c r="N90" i="1"/>
  <c r="N88" i="1" s="1"/>
  <c r="N77" i="1" s="1"/>
  <c r="O90" i="1"/>
  <c r="M88" i="1"/>
  <c r="M77" i="1" s="1"/>
  <c r="N62" i="1"/>
  <c r="N59" i="1" s="1"/>
  <c r="O62" i="1"/>
  <c r="M59" i="1"/>
  <c r="H161" i="5"/>
  <c r="M161" i="5"/>
  <c r="N161" i="5" s="1"/>
  <c r="E161" i="3"/>
  <c r="G161" i="3" s="1"/>
  <c r="K186" i="1"/>
  <c r="G186" i="1"/>
  <c r="H186" i="1" s="1"/>
  <c r="G256" i="1"/>
  <c r="H256" i="1" s="1"/>
  <c r="K256" i="1"/>
  <c r="M256" i="1" s="1"/>
  <c r="K147" i="5"/>
  <c r="G228" i="1"/>
  <c r="H228" i="1" s="1"/>
  <c r="K228" i="1"/>
  <c r="M228" i="1" s="1"/>
  <c r="J228" i="1"/>
  <c r="H143" i="5"/>
  <c r="M143" i="5"/>
  <c r="N143" i="5" s="1"/>
  <c r="E143" i="3"/>
  <c r="G143" i="3" s="1"/>
  <c r="K188" i="1"/>
  <c r="M188" i="1" s="1"/>
  <c r="G188" i="1"/>
  <c r="H188" i="1" s="1"/>
  <c r="K214" i="1"/>
  <c r="M214" i="1" s="1"/>
  <c r="J214" i="1"/>
  <c r="G214" i="1"/>
  <c r="H214" i="1" s="1"/>
  <c r="O134" i="1"/>
  <c r="N134" i="1"/>
  <c r="N132" i="1" s="1"/>
  <c r="M132" i="1"/>
  <c r="N339" i="6"/>
  <c r="N340" i="6" s="1"/>
  <c r="K73" i="1"/>
  <c r="G73" i="1"/>
  <c r="H73" i="1" s="1"/>
  <c r="G226" i="1"/>
  <c r="H226" i="1" s="1"/>
  <c r="K226" i="1"/>
  <c r="M226" i="1" s="1"/>
  <c r="J226" i="1"/>
  <c r="M339" i="6"/>
  <c r="M340" i="6" s="1"/>
  <c r="H18" i="5"/>
  <c r="M18" i="5"/>
  <c r="E18" i="3"/>
  <c r="G18" i="3" s="1"/>
  <c r="H18" i="3" s="1"/>
  <c r="N213" i="1"/>
  <c r="K285" i="1"/>
  <c r="M285" i="1" s="1"/>
  <c r="G285" i="1"/>
  <c r="H285" i="1" s="1"/>
  <c r="K100" i="1"/>
  <c r="M100" i="1" s="1"/>
  <c r="G100" i="1"/>
  <c r="H100" i="1" s="1"/>
  <c r="O309" i="1"/>
  <c r="N309" i="1"/>
  <c r="N303" i="1" s="1"/>
  <c r="M303" i="1"/>
  <c r="K212" i="1"/>
  <c r="J212" i="1"/>
  <c r="G212" i="1"/>
  <c r="H212" i="1" s="1"/>
  <c r="O151" i="1"/>
  <c r="N151" i="1"/>
  <c r="N147" i="1" s="1"/>
  <c r="M147" i="1"/>
  <c r="K132" i="5"/>
  <c r="G264" i="1"/>
  <c r="H264" i="1" s="1"/>
  <c r="K264" i="1"/>
  <c r="M264" i="1" s="1"/>
  <c r="K312" i="1"/>
  <c r="G312" i="1"/>
  <c r="H312" i="1" s="1"/>
  <c r="M277" i="5"/>
  <c r="G252" i="1"/>
  <c r="H252" i="1" s="1"/>
  <c r="K252" i="1"/>
  <c r="M252" i="1" s="1"/>
  <c r="G268" i="1"/>
  <c r="H268" i="1" s="1"/>
  <c r="K268" i="1"/>
  <c r="M268" i="1" s="1"/>
  <c r="N277" i="5"/>
  <c r="K110" i="1"/>
  <c r="M110" i="1" s="1"/>
  <c r="G110" i="1"/>
  <c r="H110" i="1" s="1"/>
  <c r="K104" i="1"/>
  <c r="M104" i="1" s="1"/>
  <c r="G104" i="1"/>
  <c r="H104" i="1" s="1"/>
  <c r="O11" i="1"/>
  <c r="M10" i="1"/>
  <c r="N11" i="1"/>
  <c r="N10" i="1" s="1"/>
  <c r="G258" i="1"/>
  <c r="H258" i="1" s="1"/>
  <c r="K258" i="1"/>
  <c r="M258" i="1" s="1"/>
  <c r="K98" i="1"/>
  <c r="G98" i="1"/>
  <c r="H98" i="1" s="1"/>
  <c r="K218" i="1"/>
  <c r="M218" i="1" s="1"/>
  <c r="J218" i="1"/>
  <c r="G218" i="1"/>
  <c r="H218" i="1" s="1"/>
  <c r="N69" i="1"/>
  <c r="N68" i="1" s="1"/>
  <c r="M68" i="1"/>
  <c r="O69" i="1"/>
  <c r="G112" i="1"/>
  <c r="H112" i="1" s="1"/>
  <c r="K112" i="1"/>
  <c r="K283" i="1"/>
  <c r="G283" i="1"/>
  <c r="H283" i="1" s="1"/>
  <c r="E154" i="1" l="1"/>
  <c r="G154" i="1" s="1"/>
  <c r="H154" i="1" s="1"/>
  <c r="H154" i="3"/>
  <c r="O194" i="1"/>
  <c r="N194" i="1"/>
  <c r="N218" i="1"/>
  <c r="H162" i="3"/>
  <c r="E162" i="1"/>
  <c r="G162" i="1" s="1"/>
  <c r="H162" i="1" s="1"/>
  <c r="E135" i="1"/>
  <c r="G135" i="1" s="1"/>
  <c r="H135" i="1" s="1"/>
  <c r="H135" i="3"/>
  <c r="H153" i="3"/>
  <c r="E153" i="1"/>
  <c r="G153" i="1" s="1"/>
  <c r="H153" i="1" s="1"/>
  <c r="O257" i="1"/>
  <c r="N257" i="1"/>
  <c r="N259" i="1"/>
  <c r="O259" i="1"/>
  <c r="H164" i="3"/>
  <c r="E164" i="1"/>
  <c r="G164" i="1" s="1"/>
  <c r="H164" i="1" s="1"/>
  <c r="O175" i="1"/>
  <c r="N175" i="1"/>
  <c r="H158" i="3"/>
  <c r="E158" i="1"/>
  <c r="G158" i="1" s="1"/>
  <c r="H158" i="1" s="1"/>
  <c r="K236" i="1"/>
  <c r="G236" i="1"/>
  <c r="H236" i="1" s="1"/>
  <c r="O234" i="1"/>
  <c r="N234" i="1"/>
  <c r="M210" i="1"/>
  <c r="K192" i="1"/>
  <c r="H166" i="3"/>
  <c r="E166" i="1"/>
  <c r="G166" i="1" s="1"/>
  <c r="H166" i="1" s="1"/>
  <c r="K184" i="1"/>
  <c r="M184" i="1" s="1"/>
  <c r="M171" i="1" s="1"/>
  <c r="G184" i="1"/>
  <c r="H184" i="1" s="1"/>
  <c r="N242" i="1"/>
  <c r="O242" i="1"/>
  <c r="N176" i="1"/>
  <c r="O176" i="1"/>
  <c r="H156" i="3"/>
  <c r="E156" i="1"/>
  <c r="G156" i="1" s="1"/>
  <c r="H156" i="1" s="1"/>
  <c r="O177" i="1"/>
  <c r="N177" i="1"/>
  <c r="N230" i="1"/>
  <c r="O230" i="1"/>
  <c r="N224" i="1"/>
  <c r="N238" i="1"/>
  <c r="O238" i="1"/>
  <c r="O228" i="1"/>
  <c r="O216" i="1"/>
  <c r="O222" i="1"/>
  <c r="O226" i="1"/>
  <c r="O214" i="1"/>
  <c r="M58" i="1"/>
  <c r="N58" i="1" s="1"/>
  <c r="O264" i="1"/>
  <c r="N264" i="1"/>
  <c r="K211" i="1"/>
  <c r="M212" i="1"/>
  <c r="N212" i="1" s="1"/>
  <c r="N214" i="1"/>
  <c r="O270" i="1"/>
  <c r="N270" i="1"/>
  <c r="N151" i="5"/>
  <c r="N147" i="5" s="1"/>
  <c r="M147" i="5"/>
  <c r="O268" i="1"/>
  <c r="N268" i="1"/>
  <c r="O266" i="1"/>
  <c r="N266" i="1"/>
  <c r="O337" i="1"/>
  <c r="N337" i="1"/>
  <c r="O260" i="1"/>
  <c r="N260" i="1"/>
  <c r="M73" i="1"/>
  <c r="K70" i="1"/>
  <c r="O252" i="1"/>
  <c r="N252" i="1"/>
  <c r="O188" i="1"/>
  <c r="N188" i="1"/>
  <c r="O256" i="1"/>
  <c r="N256" i="1"/>
  <c r="N216" i="1"/>
  <c r="N190" i="1"/>
  <c r="O190" i="1"/>
  <c r="H152" i="3"/>
  <c r="E152" i="1"/>
  <c r="G152" i="1" s="1"/>
  <c r="H152" i="1" s="1"/>
  <c r="H141" i="3"/>
  <c r="E141" i="1"/>
  <c r="G141" i="1" s="1"/>
  <c r="H141" i="1" s="1"/>
  <c r="K339" i="5"/>
  <c r="K340" i="5" s="1"/>
  <c r="K278" i="1"/>
  <c r="M283" i="1"/>
  <c r="O218" i="1"/>
  <c r="H143" i="3"/>
  <c r="E143" i="1"/>
  <c r="G143" i="1" s="1"/>
  <c r="H143" i="1" s="1"/>
  <c r="K286" i="1"/>
  <c r="M293" i="1"/>
  <c r="H145" i="3"/>
  <c r="E145" i="1"/>
  <c r="G145" i="1" s="1"/>
  <c r="H145" i="1" s="1"/>
  <c r="N141" i="5"/>
  <c r="N132" i="5" s="1"/>
  <c r="M132" i="5"/>
  <c r="K111" i="1"/>
  <c r="M112" i="1"/>
  <c r="M334" i="1"/>
  <c r="K332" i="1"/>
  <c r="N100" i="1"/>
  <c r="O100" i="1"/>
  <c r="K249" i="1"/>
  <c r="M250" i="1"/>
  <c r="K94" i="1"/>
  <c r="K93" i="1" s="1"/>
  <c r="M98" i="1"/>
  <c r="N226" i="1"/>
  <c r="K185" i="1"/>
  <c r="M186" i="1"/>
  <c r="O254" i="1"/>
  <c r="N254" i="1"/>
  <c r="M17" i="5"/>
  <c r="M16" i="5" s="1"/>
  <c r="N18" i="5"/>
  <c r="N17" i="5" s="1"/>
  <c r="N16" i="5" s="1"/>
  <c r="O104" i="1"/>
  <c r="N104" i="1"/>
  <c r="O258" i="1"/>
  <c r="N258" i="1"/>
  <c r="O110" i="1"/>
  <c r="N110" i="1"/>
  <c r="K311" i="1"/>
  <c r="M312" i="1"/>
  <c r="J211" i="1"/>
  <c r="J170" i="1" s="1"/>
  <c r="J339" i="1" s="1"/>
  <c r="O285" i="1"/>
  <c r="N285" i="1"/>
  <c r="N228" i="1"/>
  <c r="H161" i="3"/>
  <c r="E161" i="1"/>
  <c r="G161" i="1" s="1"/>
  <c r="H161" i="1" s="1"/>
  <c r="E167" i="1"/>
  <c r="G167" i="1" s="1"/>
  <c r="H167" i="1" s="1"/>
  <c r="H167" i="3"/>
  <c r="O262" i="1"/>
  <c r="N262" i="1"/>
  <c r="N222" i="1"/>
  <c r="H151" i="3"/>
  <c r="E151" i="1"/>
  <c r="G151" i="1" s="1"/>
  <c r="H151" i="1" s="1"/>
  <c r="O224" i="1"/>
  <c r="K171" i="1" l="1"/>
  <c r="N339" i="5"/>
  <c r="N340" i="5" s="1"/>
  <c r="M339" i="5"/>
  <c r="M340" i="5" s="1"/>
  <c r="O184" i="1"/>
  <c r="N184" i="1"/>
  <c r="N171" i="1" s="1"/>
  <c r="N210" i="1"/>
  <c r="N192" i="1" s="1"/>
  <c r="M192" i="1"/>
  <c r="O210" i="1"/>
  <c r="K229" i="1"/>
  <c r="K170" i="1" s="1"/>
  <c r="M236" i="1"/>
  <c r="M311" i="1"/>
  <c r="O312" i="1"/>
  <c r="N312" i="1"/>
  <c r="N311" i="1" s="1"/>
  <c r="N211" i="1"/>
  <c r="N98" i="1"/>
  <c r="N94" i="1" s="1"/>
  <c r="O98" i="1"/>
  <c r="M94" i="1"/>
  <c r="O334" i="1"/>
  <c r="M332" i="1"/>
  <c r="N334" i="1"/>
  <c r="N332" i="1" s="1"/>
  <c r="M249" i="1"/>
  <c r="P249" i="1" s="1"/>
  <c r="O250" i="1"/>
  <c r="N250" i="1"/>
  <c r="N249" i="1" s="1"/>
  <c r="M211" i="1"/>
  <c r="O212" i="1"/>
  <c r="O112" i="1"/>
  <c r="M111" i="1"/>
  <c r="N112" i="1"/>
  <c r="N111" i="1" s="1"/>
  <c r="O283" i="1"/>
  <c r="N283" i="1"/>
  <c r="N278" i="1" s="1"/>
  <c r="M278" i="1"/>
  <c r="M277" i="1" s="1"/>
  <c r="P277" i="1" s="1"/>
  <c r="O73" i="1"/>
  <c r="N73" i="1"/>
  <c r="N70" i="1" s="1"/>
  <c r="M70" i="1"/>
  <c r="M185" i="1"/>
  <c r="O186" i="1"/>
  <c r="N186" i="1"/>
  <c r="N185" i="1" s="1"/>
  <c r="K277" i="1"/>
  <c r="L340" i="1"/>
  <c r="O339" i="1"/>
  <c r="O293" i="1"/>
  <c r="N293" i="1"/>
  <c r="N286" i="1" s="1"/>
  <c r="M286" i="1"/>
  <c r="M339" i="1" l="1"/>
  <c r="M93" i="1"/>
  <c r="O236" i="1"/>
  <c r="N236" i="1"/>
  <c r="N229" i="1" s="1"/>
  <c r="N170" i="1" s="1"/>
  <c r="M229" i="1"/>
  <c r="M170" i="1" s="1"/>
  <c r="N93" i="1"/>
  <c r="N277" i="1"/>
  <c r="K340" i="1"/>
  <c r="M340" i="1" l="1"/>
  <c r="N339" i="1"/>
  <c r="N3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Izabela Pereira Lima Santos</author>
    <author>tc={0C8033EE-E7CA-88D7-B51E-CFB26EC4D4BB}</author>
  </authors>
  <commentList>
    <comment ref="J3" authorId="0" shapeId="0" xr:uid="{905C0FC3-2FE6-44C4-AC89-15B72AAC6D71}">
      <text>
        <r>
          <rPr>
            <b/>
            <sz val="9"/>
            <color indexed="81"/>
            <rFont val="Segoe UI"/>
            <family val="2"/>
          </rPr>
          <t>Izabela Pereira Lima Santos:</t>
        </r>
        <r>
          <rPr>
            <sz val="9"/>
            <color indexed="81"/>
            <rFont val="Segoe UI"/>
            <family val="2"/>
          </rPr>
          <t xml:space="preserve">
Estender o período de medição para abranger a grama, caso tenha sido executada, pois em visita no dia 20/07/2023 conforme fotos que me enviaram ainda não tinha grama executada.
</t>
        </r>
      </text>
    </comment>
    <comment ref="K3" authorId="1" shapeId="0" xr:uid="{0C8033EE-E7CA-88D7-B51E-CFB26EC4D4BB}">
      <text>
        <r>
          <rPr>
            <b/>
            <sz val="9"/>
            <rFont val="Tahoma"/>
            <family val="2"/>
          </rPr>
          <t>izabela.santos:</t>
        </r>
        <r>
          <rPr>
            <sz val="9"/>
            <rFont val="Tahoma"/>
            <family val="2"/>
          </rPr>
          <t xml:space="preserve">
Estenda o período de medição por favor para abranger a grama
</t>
        </r>
      </text>
    </comment>
    <comment ref="F8" authorId="0" shapeId="0" xr:uid="{613C2220-5E9B-4F58-BA01-09AFA1FBC89B}">
      <text>
        <r>
          <rPr>
            <b/>
            <sz val="9"/>
            <color indexed="81"/>
            <rFont val="Segoe UI"/>
            <family val="2"/>
          </rPr>
          <t>Izabela Pereira Lima Santos:</t>
        </r>
        <r>
          <rPr>
            <sz val="9"/>
            <color indexed="81"/>
            <rFont val="Segoe UI"/>
            <family val="2"/>
          </rPr>
          <t xml:space="preserve">
Proporcional ao % medido no bm, neste caso o bm mede 4,38%, se acrescer ou retirar serviços, esse % irá mudar, então deve estar adequado.
</t>
        </r>
      </text>
    </comment>
    <comment ref="F276" authorId="0" shapeId="0" xr:uid="{B92F4D0A-6C02-4128-8716-6B0D226444C3}">
      <text>
        <r>
          <rPr>
            <b/>
            <sz val="9"/>
            <color indexed="81"/>
            <rFont val="Segoe UI"/>
            <family val="2"/>
          </rPr>
          <t>Izabela Pereira Lima Santos:</t>
        </r>
        <r>
          <rPr>
            <sz val="9"/>
            <color indexed="81"/>
            <rFont val="Segoe UI"/>
            <family val="2"/>
          </rPr>
          <t xml:space="preserve">
Esse serviço já foi executado ou iniciado?</t>
        </r>
      </text>
    </comment>
    <comment ref="F289" authorId="0" shapeId="0" xr:uid="{C0EE7953-D2E7-4831-8403-281FA7A73F88}">
      <text>
        <r>
          <rPr>
            <b/>
            <sz val="9"/>
            <color indexed="81"/>
            <rFont val="Segoe UI"/>
            <family val="2"/>
          </rPr>
          <t>Izabela Pereira Lima Santos:</t>
        </r>
        <r>
          <rPr>
            <sz val="9"/>
            <color indexed="81"/>
            <rFont val="Segoe UI"/>
            <family val="2"/>
          </rPr>
          <t xml:space="preserve">
Esse serviço ainda não foi executado nessa totaidade e esta em evidência devido a lavagem.</t>
        </r>
      </text>
    </comment>
    <comment ref="F290" authorId="0" shapeId="0" xr:uid="{C22BE3AB-B07C-434D-9907-1F847D0822E1}">
      <text>
        <r>
          <rPr>
            <b/>
            <sz val="9"/>
            <color indexed="81"/>
            <rFont val="Segoe UI"/>
            <family val="2"/>
          </rPr>
          <t>Izabela Pereira Lima Santos:</t>
        </r>
        <r>
          <rPr>
            <sz val="9"/>
            <color indexed="81"/>
            <rFont val="Segoe UI"/>
            <family val="2"/>
          </rPr>
          <t xml:space="preserve">
Esse serviço ainda não foi executado nessa totaidade e esta em evidência devido a lavagem.</t>
        </r>
      </text>
    </comment>
    <comment ref="F333" authorId="0" shapeId="0" xr:uid="{D8446625-B89D-4F65-BF2B-5E0BC6DF0994}">
      <text>
        <r>
          <rPr>
            <b/>
            <sz val="9"/>
            <color indexed="81"/>
            <rFont val="Segoe UI"/>
            <family val="2"/>
          </rPr>
          <t>Izabela Pereira Lima Santos:</t>
        </r>
        <r>
          <rPr>
            <sz val="9"/>
            <color indexed="81"/>
            <rFont val="Segoe UI"/>
            <family val="2"/>
          </rPr>
          <t xml:space="preserve">
Qual foi a area limpa? Se for ceac confira a quantidade.</t>
        </r>
      </text>
    </comment>
  </commentList>
</comments>
</file>

<file path=xl/sharedStrings.xml><?xml version="1.0" encoding="utf-8"?>
<sst xmlns="http://schemas.openxmlformats.org/spreadsheetml/2006/main" count="1999" uniqueCount="1023">
  <si>
    <r>
      <rPr>
        <b/>
        <sz val="10"/>
        <rFont val="Arial"/>
        <family val="2"/>
      </rPr>
      <t>Obra:</t>
    </r>
    <r>
      <rPr>
        <sz val="10"/>
        <rFont val="Arial"/>
        <family val="2"/>
      </rPr>
      <t xml:space="preserve">   REFORMA DO CEAC, EDUARDO GOMES, SÃO CRISTÓVÃO/SE TP 01</t>
    </r>
  </si>
  <si>
    <t>CONTRATO N° 043/2022</t>
  </si>
  <si>
    <t xml:space="preserve">                                                                    </t>
  </si>
  <si>
    <t xml:space="preserve">PERÍODO:  </t>
  </si>
  <si>
    <t xml:space="preserve">DATA </t>
  </si>
  <si>
    <t>ITEM</t>
  </si>
  <si>
    <t>DESCRIÇÃO</t>
  </si>
  <si>
    <t>UND</t>
  </si>
  <si>
    <t>Quantidades</t>
  </si>
  <si>
    <t>PREÇO Preço Unit.</t>
  </si>
  <si>
    <t>Valores (R$)</t>
  </si>
  <si>
    <t>% Medido</t>
  </si>
  <si>
    <t>CONTRATADA</t>
  </si>
  <si>
    <t>Acumulada Anterior</t>
  </si>
  <si>
    <t>Do Período</t>
  </si>
  <si>
    <t>Acumulada até o Período</t>
  </si>
  <si>
    <t>Saldo a medir</t>
  </si>
  <si>
    <t>CONTRATADO</t>
  </si>
  <si>
    <t>Acumulado Anterior</t>
  </si>
  <si>
    <t>Acumulado até o Período</t>
  </si>
  <si>
    <t>SERVIÇOS GERAIS</t>
  </si>
  <si>
    <t>ADMINISTRAÇÃO LOCAL</t>
  </si>
  <si>
    <t>SERVIÇOS PRELIMINARES</t>
  </si>
  <si>
    <t>MOBILIZAÇÃO</t>
  </si>
  <si>
    <t>FRETES</t>
  </si>
  <si>
    <t>AREIAS - 15,70 KM</t>
  </si>
  <si>
    <t>BRITAS - 58 KM</t>
  </si>
  <si>
    <t>PEDRA DE MÃO - 23,90 KM</t>
  </si>
  <si>
    <t xml:space="preserve"> </t>
  </si>
  <si>
    <t>M</t>
  </si>
  <si>
    <t>1.07</t>
  </si>
  <si>
    <t>COBERTURA</t>
  </si>
  <si>
    <t>1.08</t>
  </si>
  <si>
    <t>REVESTIMETO</t>
  </si>
  <si>
    <t>1.12.01.14</t>
  </si>
  <si>
    <t>1.12.01.15</t>
  </si>
  <si>
    <t>1.17.01.10</t>
  </si>
  <si>
    <t>1.20.05.12</t>
  </si>
  <si>
    <t>PERCENTUAL====&gt;</t>
  </si>
  <si>
    <t>ATESTAMOS QUE OS SERVIÇOS CONSTANTES NESTE BM</t>
  </si>
  <si>
    <t>APROVADO PARA PAGAMENTO</t>
  </si>
  <si>
    <t>FORAM RECEBIDOS POR NÓS EM PERFEITA ORDEM.</t>
  </si>
  <si>
    <t xml:space="preserve">DATA: </t>
  </si>
  <si>
    <t>RESPONSÁVEL TÉCNICO DA EMPRESA</t>
  </si>
  <si>
    <t>Enova Construtora e Consultoria Ltda</t>
  </si>
  <si>
    <t>JONAS FREIRE FIGUEREDO</t>
  </si>
  <si>
    <t>Rep. Legal: Evanilsa Oliveira da Silva</t>
  </si>
  <si>
    <t>Engenheiro Civil</t>
  </si>
  <si>
    <t>CNPJ: 08.254.699/0001-28</t>
  </si>
  <si>
    <t>CREA/SE: 46176</t>
  </si>
  <si>
    <t>BOLETIM DE MEDIÇÃO Nº 03</t>
  </si>
  <si>
    <t>12/10/2022 até 14/11/2022</t>
  </si>
  <si>
    <t>Feira de Santana, 31 de outubro de 2022</t>
  </si>
  <si>
    <t>BOLETIM DE MEDIÇÃO Nº 02</t>
  </si>
  <si>
    <t>12/08/2022 até 11/10/2022</t>
  </si>
  <si>
    <t>Feira de Santana, 11 de outubro de 2022</t>
  </si>
  <si>
    <r>
      <rPr>
        <b/>
        <sz val="9"/>
        <rFont val="Arial"/>
        <family val="2"/>
      </rPr>
      <t>Obra:</t>
    </r>
    <r>
      <rPr>
        <sz val="9"/>
        <rFont val="Arial"/>
        <family val="2"/>
      </rPr>
      <t xml:space="preserve">   REFORMA DO CEAC, EDUARDO GOMES, SÃO CRISTÓVÃO/SE TP 01</t>
    </r>
  </si>
  <si>
    <t>BOLETIM DE MEDIÇÃO Nº 01</t>
  </si>
  <si>
    <t>04/07/2022 A 11/08/2022</t>
  </si>
  <si>
    <t>Feira de Santana, 11 de agosto de 2022</t>
  </si>
  <si>
    <r>
      <rPr>
        <b/>
        <sz val="12"/>
        <rFont val="Arial"/>
        <family val="2"/>
      </rPr>
      <t>Obra:</t>
    </r>
    <r>
      <rPr>
        <sz val="10"/>
        <rFont val="Arial"/>
        <family val="2"/>
      </rPr>
      <t xml:space="preserve">   REFORMA DO CEAC, EDUARDO GOMES, SÃO CRISTÓVÃO/SE TP 01</t>
    </r>
  </si>
  <si>
    <t>06/07/2022 A 06/08/2022</t>
  </si>
  <si>
    <t>Feira de Santana, 08 de agosto de 2022</t>
  </si>
  <si>
    <t>À</t>
  </si>
  <si>
    <t xml:space="preserve">COMISSÃO PERMANENTE DE LICITAÇÃO </t>
  </si>
  <si>
    <t>PREFEITURA MUNICIPAL DE SÃO CRISTÓVÃO-SE</t>
  </si>
  <si>
    <t>TOMADA DE PREÇO Nº 001/2022</t>
  </si>
  <si>
    <t>OBJETO: Contratação de empresa especializada visando a execução das obras e serviços de reforma do Centro de Atendimento ao Cidadão – CAC do bairro Eduardo Gomes.</t>
  </si>
  <si>
    <t>Obra</t>
  </si>
  <si>
    <t>Bancos</t>
  </si>
  <si>
    <t>B.D.I.</t>
  </si>
  <si>
    <t>Encargos Sociais</t>
  </si>
  <si>
    <t>REFOMA DO CEAC, EDUARDO GOMES, SÃO CRISTÓVÃO/SE TP 01</t>
  </si>
  <si>
    <t xml:space="preserve">SINAPI - 11/2021 - Sergipe
ORSE - 11/2021 - Sergipe
</t>
  </si>
  <si>
    <t xml:space="preserve"> 21,05%</t>
  </si>
  <si>
    <t>Não Desonerado: 
Horista:  103,10%
Mensalista:  63,11%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</si>
  <si>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</si>
  <si>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</si>
  <si>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</si>
  <si>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</si>
  <si>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</si>
  <si>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</si>
  <si>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</si>
  <si>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</si>
  <si>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</si>
  <si>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</si>
  <si>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</si>
  <si>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</si>
  <si>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REFORMA DO PRÉDIO</t>
  </si>
  <si>
    <t xml:space="preserve"> 1.01 </t>
  </si>
  <si>
    <t xml:space="preserve"> 1.01.1 </t>
  </si>
  <si>
    <t xml:space="preserve"> 009 </t>
  </si>
  <si>
    <t>Próprio</t>
  </si>
  <si>
    <t>EQUIPE DIRIGENTE</t>
  </si>
  <si>
    <t>un</t>
  </si>
  <si>
    <t xml:space="preserve"> 1.02 </t>
  </si>
  <si>
    <t xml:space="preserve"> 1.02.1 </t>
  </si>
  <si>
    <t xml:space="preserve"> 5088 </t>
  </si>
  <si>
    <t>ORSE</t>
  </si>
  <si>
    <t>Barracão para Obras de Médio Porte Reaproveitamento 2 vezes</t>
  </si>
  <si>
    <t>m²</t>
  </si>
  <si>
    <t xml:space="preserve"> 1.02.2 </t>
  </si>
  <si>
    <t xml:space="preserve"> 51 </t>
  </si>
  <si>
    <t>Placa de obra em chapa aço galvanizado, instalada</t>
  </si>
  <si>
    <t xml:space="preserve"> 1.02.3 </t>
  </si>
  <si>
    <t xml:space="preserve"> 98459 </t>
  </si>
  <si>
    <t>SINAPI</t>
  </si>
  <si>
    <t>TAPUME COM TELHA METÁLICA. AF_05/2018</t>
  </si>
  <si>
    <t xml:space="preserve"> 1.03 </t>
  </si>
  <si>
    <t>MOBILIZAÇÃO E DESMOBILIZAÇÃO</t>
  </si>
  <si>
    <t xml:space="preserve"> 1.03.1 </t>
  </si>
  <si>
    <t xml:space="preserve"> 100947 </t>
  </si>
  <si>
    <t>TRANSPORTE COM CAMINHÃO CARROCERIA 9T, EM VIA URBANA PAVIMENTADA, DMT ATÉ 30KM (UNIDADE: TXKM). AF_07/2020</t>
  </si>
  <si>
    <t>TXKM</t>
  </si>
  <si>
    <t xml:space="preserve"> 1.04 </t>
  </si>
  <si>
    <t>FRETE</t>
  </si>
  <si>
    <t xml:space="preserve"> 1.04.01 </t>
  </si>
  <si>
    <t xml:space="preserve"> 1.04.01.1 </t>
  </si>
  <si>
    <t xml:space="preserve"> 9203 </t>
  </si>
  <si>
    <t>Transportes comercial com caminhão carroceria em  rodovia  pavimentada</t>
  </si>
  <si>
    <t>tkm</t>
  </si>
  <si>
    <t xml:space="preserve"> 1.04.02 </t>
  </si>
  <si>
    <t xml:space="preserve"> 1.04.02.1 </t>
  </si>
  <si>
    <t xml:space="preserve"> 1.04.03 </t>
  </si>
  <si>
    <t xml:space="preserve"> 1.04.03.1 </t>
  </si>
  <si>
    <t xml:space="preserve"> 1.05 </t>
  </si>
  <si>
    <t>DEMOLIÇÕES E REMOÇÕES</t>
  </si>
  <si>
    <t xml:space="preserve"> 1.05.1 </t>
  </si>
  <si>
    <t xml:space="preserve"> 8387 </t>
  </si>
  <si>
    <t>Remoção de bancada de granito (ou marmore)</t>
  </si>
  <si>
    <t xml:space="preserve"> 1.05.2 </t>
  </si>
  <si>
    <t xml:space="preserve"> 2095 </t>
  </si>
  <si>
    <t>Remoção de vaso sanitário</t>
  </si>
  <si>
    <t xml:space="preserve"> 1.05.3 </t>
  </si>
  <si>
    <t xml:space="preserve"> 12504 </t>
  </si>
  <si>
    <t>Remoção de divisória de granito (ou marmore)</t>
  </si>
  <si>
    <t xml:space="preserve"> 1.05.4 </t>
  </si>
  <si>
    <t xml:space="preserve"> 13 </t>
  </si>
  <si>
    <t>Demolição de concreto manualmente</t>
  </si>
  <si>
    <t>m³</t>
  </si>
  <si>
    <t xml:space="preserve"> 1.05.5 </t>
  </si>
  <si>
    <t xml:space="preserve"> 31 </t>
  </si>
  <si>
    <t>Remoção de esquadria de madeira, com ou sem batente</t>
  </si>
  <si>
    <t xml:space="preserve"> 1.05.6 </t>
  </si>
  <si>
    <t xml:space="preserve"> 12631 </t>
  </si>
  <si>
    <t>Retirada de divisória tipo naval</t>
  </si>
  <si>
    <t xml:space="preserve"> 1.05.7 </t>
  </si>
  <si>
    <t xml:space="preserve"> 12 </t>
  </si>
  <si>
    <t>Demolição de forros</t>
  </si>
  <si>
    <t xml:space="preserve"> 1.05.8 </t>
  </si>
  <si>
    <t xml:space="preserve"> 18 </t>
  </si>
  <si>
    <t>Demolição de piso cerâmico ou ladrilho</t>
  </si>
  <si>
    <t xml:space="preserve"> 1.05.9 </t>
  </si>
  <si>
    <t xml:space="preserve"> 22 </t>
  </si>
  <si>
    <t>Demolição de revestimento cerâmico ou azulejo</t>
  </si>
  <si>
    <t xml:space="preserve"> 1.05.10 </t>
  </si>
  <si>
    <t xml:space="preserve"> 40 </t>
  </si>
  <si>
    <t>Remoção de luminária</t>
  </si>
  <si>
    <t xml:space="preserve"> 1.05.11 </t>
  </si>
  <si>
    <t xml:space="preserve"> 97632 </t>
  </si>
  <si>
    <t>DEMOLIÇÃO DE RODAPÉ CERÂMICO, DE FORMA MANUAL, SEM REAPROVEITAMENTO. AF_12/2017</t>
  </si>
  <si>
    <t xml:space="preserve"> 1.05.12 </t>
  </si>
  <si>
    <t xml:space="preserve"> 6 </t>
  </si>
  <si>
    <t>Demolição de alvenaria de bloco cerâmico e=0,09m - revestida</t>
  </si>
  <si>
    <t xml:space="preserve"> 1.05.13 </t>
  </si>
  <si>
    <t xml:space="preserve"> 8337 </t>
  </si>
  <si>
    <t>Demolição de peitoril de mármore</t>
  </si>
  <si>
    <t xml:space="preserve"> 1.05.14 </t>
  </si>
  <si>
    <t xml:space="preserve"> 12346 </t>
  </si>
  <si>
    <t>Remoção de esquadria de alumínio e vidro</t>
  </si>
  <si>
    <t xml:space="preserve"> 1.05.15 </t>
  </si>
  <si>
    <t xml:space="preserve"> 10039 </t>
  </si>
  <si>
    <t>Descarte de resíduos da construção civil em área licenciada</t>
  </si>
  <si>
    <t>t</t>
  </si>
  <si>
    <t xml:space="preserve"> 1.05.16 </t>
  </si>
  <si>
    <t xml:space="preserve"> 5074 </t>
  </si>
  <si>
    <t>Transporte comercial com caminhão basculante de 10m³, em rodovia pavimentada (densidade=1,5t/m³)</t>
  </si>
  <si>
    <t xml:space="preserve"> 1.05.17 </t>
  </si>
  <si>
    <t xml:space="preserve"> 2509 </t>
  </si>
  <si>
    <t>Carga manual de material de 1ª categoria</t>
  </si>
  <si>
    <t xml:space="preserve"> 1.05.18 </t>
  </si>
  <si>
    <t xml:space="preserve"> 4942 </t>
  </si>
  <si>
    <t>Remoção de esquadria metálica, com ou sem reaproveitamento</t>
  </si>
  <si>
    <t xml:space="preserve"> 1.06 </t>
  </si>
  <si>
    <t>ELEVAÇÃO</t>
  </si>
  <si>
    <t xml:space="preserve"> 1.06.1 </t>
  </si>
  <si>
    <t xml:space="preserve"> 151 </t>
  </si>
  <si>
    <t>Alvenaria bloco cerâmico vedação, 9x19x24cm, e=9cm, com argamassa t5 - 1:2:8 (cimento/cal/areia), junta=1cm - Rev.09</t>
  </si>
  <si>
    <t xml:space="preserve"> 1.06.2 </t>
  </si>
  <si>
    <t xml:space="preserve"> 13128 </t>
  </si>
  <si>
    <t>Divisoria Naval (painel cego), e=40mm, com perfis em aço - fornecimento e aplicação</t>
  </si>
  <si>
    <t xml:space="preserve"> 1.06.3 </t>
  </si>
  <si>
    <t xml:space="preserve"> 147 </t>
  </si>
  <si>
    <t>Cintas e vergas em concreto armado pré-moldado fck=15 mpa, seção 9x12cm</t>
  </si>
  <si>
    <t>m</t>
  </si>
  <si>
    <t xml:space="preserve"> 1.06.4 </t>
  </si>
  <si>
    <t xml:space="preserve"> 93197 </t>
  </si>
  <si>
    <t>CONTRAVERGA MOLDADA IN LOCO EM CONCRETO PARA VÃOS DE MAIS DE 1,5 M DE COMPRIMENTO. AF_03/2016</t>
  </si>
  <si>
    <t xml:space="preserve"> 1.06.5 </t>
  </si>
  <si>
    <t xml:space="preserve"> 169 </t>
  </si>
  <si>
    <t>Cobogó de cimento, tipo "escama", dim: 50 x 50cm</t>
  </si>
  <si>
    <t xml:space="preserve"> 1.06.6 </t>
  </si>
  <si>
    <t xml:space="preserve"> 4458 </t>
  </si>
  <si>
    <t>Divisória em granito cinza andorinha para mictórios, polido, e=2cm, inclusive fixação - Rev 02</t>
  </si>
  <si>
    <t xml:space="preserve"> 1.06.7 </t>
  </si>
  <si>
    <t xml:space="preserve"> 191 </t>
  </si>
  <si>
    <t>Divisória em granito cinza andorinha polido, e=2cm, inclusive montagem com ferragens - Rev 02</t>
  </si>
  <si>
    <t xml:space="preserve"> 1.07 </t>
  </si>
  <si>
    <t xml:space="preserve"> 1.07.1 </t>
  </si>
  <si>
    <t xml:space="preserve"> 263 </t>
  </si>
  <si>
    <t>Revisão em cobertura com telha ceramica tipo canal comum, Itabaiana ou similar, com reposição de 10% do material</t>
  </si>
  <si>
    <t xml:space="preserve"> 1.07.2 </t>
  </si>
  <si>
    <t xml:space="preserve"> 92554 </t>
  </si>
  <si>
    <t>FABRICAÇÃO E INSTALAÇÃO DE TESOURA INTEIRA EM MADEIRA NÃO APARELHADA, VÃO DE 12 M, PARA TELHA CERÂMICA OU DE CONCRETO, INCLUSO IÇAMENTO. AF_07/2019</t>
  </si>
  <si>
    <t>UN</t>
  </si>
  <si>
    <t xml:space="preserve"> 1.07.3 </t>
  </si>
  <si>
    <t xml:space="preserve"> 98546 </t>
  </si>
  <si>
    <t>IMPERMEABILIZAÇÃO DE SUPERFÍCIE COM MANTA ASFÁLTICA, UMA CAMADA, INCLUSIVE APLICAÇÃO DE PRIMER ASFÁLTICO, E=3MM. AF_06/2018</t>
  </si>
  <si>
    <t xml:space="preserve"> 1.07.4 </t>
  </si>
  <si>
    <t xml:space="preserve"> 4865 </t>
  </si>
  <si>
    <t>Limpeza de calha de zinco</t>
  </si>
  <si>
    <t xml:space="preserve"> 1.07.5 </t>
  </si>
  <si>
    <t xml:space="preserve"> 294 </t>
  </si>
  <si>
    <t>Emassamento de algeroz</t>
  </si>
  <si>
    <t xml:space="preserve"> 1.08 </t>
  </si>
  <si>
    <t>REVESTIMENTO</t>
  </si>
  <si>
    <t xml:space="preserve"> 1.08.01 </t>
  </si>
  <si>
    <t>PAREDES</t>
  </si>
  <si>
    <t xml:space="preserve"> 1.08.01.1 </t>
  </si>
  <si>
    <t xml:space="preserve"> 10570 </t>
  </si>
  <si>
    <t>Regularização de reboco interno, de parede, com argamassa traço t6 - 1:2:10 (cimento / cal / areia), espessura 0,5 cm</t>
  </si>
  <si>
    <t xml:space="preserve"> 1.08.01.2 </t>
  </si>
  <si>
    <t xml:space="preserve"> 3310 </t>
  </si>
  <si>
    <t>Chapisco em parede com argamassa traço t1 - 1:3 (cimento / areia) - Revisado 08/2015</t>
  </si>
  <si>
    <t xml:space="preserve"> 1.08.01.3 </t>
  </si>
  <si>
    <t xml:space="preserve"> 3315 </t>
  </si>
  <si>
    <t>Reboco ou emboço interno, de teto, com argamassa traço t6 - 1:2:10 (cimento / cal / areia), espessura 1,5 cm</t>
  </si>
  <si>
    <t xml:space="preserve"> 1.08.01.4 </t>
  </si>
  <si>
    <t xml:space="preserve"> 10986 </t>
  </si>
  <si>
    <t>Revestimento cerâmico para piso ou parede, 31 x 47 cm, pei 2, Tecnogrês, acetinado, linha branca, ref.55020 ou similar, aplicada c/ argamassa ind. ac-iii, rejunte acrílico, exceto regularização de base/emboço</t>
  </si>
  <si>
    <t xml:space="preserve"> 1.08.02 </t>
  </si>
  <si>
    <t>TETO</t>
  </si>
  <si>
    <t xml:space="preserve"> 1.08.02.1 </t>
  </si>
  <si>
    <t xml:space="preserve"> 87881 </t>
  </si>
  <si>
    <t>CHAPISCO APLICADO NO TETO, COM ROLO PARA TEXTURA ACRÍLICA. ARGAMASSA TRAÇO 1:4 E EMULSÃO POLIMÉRICA (ADESIVO) COM PREPARO MANUAL. AF_06/2014</t>
  </si>
  <si>
    <t xml:space="preserve"> 1.08.02.2 </t>
  </si>
  <si>
    <t xml:space="preserve"> 1.08.02.3 </t>
  </si>
  <si>
    <t xml:space="preserve"> 96116 </t>
  </si>
  <si>
    <t>FORRO EM RÉGUAS DE PVC, FRISADO, PARA AMBIENTES COMERCIAIS, INCLUSIVE ESTRUTURA DE FIXAÇÃO. AF_05/2017_P</t>
  </si>
  <si>
    <t xml:space="preserve"> 1.08.03 </t>
  </si>
  <si>
    <t>PEITORIL</t>
  </si>
  <si>
    <t xml:space="preserve"> 1.08.03.1 </t>
  </si>
  <si>
    <t xml:space="preserve"> 1988 </t>
  </si>
  <si>
    <t>Peitoril granito cinza polido, c/ largura = 17 cm, esp = 2 cm</t>
  </si>
  <si>
    <t xml:space="preserve"> 1.09 </t>
  </si>
  <si>
    <t>PAVIMENTAÇÃO</t>
  </si>
  <si>
    <t xml:space="preserve"> 1.09.1 </t>
  </si>
  <si>
    <t xml:space="preserve"> 100 </t>
  </si>
  <si>
    <t>Camada impermeabilizadora, espessura = 7,0cm, c/ concreto fck = 15mpa</t>
  </si>
  <si>
    <t xml:space="preserve"> 1.09.2 </t>
  </si>
  <si>
    <t xml:space="preserve"> 2180 </t>
  </si>
  <si>
    <t>Regularização de base para revest. de pisos com arg. traço t4, esp. média = 2,5cm</t>
  </si>
  <si>
    <t xml:space="preserve"> 1.09.3 </t>
  </si>
  <si>
    <t xml:space="preserve"> 11164 </t>
  </si>
  <si>
    <t>Revestimento cerâmico para piso ou parede, 53 x 53 cm, Arielle, linha riviera, cor branca ou bege, ou similar, PEI-4, aplicado com argamassa industrializada ac-ii, rejuntado, exclusive regularização de base ou emboço</t>
  </si>
  <si>
    <t xml:space="preserve"> 1.09.4 </t>
  </si>
  <si>
    <t xml:space="preserve"> 2260 </t>
  </si>
  <si>
    <t>Rodapé alta resistência, h = 10 cm</t>
  </si>
  <si>
    <t xml:space="preserve"> 1.09.5 </t>
  </si>
  <si>
    <t xml:space="preserve"> 2266 </t>
  </si>
  <si>
    <t>Soleira em granito cinza andorinha, l = 15 cm, e = 2 cm</t>
  </si>
  <si>
    <t xml:space="preserve"> 1.09.6 </t>
  </si>
  <si>
    <t xml:space="preserve"> 10169 </t>
  </si>
  <si>
    <t>Piso alta resistência 12 mm, cor cinza, com juntas plásticas, polimento até o esmeril 400 e enceramento, exclusive argamassa de regularização, aplicado</t>
  </si>
  <si>
    <t xml:space="preserve"> 1.10 </t>
  </si>
  <si>
    <t>ESQUADRIAS</t>
  </si>
  <si>
    <t xml:space="preserve"> 1.10.01 </t>
  </si>
  <si>
    <t>MADEIRA</t>
  </si>
  <si>
    <t xml:space="preserve"> 1.10.01.1 </t>
  </si>
  <si>
    <t xml:space="preserve"> 7165 </t>
  </si>
  <si>
    <t>Porta em madeira compensada (canela), lisa, semi-ôca, 0.90 x 2.10 m, para sanitário de deficiente físico (inclusive batente, ferragens, fechadura, suporte e chapa de alumínio e=1mm) - Rev 03</t>
  </si>
  <si>
    <t xml:space="preserve"> 1.10.01.2 </t>
  </si>
  <si>
    <t xml:space="preserve"> 8204 </t>
  </si>
  <si>
    <t>Porta em madeira de lei, de correr, lisa, semi-ôca 0,90x2,10m, inclusive batentes e ferragens - Rev 02</t>
  </si>
  <si>
    <t xml:space="preserve"> 1.10.01.3 </t>
  </si>
  <si>
    <t xml:space="preserve"> 3628 </t>
  </si>
  <si>
    <t>Porta em madeira compensada (canela), lisa, semi-ôca, 0.90 x 2.10 m, inclusive batentes e ferragens</t>
  </si>
  <si>
    <t xml:space="preserve"> 1.10.01.4 </t>
  </si>
  <si>
    <t xml:space="preserve"> 178 </t>
  </si>
  <si>
    <t>Ferragem para divisória (vão porta) composta de 3 dobradiças palmela e 1 fechadura tubular Lockwell com botão de giro para travamento, ref:41410N, ou similar</t>
  </si>
  <si>
    <t>cj</t>
  </si>
  <si>
    <t xml:space="preserve"> 1.10.01.5 </t>
  </si>
  <si>
    <t xml:space="preserve"> 4066 </t>
  </si>
  <si>
    <t>Porta para divisória, dim. 820 x 2110 x 35mm, Naval ou similar - Rev. 01</t>
  </si>
  <si>
    <t>Un</t>
  </si>
  <si>
    <t xml:space="preserve"> 1.10.02 </t>
  </si>
  <si>
    <t>ALUMINIO</t>
  </si>
  <si>
    <t xml:space="preserve"> 1.10.02.1 </t>
  </si>
  <si>
    <t xml:space="preserve"> 11941 </t>
  </si>
  <si>
    <t>Janela em alumínio, cor N/P/B, tipo moldura-vidro, de correr, exclusive vidro</t>
  </si>
  <si>
    <t xml:space="preserve"> 1.10.02.2 </t>
  </si>
  <si>
    <t xml:space="preserve"> 1841 </t>
  </si>
  <si>
    <t>Revisão de esquadrias de alumínio</t>
  </si>
  <si>
    <t xml:space="preserve"> 1.10.02.3 </t>
  </si>
  <si>
    <t xml:space="preserve"> 11948 </t>
  </si>
  <si>
    <t>Porta ou janela em alumínio, cor N/P/B,tipo veneziana, de abrir ou correr, completa inclusive caixilhos, dobradiças ou roldanas e fechadura</t>
  </si>
  <si>
    <t xml:space="preserve"> 1.10.03 </t>
  </si>
  <si>
    <t>METÁLICA</t>
  </si>
  <si>
    <t xml:space="preserve"> 1.10.03.1 </t>
  </si>
  <si>
    <t xml:space="preserve"> 1859 </t>
  </si>
  <si>
    <t>Revisão de esquadria de ferro</t>
  </si>
  <si>
    <t xml:space="preserve"> 1.10.03.2 </t>
  </si>
  <si>
    <t xml:space="preserve"> 1849 </t>
  </si>
  <si>
    <t>Grade proteção c/ barra quadrada ferro 5/8"</t>
  </si>
  <si>
    <t xml:space="preserve"> 1.11 </t>
  </si>
  <si>
    <t>VIDROS</t>
  </si>
  <si>
    <t xml:space="preserve"> 1.11.1 </t>
  </si>
  <si>
    <t xml:space="preserve"> 102162 </t>
  </si>
  <si>
    <t>INSTALAÇÃO DE VIDRO LISO INCOLOR, E = 4 MM, EM ESQUADRIA DE ALUMÍNIO OU PVC, FIXADO COM BAGUETE. AF_01/2021_P</t>
  </si>
  <si>
    <t xml:space="preserve"> 1.12 </t>
  </si>
  <si>
    <t>LOUÇAS E METAIS</t>
  </si>
  <si>
    <t xml:space="preserve"> 1.12.01 </t>
  </si>
  <si>
    <t>BANHEIROS</t>
  </si>
  <si>
    <t xml:space="preserve"> 1.12.01.1 </t>
  </si>
  <si>
    <t xml:space="preserve"> 4765 </t>
  </si>
  <si>
    <t>Vaso sanitario c/caixa de descarga acoplada, linha saveiro, CELITE ou similar,  c/ engate pvc, assento universal AMANCO ou similar</t>
  </si>
  <si>
    <t xml:space="preserve"> 1.12.01.2 </t>
  </si>
  <si>
    <t xml:space="preserve"> 10345 </t>
  </si>
  <si>
    <t>Mictório de louça branca com sifão integrado, engate flexivel cromado 1/2", registro de pressão 1/2" com canopla cromada acabamento simples e conjunto de fixação</t>
  </si>
  <si>
    <t xml:space="preserve"> 1.12.01.3 </t>
  </si>
  <si>
    <t xml:space="preserve"> 4287 </t>
  </si>
  <si>
    <t>Dispenser para toalha interfolhada</t>
  </si>
  <si>
    <t xml:space="preserve"> 1.12.01.4 </t>
  </si>
  <si>
    <t xml:space="preserve"> 12511 </t>
  </si>
  <si>
    <t>Dispenser, em plástico, para papel higiênico em rolo</t>
  </si>
  <si>
    <t xml:space="preserve"> 1.12.01.5 </t>
  </si>
  <si>
    <t xml:space="preserve"> 95547 </t>
  </si>
  <si>
    <t>SABONETEIRA PLASTICA TIPO DISPENSER PARA SABONETE LIQUIDO COM RESERVATORIO 800 A 1500 ML, INCLUSO FIXAÇÃO. AF_01/2020</t>
  </si>
  <si>
    <t xml:space="preserve"> 1.12.01.6 </t>
  </si>
  <si>
    <t xml:space="preserve"> 12292 </t>
  </si>
  <si>
    <t>Lavatório com bancada em granito cinza andorinha, e = 2cm, dim 1,50x0,60, com 02 cubas de embutir de louça, sifão cromado, válvula cromada, torneira cromada, inclusive rodopia 10 cm, assentada</t>
  </si>
  <si>
    <t xml:space="preserve"> 1.12.01.7 </t>
  </si>
  <si>
    <t xml:space="preserve"> 12275 </t>
  </si>
  <si>
    <t>Lavatório com bancada em granito cinza andorinha, e = 2cm, dim 2.00x0.60, com 02 cubas de embutir de louça, sifão ajustável metalizado, válvula cromada, torneira cromada, inclusive rodopia 10 cm, assentada</t>
  </si>
  <si>
    <t xml:space="preserve"> 1.12.01.8 </t>
  </si>
  <si>
    <t xml:space="preserve"> 7350 </t>
  </si>
  <si>
    <t>Lavatório louça de canto (Deca-Izy, ref L-10117 ou similar) sem coluna, c/ sifão cromado, válvula cromada, engate cromado, exclusive torneira</t>
  </si>
  <si>
    <t xml:space="preserve"> 1.12.01.9 </t>
  </si>
  <si>
    <t xml:space="preserve"> 133 </t>
  </si>
  <si>
    <t>Torneira cromada para PNE Nbr9050 NR32</t>
  </si>
  <si>
    <t xml:space="preserve"> 1.12.01.10 </t>
  </si>
  <si>
    <t xml:space="preserve"> 100871 </t>
  </si>
  <si>
    <t>BARRA DE APOIO RETA, EM ALUMINIO, COMPRIMENTO 70 CM,  FIXADA NA PAREDE - FORNECIMENTO E INSTALAÇÃO. AF_01/2020</t>
  </si>
  <si>
    <t xml:space="preserve"> 1.12.01.11 </t>
  </si>
  <si>
    <t xml:space="preserve"> 100870 </t>
  </si>
  <si>
    <t>BARRA DE APOIO RETA, EM ALUMINIO, COMPRIMENTO 60 CM,  FIXADA NA PAREDE - FORNECIMENTO E INSTALAÇÃO. AF_01/2020</t>
  </si>
  <si>
    <t xml:space="preserve"> 1.12.01.12 </t>
  </si>
  <si>
    <t xml:space="preserve"> 11961 </t>
  </si>
  <si>
    <t>Alarme Banheiro Pne Deficiente Físico Conforme Nbr 9050 com acionador</t>
  </si>
  <si>
    <t xml:space="preserve"> 1.12.01.13 </t>
  </si>
  <si>
    <t xml:space="preserve"> 10719 </t>
  </si>
  <si>
    <t>Placa de indicativa em acrílico e adesivo, com sinalização para deficientes, dim.: 12 x 30 cm</t>
  </si>
  <si>
    <t xml:space="preserve"> 1.12.01.14 </t>
  </si>
  <si>
    <t xml:space="preserve"> 1888 </t>
  </si>
  <si>
    <t>Espelho plano 3mm</t>
  </si>
  <si>
    <t xml:space="preserve"> 1.12.01.15 </t>
  </si>
  <si>
    <t xml:space="preserve"> 2037 </t>
  </si>
  <si>
    <t>Cabide de louça, DECA A680, branco ou similar</t>
  </si>
  <si>
    <t xml:space="preserve"> 1.12.01.16 </t>
  </si>
  <si>
    <t xml:space="preserve"> 100872 </t>
  </si>
  <si>
    <t>BARRA DE APOIO RETA, EM ALUMINIO, COMPRIMENTO 80 CM,  FIXADA NA PAREDE - FORNECIMENTO E INSTALAÇÃO. AF_01/2020</t>
  </si>
  <si>
    <t xml:space="preserve"> 1.12.02 </t>
  </si>
  <si>
    <t>INSTITUTO DE IDENTIFICAÇÃO</t>
  </si>
  <si>
    <t xml:space="preserve"> 1.12.02.1 </t>
  </si>
  <si>
    <t xml:space="preserve"> 12273 </t>
  </si>
  <si>
    <t>Lavatório com bancada em granito cinza andorinha, e = 2cm, dim 1.60x0.60, com 02 cubas de embutir de louça,  sifão ajustável metalizado, válvula cromada, torneira cromada, inclusive rodopia 10 cm, assentada</t>
  </si>
  <si>
    <t xml:space="preserve"> 1.12.02.2 </t>
  </si>
  <si>
    <t xml:space="preserve"> 1.12.02.3 </t>
  </si>
  <si>
    <t xml:space="preserve"> 1.12.03 </t>
  </si>
  <si>
    <t>DML</t>
  </si>
  <si>
    <t xml:space="preserve"> 1.12.03.1 </t>
  </si>
  <si>
    <t xml:space="preserve"> 86923 </t>
  </si>
  <si>
    <t>TANQUE DE LOUÇA BRANCA SUSPENSO, 18L OU EQUIVALENTE, INCLUSO SIFÃO TIPO GARRAFA EM PVC, VÁLVULA PLÁSTICA E TORNEIRA DE METAL CROMADO PADRÃO POPULAR - FORNECIMENTO E INSTALAÇÃO. AF_01/2020</t>
  </si>
  <si>
    <t xml:space="preserve"> 1.12.04 </t>
  </si>
  <si>
    <t>COZINHA</t>
  </si>
  <si>
    <t xml:space="preserve"> 1.12.04.1 </t>
  </si>
  <si>
    <t xml:space="preserve"> 132 </t>
  </si>
  <si>
    <t>Pia de cozinha com bancada em granito cinza andorinha, e = 2cm, dim 1.50x0.60, com 01 cuba de aço inox, sifão cromado, válvula cromada, torneira em aço inox, inclusive rodopia 10 cm, assentada.</t>
  </si>
  <si>
    <t xml:space="preserve"> 1.13 </t>
  </si>
  <si>
    <t>PINTURA</t>
  </si>
  <si>
    <t xml:space="preserve"> 1.13.01 </t>
  </si>
  <si>
    <t>ESQUADRIA DE MADEIRA</t>
  </si>
  <si>
    <t xml:space="preserve"> 1.13.01.1 </t>
  </si>
  <si>
    <t xml:space="preserve"> 2309 </t>
  </si>
  <si>
    <t>Pintura sobre superfícies de madeira com aplicação de 01 demão de fundo sintético nivelador, 01 demão de massa a óleo e 02 demãos de tinta esmalte</t>
  </si>
  <si>
    <t xml:space="preserve"> 1.13.02 </t>
  </si>
  <si>
    <t>ESQUADRIA METÁLICA</t>
  </si>
  <si>
    <t xml:space="preserve"> 1.13.02.1 </t>
  </si>
  <si>
    <t xml:space="preserve"> 2311 </t>
  </si>
  <si>
    <t>Pintura de acabamento com lixamento, aplicação de 01 demão de tinta à base de zarcão e 02 demãos de tinta esmalte</t>
  </si>
  <si>
    <t xml:space="preserve"> 1.13.03 </t>
  </si>
  <si>
    <t>PAREDES INTERNAS</t>
  </si>
  <si>
    <t xml:space="preserve"> 1.13.03.1 </t>
  </si>
  <si>
    <t xml:space="preserve"> 2291 </t>
  </si>
  <si>
    <t>Pintura para interiores, sobre paredes ou tetos, com lixamento, aplicação de 01 demão de líquido selador, 02 demãos de massa corrida e 02 demãos de tinta pva latex convencional para interiores</t>
  </si>
  <si>
    <t xml:space="preserve"> 1.13.04 </t>
  </si>
  <si>
    <t>PAREDES EXTERNAS</t>
  </si>
  <si>
    <t xml:space="preserve"> 1.13.04.1 </t>
  </si>
  <si>
    <t xml:space="preserve"> 2296 </t>
  </si>
  <si>
    <t>Pintura para exteriores, sobre paredes, com lixamento, aplicação de 01 demão de selador acrílico, 01 demão de textura acrílica branca e 02 demãos de tinta acrílica convencional</t>
  </si>
  <si>
    <t xml:space="preserve"> 1.14 </t>
  </si>
  <si>
    <t>INCÊNDIO</t>
  </si>
  <si>
    <t xml:space="preserve"> 1.14.1 </t>
  </si>
  <si>
    <t xml:space="preserve"> 8751 </t>
  </si>
  <si>
    <t>Extintor de pó químico seco (PQS), capacidade 12 kg</t>
  </si>
  <si>
    <t xml:space="preserve"> 1.14.2 </t>
  </si>
  <si>
    <t xml:space="preserve"> 12884 </t>
  </si>
  <si>
    <t>Placa de sinalizacao, fotoluminescente, 38x19 cm, em pvc , com seta indicativa de sentido (esquerda ou direita) de saída de emergência- Placa S2</t>
  </si>
  <si>
    <t xml:space="preserve"> 1.14.3 </t>
  </si>
  <si>
    <t xml:space="preserve"> 97599 </t>
  </si>
  <si>
    <t>LUMINÁRIA DE EMERGÊNCIA, COM 30 LÂMPADAS LED DE 2 W, SEM REATOR - FORNECIMENTO E INSTALAÇÃO. AF_02/2020</t>
  </si>
  <si>
    <t xml:space="preserve"> 1.15 </t>
  </si>
  <si>
    <t>INSTALAÇÕES HIDRÁULICAS</t>
  </si>
  <si>
    <t xml:space="preserve"> 1.15.1 </t>
  </si>
  <si>
    <t xml:space="preserve"> 10308 </t>
  </si>
  <si>
    <t>Limpeza de reservatório</t>
  </si>
  <si>
    <t xml:space="preserve"> 1.15.2 </t>
  </si>
  <si>
    <t xml:space="preserve"> 3202 </t>
  </si>
  <si>
    <t>Registro tipo esfera em PVC c/borboleta, d =  1"</t>
  </si>
  <si>
    <t xml:space="preserve"> 1.15.3 </t>
  </si>
  <si>
    <t xml:space="preserve"> 140 </t>
  </si>
  <si>
    <t>Registro tipo esfera em PVC c/borboleta, d = 1 1/4"</t>
  </si>
  <si>
    <t xml:space="preserve"> 1.15.4 </t>
  </si>
  <si>
    <t xml:space="preserve"> 89443 </t>
  </si>
  <si>
    <t>TE, PVC, SOLDÁVEL, DN 32MM, INSTALADO EM RAMAL DE DISTRIBUIÇÃO DE ÁGUA - FORNECIMENTO E INSTALAÇÃO. AF_12/2014</t>
  </si>
  <si>
    <t xml:space="preserve"> 1.15.5 </t>
  </si>
  <si>
    <t xml:space="preserve"> 89492 </t>
  </si>
  <si>
    <t>JOELHO 90 GRAUS, PVC, SOLDÁVEL, DN 32MM, INSTALADO EM PRUMADA DE ÁGUA - FORNECIMENTO E INSTALAÇÃO. AF_12/2014</t>
  </si>
  <si>
    <t xml:space="preserve"> 1.15.6 </t>
  </si>
  <si>
    <t xml:space="preserve"> 89624 </t>
  </si>
  <si>
    <t>TÊ DE REDUÇÃO, PVC, SOLDÁVEL, DN 40MM X 32MM, INSTALADO EM PRUMADA DE ÁGUA - FORNECIMENTO E INSTALAÇÃO. AF_12/2014</t>
  </si>
  <si>
    <t xml:space="preserve"> 1.15.7 </t>
  </si>
  <si>
    <t xml:space="preserve"> 1073 </t>
  </si>
  <si>
    <t>Bucha de redução curta de pvc rígido soldável, marrom, diâm = 40 x 32mm</t>
  </si>
  <si>
    <t xml:space="preserve"> 1.15.8 </t>
  </si>
  <si>
    <t xml:space="preserve"> 1030 </t>
  </si>
  <si>
    <t>Tubo pvc rígido soldável marrom p/ água, d = 40 mm (1 1/4")</t>
  </si>
  <si>
    <t xml:space="preserve"> 1.15.9 </t>
  </si>
  <si>
    <t xml:space="preserve"> 1029 </t>
  </si>
  <si>
    <t>Tubo pvc rígido soldável marrom p/ água, d = 32 mm (1")</t>
  </si>
  <si>
    <t xml:space="preserve"> 1.15.10 </t>
  </si>
  <si>
    <t xml:space="preserve"> 1465 </t>
  </si>
  <si>
    <t>Registro gaveta c/ canopla cromada, d=20mm (3/4") - ref.1509 Deca ou similar</t>
  </si>
  <si>
    <t xml:space="preserve"> 1.15.11 </t>
  </si>
  <si>
    <t xml:space="preserve"> 479 </t>
  </si>
  <si>
    <t>Joelho 90º red. pvc rígido soldável c/bucha de latão, diâm= 25mmx1/2"</t>
  </si>
  <si>
    <t xml:space="preserve"> 1.15.12 </t>
  </si>
  <si>
    <t xml:space="preserve"> 89617 </t>
  </si>
  <si>
    <t>TE, PVC, SOLDÁVEL, DN 25MM, INSTALADO EM PRUMADA DE ÁGUA - FORNECIMENTO E INSTALAÇÃO. AF_12/2014</t>
  </si>
  <si>
    <t xml:space="preserve"> 1.15.13 </t>
  </si>
  <si>
    <t xml:space="preserve"> 1135 </t>
  </si>
  <si>
    <t>Joelho 90º de pvc rígido soldável, marrom  diâm = 25mm</t>
  </si>
  <si>
    <t xml:space="preserve"> 1.15.14 </t>
  </si>
  <si>
    <t xml:space="preserve"> 1028 </t>
  </si>
  <si>
    <t>Tubo pvc rígido soldável marrom p/ água, d = 25 mm (3/4")</t>
  </si>
  <si>
    <t xml:space="preserve"> 1.16 </t>
  </si>
  <si>
    <t>INSTALAÇÃO SANITÁRIA</t>
  </si>
  <si>
    <t xml:space="preserve"> 1.16.1 </t>
  </si>
  <si>
    <t xml:space="preserve"> 2797 </t>
  </si>
  <si>
    <t>Caixa de passagem em alvenaria de tijolos maciços esp. = 0,12m,  dim. int. =  0.60 x 0.60 x 0.60m</t>
  </si>
  <si>
    <t xml:space="preserve"> 1.16.2 </t>
  </si>
  <si>
    <t xml:space="preserve"> 6411 </t>
  </si>
  <si>
    <t>Tampa de concreto para caixas de passagem 0,60x0,60mx0,07m</t>
  </si>
  <si>
    <t xml:space="preserve"> 1.16.3 </t>
  </si>
  <si>
    <t xml:space="preserve"> 1691 </t>
  </si>
  <si>
    <t>Caixa de gordura - "cg" - (50 x 50 x 65cm)</t>
  </si>
  <si>
    <t xml:space="preserve"> 1.16.4 </t>
  </si>
  <si>
    <t xml:space="preserve"> 89482 </t>
  </si>
  <si>
    <t>CAIXA SIFONADA, PVC, DN 100 X 100 X 50 MM, FORNECIDA E INSTALADA EM RAMAIS DE ENCAMINHAMENTO DE ÁGUA PLUVIAL. AF_12/2014</t>
  </si>
  <si>
    <t xml:space="preserve"> 1.16.5 </t>
  </si>
  <si>
    <t xml:space="preserve"> 1695 </t>
  </si>
  <si>
    <t>Caixa sifonada quadrada, com sete entradas e uma saída, d = 150 x 150 x 50mm, ref. nº25, acabamento branco, marca Akros ou similar</t>
  </si>
  <si>
    <t xml:space="preserve"> 1.16.6 </t>
  </si>
  <si>
    <t xml:space="preserve"> 1603 </t>
  </si>
  <si>
    <t>Joelho de 90° em pvc rígido soldável, para esgoto secundário, diâm = 40mm</t>
  </si>
  <si>
    <t xml:space="preserve"> 1.16.7 </t>
  </si>
  <si>
    <t xml:space="preserve"> 1628 </t>
  </si>
  <si>
    <t>Joelho 90° em pvc rígido c/ anéis, para esgoto predial, diâm = 50mm</t>
  </si>
  <si>
    <t xml:space="preserve"> 1.16.8 </t>
  </si>
  <si>
    <t xml:space="preserve"> 1556 </t>
  </si>
  <si>
    <t>Joelho 90° em pvc rígido soldável, para esgoto predial, diâm = 100mm</t>
  </si>
  <si>
    <t xml:space="preserve"> 1.16.9 </t>
  </si>
  <si>
    <t xml:space="preserve"> 1602 </t>
  </si>
  <si>
    <t>Joelho de 45° em pvc rígido soldável, para esgoto secundário, diâm = 40mm</t>
  </si>
  <si>
    <t xml:space="preserve"> 1.16.10 </t>
  </si>
  <si>
    <t xml:space="preserve"> 1551 </t>
  </si>
  <si>
    <t>Joelho 45° em pvc rígido soldável, para esgoto predial, diâm = 50mm</t>
  </si>
  <si>
    <t xml:space="preserve"> 1.16.11 </t>
  </si>
  <si>
    <t xml:space="preserve"> 1553 </t>
  </si>
  <si>
    <t>Joelho 45° em pvc rígido soldável, para esgoto predial, diâm = 100mm</t>
  </si>
  <si>
    <t xml:space="preserve"> 1.16.12 </t>
  </si>
  <si>
    <t xml:space="preserve"> 89783 </t>
  </si>
  <si>
    <t>JUNÇÃO SIMPLES, PVC, SERIE NORMAL, ESGOTO PREDIAL, DN 40 MM, JUNTA SOLDÁVEL, FORNECIDO E INSTALADO EM RAMAL DE DESCARGA OU RAMAL DE ESGOTO SANITÁRIO. AF_12/2014</t>
  </si>
  <si>
    <t xml:space="preserve"> 1.16.13 </t>
  </si>
  <si>
    <t xml:space="preserve"> 89785 </t>
  </si>
  <si>
    <t>JUNÇÃO SIMPLES, PVC, SERIE NORMAL, ESGOTO PREDIAL, DN 50 X 50 MM, JUNTA ELÁSTICA, FORNECIDO E INSTALADO EM RAMAL DE DESCARGA OU RAMAL DE ESGOTO SANITÁRIO. AF_12/2014</t>
  </si>
  <si>
    <t xml:space="preserve"> 1.16.14 </t>
  </si>
  <si>
    <t xml:space="preserve"> 1564 </t>
  </si>
  <si>
    <t>Junção simples em pvc rígido soldável, para esgoto primário, diâm = 100 x 100mm</t>
  </si>
  <si>
    <t xml:space="preserve"> 1.16.15 </t>
  </si>
  <si>
    <t xml:space="preserve"> 1643 </t>
  </si>
  <si>
    <t>Junção invertida em pvc rígido c/ anéis, para esgoto primário, diâm =100 x 50mm</t>
  </si>
  <si>
    <t xml:space="preserve"> 1.16.16 </t>
  </si>
  <si>
    <t xml:space="preserve"> 1585 </t>
  </si>
  <si>
    <t>Tê sanitário em pvc rígido soldável, para esgoto primário, diâm = 50 x 50mm</t>
  </si>
  <si>
    <t xml:space="preserve"> 1.16.17 </t>
  </si>
  <si>
    <t xml:space="preserve"> 89813 </t>
  </si>
  <si>
    <t>LUVA SIMPLES, PVC, SERIE NORMAL, ESGOTO PREDIAL, DN 50 MM, JUNTA ELÁSTICA, FORNECIDO E INSTALADO EM PRUMADA DE ESGOTO SANITÁRIO OU VENTILAÇÃO. AF_12/2014</t>
  </si>
  <si>
    <t xml:space="preserve"> 1.16.18 </t>
  </si>
  <si>
    <t xml:space="preserve"> 1575 </t>
  </si>
  <si>
    <t>Luva simples em pvc rígido soldável, para esgoto primário, diâm = 100mm</t>
  </si>
  <si>
    <t xml:space="preserve"> 1.16.19 </t>
  </si>
  <si>
    <t xml:space="preserve"> 1524 </t>
  </si>
  <si>
    <t>Tubo pvc rígido soldável ponta e bolsa p/ esgoto predial, d =  40 mm</t>
  </si>
  <si>
    <t xml:space="preserve"> 1.16.20 </t>
  </si>
  <si>
    <t xml:space="preserve"> 1525 </t>
  </si>
  <si>
    <t>Tubo pvc rígido soldável ponta e bolsa p/ esgoto predial, d =  50 mm</t>
  </si>
  <si>
    <t xml:space="preserve"> 1.16.21 </t>
  </si>
  <si>
    <t xml:space="preserve"> 1527 </t>
  </si>
  <si>
    <t>Tubo pvc rígido soldável ponta e bolsa p/ esgoto predial, d = 100 mm</t>
  </si>
  <si>
    <t xml:space="preserve"> 1.16.22 </t>
  </si>
  <si>
    <t xml:space="preserve"> 1594 </t>
  </si>
  <si>
    <t>Terminal de ventilação em pvc rígido soldável, para esgoto primário, diâm = 50mm</t>
  </si>
  <si>
    <t xml:space="preserve"> 1.17 </t>
  </si>
  <si>
    <t>INSTALAÇÕES ELÉTRICAS</t>
  </si>
  <si>
    <t xml:space="preserve"> 1.17.01 </t>
  </si>
  <si>
    <t>ENTRADA PADRÃO</t>
  </si>
  <si>
    <t xml:space="preserve"> 1.17.01.1 </t>
  </si>
  <si>
    <t xml:space="preserve"> 332 </t>
  </si>
  <si>
    <t>Poste de concreto duplo T (DT)  9/300 - fornecimento e assentamento</t>
  </si>
  <si>
    <t xml:space="preserve"> 1.17.01.2 </t>
  </si>
  <si>
    <t xml:space="preserve"> 101540 </t>
  </si>
  <si>
    <t>ARMAÇÃO SECUNDÁRIA, COM 3 ESTRIBOS E 3 ISOLADORES - FORNECIMENTO E INSTALAÇÃO. AF_07/2020</t>
  </si>
  <si>
    <t xml:space="preserve"> 1.17.01.3 </t>
  </si>
  <si>
    <t xml:space="preserve"> 8021 </t>
  </si>
  <si>
    <t>Cabeçote de alumínio de 3"</t>
  </si>
  <si>
    <t xml:space="preserve"> 1.17.01.4 </t>
  </si>
  <si>
    <t xml:space="preserve"> 4527 </t>
  </si>
  <si>
    <t>Quadro de medição trifásica em Noril com lente para leitura</t>
  </si>
  <si>
    <t xml:space="preserve"> 1.17.01.5 </t>
  </si>
  <si>
    <t xml:space="preserve"> 10764 </t>
  </si>
  <si>
    <t>Abraçadeira em fita de aço 1", com fecho rápido</t>
  </si>
  <si>
    <t xml:space="preserve"> 1.17.01.6 </t>
  </si>
  <si>
    <t xml:space="preserve"> 9067 </t>
  </si>
  <si>
    <t>Disjuntor termomagnético tripolar 200 A com caixa moldada 10 kA</t>
  </si>
  <si>
    <t xml:space="preserve"> 1.17.01.7 </t>
  </si>
  <si>
    <t xml:space="preserve"> 7918 </t>
  </si>
  <si>
    <t>Cabo de cobre isolado em EPR flexível unipolar  95mm² - 0,6Kv/1Kv/90°</t>
  </si>
  <si>
    <t xml:space="preserve"> 1.17.01.8 </t>
  </si>
  <si>
    <t xml:space="preserve"> 7917 </t>
  </si>
  <si>
    <t>Cabo de cobre isolado em EPR flexível unipolar  50mm² - 0,6Kv/1Kv/90°</t>
  </si>
  <si>
    <t xml:space="preserve"> 1.17.01.9 </t>
  </si>
  <si>
    <t xml:space="preserve"> 8022 </t>
  </si>
  <si>
    <t>Eletroduto em ferro galvanizado pesado sem costura 3" x 3m</t>
  </si>
  <si>
    <t xml:space="preserve"> 1.17.01.10 </t>
  </si>
  <si>
    <t xml:space="preserve"> 354 </t>
  </si>
  <si>
    <t>Eletroduto de pvc rígido roscável, diâm = 32mm (1")</t>
  </si>
  <si>
    <t xml:space="preserve"> 1.17.01.11 </t>
  </si>
  <si>
    <t xml:space="preserve"> 10805 </t>
  </si>
  <si>
    <t>Curva para eletroduto galvanizado, diâm = 3" - Rev.01</t>
  </si>
  <si>
    <t xml:space="preserve"> 1.17.01.12 </t>
  </si>
  <si>
    <t xml:space="preserve"> 434 </t>
  </si>
  <si>
    <t>Fornecimento de haste de aterramento 5/8"x3,00m com conector (Cópia da ORSE)</t>
  </si>
  <si>
    <t xml:space="preserve"> 1.17.01.13 </t>
  </si>
  <si>
    <t xml:space="preserve"> 9481 </t>
  </si>
  <si>
    <t>Caixa pré-moldada c/tampa para aterramento (20x20x15cm), padrão Energisa Caixa pré-moldada c/ tampa para aterramento (20x20x15cm), padrão Energisa</t>
  </si>
  <si>
    <t xml:space="preserve"> 1.17.02 </t>
  </si>
  <si>
    <t>CABOS E ELETRODUTOS</t>
  </si>
  <si>
    <t xml:space="preserve"> 1.17.02.1 </t>
  </si>
  <si>
    <t xml:space="preserve"> 3796 </t>
  </si>
  <si>
    <t>Cabo de cobre flexível isolado, seção  1,5mm², 450/ 750v / 70°c</t>
  </si>
  <si>
    <t xml:space="preserve"> 1.17.02.2 </t>
  </si>
  <si>
    <t xml:space="preserve"> 3797 </t>
  </si>
  <si>
    <t>Cabo de cobre flexível isolado, seção  2,5mm², 450/ 750v / 70°c</t>
  </si>
  <si>
    <t xml:space="preserve"> 1.17.02.3 </t>
  </si>
  <si>
    <t xml:space="preserve"> 3798 </t>
  </si>
  <si>
    <t>Cabo de cobre flexível isolado, seção  4mm², 450/ 750v / 70°c</t>
  </si>
  <si>
    <t xml:space="preserve"> 1.17.02.4 </t>
  </si>
  <si>
    <t xml:space="preserve"> 194 </t>
  </si>
  <si>
    <t>Canaleta plástica 50x80mm, Hellerman ou similar</t>
  </si>
  <si>
    <t xml:space="preserve"> 1.17.02.5 </t>
  </si>
  <si>
    <t xml:space="preserve"> 399 </t>
  </si>
  <si>
    <t>Eletroduto flexível de pvc (sanfonado), diâm = 25mm (3/4")</t>
  </si>
  <si>
    <t xml:space="preserve"> 1.17.02.6 </t>
  </si>
  <si>
    <t xml:space="preserve"> 4278 </t>
  </si>
  <si>
    <t>Eletroduto flexível de pvc (sanfonado), diâm = 32mm (1")</t>
  </si>
  <si>
    <t xml:space="preserve"> 1.17.03 </t>
  </si>
  <si>
    <t>CAIXAS/LUMINÁRIAS/INTERRUPTORES</t>
  </si>
  <si>
    <t xml:space="preserve"> 1.17.03.1 </t>
  </si>
  <si>
    <t xml:space="preserve"> 743 </t>
  </si>
  <si>
    <t>Caixa de passagem pvc, 4" x 4" cm, embutir, p/eletroduto</t>
  </si>
  <si>
    <t xml:space="preserve"> 1.17.03.2 </t>
  </si>
  <si>
    <t xml:space="preserve"> 10793 </t>
  </si>
  <si>
    <t>Caixa de passagem pvc, 4" x 2", embutir, p/eletroduto - Rev 01</t>
  </si>
  <si>
    <t xml:space="preserve"> 1.17.03.3 </t>
  </si>
  <si>
    <t xml:space="preserve"> 8998 </t>
  </si>
  <si>
    <t>Placa cega para caixa de pvc 4"x 4", p/eletroduto</t>
  </si>
  <si>
    <t xml:space="preserve"> 1.17.03.4 </t>
  </si>
  <si>
    <t xml:space="preserve"> 471 </t>
  </si>
  <si>
    <t>Interruptor 02 seções, com caixa pvc 4"x2"</t>
  </si>
  <si>
    <t xml:space="preserve"> 1.17.03.5 </t>
  </si>
  <si>
    <t xml:space="preserve"> 470 </t>
  </si>
  <si>
    <t>Interruptor 01 seção, com caixa pvc 4"x2"</t>
  </si>
  <si>
    <t xml:space="preserve"> 1.17.03.6 </t>
  </si>
  <si>
    <t xml:space="preserve"> 774 </t>
  </si>
  <si>
    <t>Interruptor "sistema X" 01 seção, c/placa, incluso caixa " sistema X", aparente</t>
  </si>
  <si>
    <t xml:space="preserve"> 1.17.03.7 </t>
  </si>
  <si>
    <t xml:space="preserve"> 776 </t>
  </si>
  <si>
    <t>Interruptor "sistema X" 02 seções, c/placa, incluso caixa "sistema  X", aparente</t>
  </si>
  <si>
    <t xml:space="preserve"> 1.17.03.8 </t>
  </si>
  <si>
    <t xml:space="preserve"> 97607 </t>
  </si>
  <si>
    <t>LUMINÁRIA ARANDELA TIPO TARTARUGA, DE SOBREPOR, COM 1 LÂMPADA LED DE 6 W, SEM REATOR - FORNECIMENTO E INSTALAÇÃO. AF_02/2020</t>
  </si>
  <si>
    <t xml:space="preserve"> 1.17.03.9 </t>
  </si>
  <si>
    <t xml:space="preserve"> 480 </t>
  </si>
  <si>
    <t>Relé fotoelétrico individual 5a/127v c/base móvel</t>
  </si>
  <si>
    <t xml:space="preserve"> 1.17.03.10 </t>
  </si>
  <si>
    <t xml:space="preserve"> 1.17.03.11 </t>
  </si>
  <si>
    <t xml:space="preserve"> 192 </t>
  </si>
  <si>
    <t>Luminária tipo plafon, de sobrepor quadrado, com 1 lâmpada led de 12/13 w, sem reator - fornecimento e instalação. af_02/2020</t>
  </si>
  <si>
    <t xml:space="preserve"> 1.17.03.12 </t>
  </si>
  <si>
    <t xml:space="preserve"> 12102 </t>
  </si>
  <si>
    <t>Luminária tubular com lâmpada led de 1 x 9/10 w / bivolt</t>
  </si>
  <si>
    <t xml:space="preserve"> 1.17.03.13 </t>
  </si>
  <si>
    <t xml:space="preserve"> 13031 </t>
  </si>
  <si>
    <t>Luminária tubular com lâmpada led de 2 x 18/20 w / bivolt</t>
  </si>
  <si>
    <t xml:space="preserve"> 1.17.03.14 </t>
  </si>
  <si>
    <t xml:space="preserve"> 92000 </t>
  </si>
  <si>
    <t>TOMADA BAIXA DE EMBUTIR (1 MÓDULO), 2P+T 10 A, INCLUINDO SUPORTE E PLACA - FORNECIMENTO E INSTALAÇÃO. AF_12/2015</t>
  </si>
  <si>
    <t xml:space="preserve"> 1.17.03.15 </t>
  </si>
  <si>
    <t xml:space="preserve"> 92008 </t>
  </si>
  <si>
    <t>TOMADA BAIXA DE EMBUTIR (2 MÓDULOS), 2P+T 10 A, INCLUINDO SUPORTE E PLACA - FORNECIMENTO E INSTALAÇÃO. AF_12/2015</t>
  </si>
  <si>
    <t xml:space="preserve"> 1.17.03.16 </t>
  </si>
  <si>
    <t xml:space="preserve"> 193 </t>
  </si>
  <si>
    <t>Tomada dupla 2p+T universal, "Sistema X", com caixa externa</t>
  </si>
  <si>
    <t xml:space="preserve"> 1.17.03.17 </t>
  </si>
  <si>
    <t xml:space="preserve"> 91993 </t>
  </si>
  <si>
    <t>TOMADA ALTA DE EMBUTIR (1 MÓDULO), 2P+T 20 A, INCLUINDO SUPORTE E PLACA - FORNECIMENTO E INSTALAÇÃO. AF_12/2015</t>
  </si>
  <si>
    <t xml:space="preserve"> 1.17.03.18 </t>
  </si>
  <si>
    <t xml:space="preserve"> 3397 </t>
  </si>
  <si>
    <t>Ponto de tomada 3p para ar condicionado até 3000 va, com eletroduto de pvc flexível sanfonado embutido  Ø 3/4", incluindo conjunto astop/30a-220v, inclusive aterramento</t>
  </si>
  <si>
    <t>pt</t>
  </si>
  <si>
    <t xml:space="preserve"> 1.17.04 </t>
  </si>
  <si>
    <t>QUADRO E DISJUNTORES</t>
  </si>
  <si>
    <t xml:space="preserve"> 1.17.04.1 </t>
  </si>
  <si>
    <t xml:space="preserve"> 93653 </t>
  </si>
  <si>
    <t>DISJUNTOR MONOPOLAR TIPO DIN, CORRENTE NOMINAL DE 10A - FORNECIMENTO E INSTALAÇÃO. AF_10/2020</t>
  </si>
  <si>
    <t xml:space="preserve"> 1.17.04.2 </t>
  </si>
  <si>
    <t xml:space="preserve"> 93671 </t>
  </si>
  <si>
    <t>DISJUNTOR TRIPOLAR TIPO DIN, CORRENTE NOMINAL DE 32A - FORNECIMENTO E INSTALAÇÃO. AF_10/2020</t>
  </si>
  <si>
    <t xml:space="preserve"> 1.17.04.3 </t>
  </si>
  <si>
    <t xml:space="preserve"> 93672 </t>
  </si>
  <si>
    <t>DISJUNTOR TRIPOLAR TIPO DIN, CORRENTE NOMINAL DE 40A - FORNECIMENTO E INSTALAÇÃO. AF_10/2020</t>
  </si>
  <si>
    <t xml:space="preserve"> 1.17.04.4 </t>
  </si>
  <si>
    <t xml:space="preserve"> 452 </t>
  </si>
  <si>
    <t>Disjuntor termomagnetico tripolar  63 A, padrão DIN (Europeu - linha branca), curva C</t>
  </si>
  <si>
    <t xml:space="preserve"> 1.17.04.5 </t>
  </si>
  <si>
    <t xml:space="preserve"> 12226 </t>
  </si>
  <si>
    <t>Quadro de distribuição de embutir, em chapa de aço, para até 24 disjuntores, com barramento, padrão DIN, exclusive disjuntores</t>
  </si>
  <si>
    <t xml:space="preserve"> 1.17.04.6 </t>
  </si>
  <si>
    <t xml:space="preserve"> 1.17.04.7 </t>
  </si>
  <si>
    <t xml:space="preserve"> 93654 </t>
  </si>
  <si>
    <t>DISJUNTOR MONOPOLAR TIPO DIN, CORRENTE NOMINAL DE 16A - FORNECIMENTO E INSTALAÇÃO. AF_10/2020</t>
  </si>
  <si>
    <t xml:space="preserve"> 1.17.04.8 </t>
  </si>
  <si>
    <t xml:space="preserve"> 93668 </t>
  </si>
  <si>
    <t>DISJUNTOR TRIPOLAR TIPO DIN, CORRENTE NOMINAL DE 16A - FORNECIMENTO E INSTALAÇÃO. AF_10/2020</t>
  </si>
  <si>
    <t xml:space="preserve"> 1.17.04.9 </t>
  </si>
  <si>
    <t xml:space="preserve"> 93667 </t>
  </si>
  <si>
    <t>DISJUNTOR TRIPOLAR TIPO DIN, CORRENTE NOMINAL DE 10A - FORNECIMENTO E INSTALAÇÃO. AF_10/2020</t>
  </si>
  <si>
    <t xml:space="preserve"> 1.17.04.10 </t>
  </si>
  <si>
    <t xml:space="preserve"> 1.17.04.11 </t>
  </si>
  <si>
    <t xml:space="preserve"> 12222 </t>
  </si>
  <si>
    <t>Quadro de distribuição de embutir, em chapa de aço, para até 08 disjuntores, com barramento, padrão DIN, exclusive disjuntores</t>
  </si>
  <si>
    <t xml:space="preserve"> 1.17.04.12 </t>
  </si>
  <si>
    <t xml:space="preserve"> 1.17.04.13 </t>
  </si>
  <si>
    <t xml:space="preserve"> 12225 </t>
  </si>
  <si>
    <t>Quadro de distribuição de embutir, em chapa de aço, para até 18 disjuntores, com barramento, padrão DIN, exclusive disjuntores</t>
  </si>
  <si>
    <t xml:space="preserve"> 1.17.04.14 </t>
  </si>
  <si>
    <t xml:space="preserve"> 1.17.04.15 </t>
  </si>
  <si>
    <t xml:space="preserve"> 1.17.04.16 </t>
  </si>
  <si>
    <t xml:space="preserve"> 93670 </t>
  </si>
  <si>
    <t>DISJUNTOR TRIPOLAR TIPO DIN, CORRENTE NOMINAL DE 25A - FORNECIMENTO E INSTALAÇÃO. AF_10/2020</t>
  </si>
  <si>
    <t xml:space="preserve"> 1.17.04.17 </t>
  </si>
  <si>
    <t xml:space="preserve"> 1.17.05 </t>
  </si>
  <si>
    <t>IMPLANTAÇÃO E ILUMINAÇÃO EXTERNA</t>
  </si>
  <si>
    <t xml:space="preserve"> 1.17.05.1 </t>
  </si>
  <si>
    <t xml:space="preserve"> 4429 </t>
  </si>
  <si>
    <t>Caixa de inspeção  0,30 x 0,30 x 0,40m</t>
  </si>
  <si>
    <t xml:space="preserve"> 1.17.05.2 </t>
  </si>
  <si>
    <t xml:space="preserve"> 8343 </t>
  </si>
  <si>
    <t>Caixa de passagem em alvenaria de tijolos maciços esp. = 0,12m,  dim. int. =  0.70 x 0.70 x 0.80m</t>
  </si>
  <si>
    <t xml:space="preserve"> 1.17.05.3 </t>
  </si>
  <si>
    <t xml:space="preserve"> 11533 </t>
  </si>
  <si>
    <t>Caixa de passagem em alvenaria de tijolos maciços esp. = 0,12m,  dim. int. =  1.00 x 1.00 x 0,60m</t>
  </si>
  <si>
    <t xml:space="preserve"> 1.17.05.4 </t>
  </si>
  <si>
    <t xml:space="preserve"> 1.17.05.5 </t>
  </si>
  <si>
    <t xml:space="preserve"> 7892 </t>
  </si>
  <si>
    <t>Eletroduto em ferro galvanizado pesado sem costura 2" x 3m</t>
  </si>
  <si>
    <t xml:space="preserve"> 1.17.05.6 </t>
  </si>
  <si>
    <t xml:space="preserve"> 1.17.05.7 </t>
  </si>
  <si>
    <t xml:space="preserve"> 91840 </t>
  </si>
  <si>
    <t>ELETRODUTO FLEXÍVEL CORRUGADO, PEAD, DN 40 MM (1 1/4"), PARA CIRCUITOS TERMINAIS, INSTALADO EM FORRO - FORNECIMENTO E INSTALAÇÃO. AF_12/2015</t>
  </si>
  <si>
    <t xml:space="preserve"> 1.17.05.8 </t>
  </si>
  <si>
    <t xml:space="preserve"> 1.17.05.9 </t>
  </si>
  <si>
    <t xml:space="preserve"> 1.17.05.10 </t>
  </si>
  <si>
    <t xml:space="preserve"> 9205 </t>
  </si>
  <si>
    <t>Cabo de cobre isolado em EPR flexível unipolar  10mm²  - 0,6Kv/1Kv/90°</t>
  </si>
  <si>
    <t xml:space="preserve"> 1.17.05.11 </t>
  </si>
  <si>
    <t xml:space="preserve"> 3801 </t>
  </si>
  <si>
    <t>Cabo de cobre flexível isolado, seção 16mm², 450/ 750v / 70°c</t>
  </si>
  <si>
    <t xml:space="preserve"> 1.17.05.12 </t>
  </si>
  <si>
    <t xml:space="preserve"> 1.17.05.13 </t>
  </si>
  <si>
    <t xml:space="preserve"> 1.17.05.14 </t>
  </si>
  <si>
    <t xml:space="preserve"> 11994 </t>
  </si>
  <si>
    <t>Luminária em LED  para iluminação pública,30W,bivolt, Selo A Inmetro,corpo em alumínio inj,FP 0,97, prot. DPS 10kv, IP66, IK09, Temp. cor 5000k, IRC= ou 70%, v. útil 50.000h, 120 lm/w.gar.5 anos, modelo GL216 G-light ou similar - Rev 01</t>
  </si>
  <si>
    <t xml:space="preserve"> 1.17.05.15 </t>
  </si>
  <si>
    <t xml:space="preserve"> 335 </t>
  </si>
  <si>
    <t>Poste em aço galvanizado, para iluminação pública, cônico, contínuo, reto, h=6.00m, d=126mm (base) e d=60mm (topo)ref.1006/B, incl.base concreto</t>
  </si>
  <si>
    <t xml:space="preserve"> 1.17.05.16 </t>
  </si>
  <si>
    <t xml:space="preserve"> 190 </t>
  </si>
  <si>
    <t>Suporte de fixação em chapa de aço para 02 luminárias, encaixe em poste galvanizado.</t>
  </si>
  <si>
    <t xml:space="preserve"> 1.17.05.17 </t>
  </si>
  <si>
    <t xml:space="preserve"> 1.17.05.18 </t>
  </si>
  <si>
    <t xml:space="preserve"> 11413 </t>
  </si>
  <si>
    <t>Cabo de cobre PP Cordplast 3 x 1,5 mm2, 450/750v - fornecimento e instalação</t>
  </si>
  <si>
    <t xml:space="preserve"> 1.17.05.19 </t>
  </si>
  <si>
    <t xml:space="preserve"> 1.18 </t>
  </si>
  <si>
    <t>SMTT</t>
  </si>
  <si>
    <t xml:space="preserve"> 1.18.1 </t>
  </si>
  <si>
    <t xml:space="preserve"> 1.18.2 </t>
  </si>
  <si>
    <t xml:space="preserve"> 1.18.3 </t>
  </si>
  <si>
    <t xml:space="preserve"> 1.18.4 </t>
  </si>
  <si>
    <t xml:space="preserve"> 1.18.5 </t>
  </si>
  <si>
    <t xml:space="preserve"> 97644 </t>
  </si>
  <si>
    <t>REMOÇÃO DE PORTAS, DE FORMA MANUAL, SEM REAPROVEITAMENTO. AF_12/2017</t>
  </si>
  <si>
    <t xml:space="preserve"> 1.18.6 </t>
  </si>
  <si>
    <t xml:space="preserve"> 9178 </t>
  </si>
  <si>
    <t>Porta em madeira mista, almofadada, 80 x 210 cm, exclusive batente e ferragens</t>
  </si>
  <si>
    <t xml:space="preserve"> 1.18.7 </t>
  </si>
  <si>
    <t xml:space="preserve"> 8514 </t>
  </si>
  <si>
    <t>Fechadura para porta externa, linha Colonial, ref.803-04 EZL, marca Stam ou similar</t>
  </si>
  <si>
    <t xml:space="preserve"> 1.18.8 </t>
  </si>
  <si>
    <t xml:space="preserve"> 1.18.9 </t>
  </si>
  <si>
    <t xml:space="preserve"> 1.18.10 </t>
  </si>
  <si>
    <t xml:space="preserve"> 3156 </t>
  </si>
  <si>
    <t>Filete de mármore branco, 2 cm, para acabamentos</t>
  </si>
  <si>
    <t xml:space="preserve"> 1.18.11 </t>
  </si>
  <si>
    <t xml:space="preserve"> 12476 </t>
  </si>
  <si>
    <t>Box para banheiro em vidro temperado 8 mm, liso, incolor, de correr, em aluminío branco, inclusive ferragens - fornecimento e instalação - Rev.02_10/2021</t>
  </si>
  <si>
    <t xml:space="preserve"> 1.18.12 </t>
  </si>
  <si>
    <t xml:space="preserve"> 1883 </t>
  </si>
  <si>
    <t>Vidro fantasia canelado 4 mm - Rev 02_10/2021</t>
  </si>
  <si>
    <t xml:space="preserve"> 1.18.13 </t>
  </si>
  <si>
    <t xml:space="preserve"> 1.18.14 </t>
  </si>
  <si>
    <t xml:space="preserve"> 1.18.15 </t>
  </si>
  <si>
    <t xml:space="preserve"> 1.18.16 </t>
  </si>
  <si>
    <t xml:space="preserve"> 641 </t>
  </si>
  <si>
    <t>Ponto de luz em teto ou parede, com eletroduto de pvc flexivel sanfonado aparente Ø 3/4"</t>
  </si>
  <si>
    <t xml:space="preserve"> 1.18.17 </t>
  </si>
  <si>
    <t xml:space="preserve"> 691 </t>
  </si>
  <si>
    <t>Ponto de tomada p/ lógica, c/ canaleta plastica 20x10mm com divisória, sem fiação, aparente</t>
  </si>
  <si>
    <t xml:space="preserve"> 1.18.18 </t>
  </si>
  <si>
    <t xml:space="preserve"> 674 </t>
  </si>
  <si>
    <t>Ponto de telefone c/tomada padrão Telebrás, com canaleta plastica c/divisoria 20x10mm, aparente</t>
  </si>
  <si>
    <t xml:space="preserve"> 1.18.19 </t>
  </si>
  <si>
    <t xml:space="preserve"> 2483 </t>
  </si>
  <si>
    <t>Enchimento de rasgos em alvenaria e concreto  para tubulação  diâm    1/2" a 1"</t>
  </si>
  <si>
    <t xml:space="preserve"> 1.18.20 </t>
  </si>
  <si>
    <t xml:space="preserve"> 2476 </t>
  </si>
  <si>
    <t>Rasgos em alvenaria para passagem de tubulação   diâm     1/2" a 1"</t>
  </si>
  <si>
    <t xml:space="preserve"> 1.18.21 </t>
  </si>
  <si>
    <t xml:space="preserve"> 1216 </t>
  </si>
  <si>
    <t>Tubo pvc rígido roscável d = 1/2"</t>
  </si>
  <si>
    <t xml:space="preserve"> 1.18.22 </t>
  </si>
  <si>
    <t xml:space="preserve"> 1282 </t>
  </si>
  <si>
    <t>Joelho de 90º de pvc rígido roscável, diâm = 1/2"</t>
  </si>
  <si>
    <t xml:space="preserve"> 1.18.23 </t>
  </si>
  <si>
    <t xml:space="preserve"> 9290 </t>
  </si>
  <si>
    <t>Portão de ferro de abrir, quadro em tubo de aço galv.1 1/2", barra quadrada 1/2" na vertical e barra chata de 1 x 3/16" na horizontal, inclusive dobradiças e e ferrolho</t>
  </si>
  <si>
    <t xml:space="preserve"> 1.18.24 </t>
  </si>
  <si>
    <t xml:space="preserve"> 1.19 </t>
  </si>
  <si>
    <t>PAISAGISMO</t>
  </si>
  <si>
    <t xml:space="preserve"> 1.19.1 </t>
  </si>
  <si>
    <t xml:space="preserve"> 98524 </t>
  </si>
  <si>
    <t>LIMPEZA MANUAL DE VEGETAÇÃO EM TERRENO COM ENXADA.AF_05/2018</t>
  </si>
  <si>
    <t xml:space="preserve"> 1.19.2 </t>
  </si>
  <si>
    <t xml:space="preserve"> 2395 </t>
  </si>
  <si>
    <t>Grama esmeralda em mudas, fornecimento e plantio</t>
  </si>
  <si>
    <t xml:space="preserve"> 1.20 </t>
  </si>
  <si>
    <t>ÁREA EXTERNA</t>
  </si>
  <si>
    <t xml:space="preserve"> 1.20.01 </t>
  </si>
  <si>
    <t>ESTACIONAMENTO</t>
  </si>
  <si>
    <t xml:space="preserve"> 1.20.01.1 </t>
  </si>
  <si>
    <t xml:space="preserve"> 2602 </t>
  </si>
  <si>
    <t>Remoção e reassentamento de paralelepípedo sobre colchão de areia</t>
  </si>
  <si>
    <t xml:space="preserve"> 1.20.01.2 </t>
  </si>
  <si>
    <t xml:space="preserve"> 3212 </t>
  </si>
  <si>
    <t>Colchão de areia</t>
  </si>
  <si>
    <t xml:space="preserve"> 1.20.01.3 </t>
  </si>
  <si>
    <t xml:space="preserve"> 9104 </t>
  </si>
  <si>
    <t>Pavimentação em paralelepípedo granítico sobre colchão de areia, rejuntado com argamassa de cimento e areia traço 1:3, inclusive frete do paralelepípedo granítico</t>
  </si>
  <si>
    <t xml:space="preserve"> 1.20.01.4 </t>
  </si>
  <si>
    <t xml:space="preserve"> 11702 </t>
  </si>
  <si>
    <t>Piso em concreto simples desempolado, fck = 15 MPa, e = 7 cm - Não inclui formas para juntas de concretagem</t>
  </si>
  <si>
    <t xml:space="preserve"> 1.20.01.5 </t>
  </si>
  <si>
    <t xml:space="preserve"> 3724 </t>
  </si>
  <si>
    <t>Demarcação de pavimentos com pintura de 1 demão de resina acrílica, e aplicação de micro-esferas para sinalização horizontal (Estacionamentos, faixas de pedrestres, etc.)</t>
  </si>
  <si>
    <t xml:space="preserve"> 1.20.01.6 </t>
  </si>
  <si>
    <t xml:space="preserve"> 12214 </t>
  </si>
  <si>
    <t>Rampa padrão para acesso de deficientes a passeio público, em concreto simples Fck=25MPa, desempolada, com pintura indicativa em novacor, 02 demãos</t>
  </si>
  <si>
    <t xml:space="preserve"> 1.20.01.7 </t>
  </si>
  <si>
    <t xml:space="preserve"> 102498 </t>
  </si>
  <si>
    <t>PINTURA DE MEIO-FIO COM TINTA BRANCA A BASE DE CAL (CAIAÇÃO). AF_05/2021</t>
  </si>
  <si>
    <t xml:space="preserve"> 1.20.02 </t>
  </si>
  <si>
    <t>MURO</t>
  </si>
  <si>
    <t xml:space="preserve"> 1.20.02.1 </t>
  </si>
  <si>
    <t xml:space="preserve"> 1.20.02.2 </t>
  </si>
  <si>
    <t xml:space="preserve"> 1908 </t>
  </si>
  <si>
    <t>Reboco ou emboço externo, de parede, com argamassa traço t5 - 1:2:8 (cimento / cal / areia), espessura 2,0 cm</t>
  </si>
  <si>
    <t xml:space="preserve"> 1.20.02.3 </t>
  </si>
  <si>
    <t xml:space="preserve"> 88485 </t>
  </si>
  <si>
    <t>APLICAÇÃO DE FUNDO SELADOR ACRÍLICO EM PAREDES, UMA DEMÃO. AF_06/2014</t>
  </si>
  <si>
    <t xml:space="preserve"> 1.20.02.4 </t>
  </si>
  <si>
    <t xml:space="preserve"> 2283 </t>
  </si>
  <si>
    <t>Aplicação de 01 demão de textura acrílica</t>
  </si>
  <si>
    <t xml:space="preserve"> 1.20.02.5 </t>
  </si>
  <si>
    <t xml:space="preserve"> 1.20.02.6 </t>
  </si>
  <si>
    <t xml:space="preserve"> 1.20.02.7 </t>
  </si>
  <si>
    <t xml:space="preserve"> 1.20.03 </t>
  </si>
  <si>
    <t>PORTICO</t>
  </si>
  <si>
    <t xml:space="preserve"> 1.20.03.1 </t>
  </si>
  <si>
    <t xml:space="preserve"> 1.20.03.2 </t>
  </si>
  <si>
    <t xml:space="preserve"> 3346 </t>
  </si>
  <si>
    <t>Concreto simples usinado fck=30mpa, bombeado, lançado e adensado em superestrutura</t>
  </si>
  <si>
    <t xml:space="preserve"> 1.20.03.3 </t>
  </si>
  <si>
    <t xml:space="preserve"> 7424 </t>
  </si>
  <si>
    <t>Forma plana para vigas, em compensado plastificado de 14mm, 04 usos, inclusive escoramento</t>
  </si>
  <si>
    <t xml:space="preserve"> 1.20.03.4 </t>
  </si>
  <si>
    <t>Aço CA - 50 Ø 6,3 a 12,5mm, inclusive corte, dobragem, montagem e colocacao de ferragens nas formas, para superestruturas e fundações - R1</t>
  </si>
  <si>
    <t>kg</t>
  </si>
  <si>
    <t xml:space="preserve"> 1.20.03.5 </t>
  </si>
  <si>
    <t xml:space="preserve"> 141 </t>
  </si>
  <si>
    <t>Aço CA - 60 Ø 4,2 a 9,5mm, inclusive corte, dobragem, montagem e colocacao de ferragens nas formas, para superestruturas e fundações - R1</t>
  </si>
  <si>
    <t xml:space="preserve"> 1.20.03.6 </t>
  </si>
  <si>
    <t xml:space="preserve"> 1.20.03.7 </t>
  </si>
  <si>
    <t xml:space="preserve"> 1.20.03.8 </t>
  </si>
  <si>
    <t xml:space="preserve"> 1920 </t>
  </si>
  <si>
    <t>Revestimento cerâmico para parede, 9,5 x 9,5 cm, pei-1, linha arq design, azul médio ou escuro, Portobello ou similar, aplicado com argamassa industrializada ac-ii, rejuntado, exclusive regularização de base ou emboço</t>
  </si>
  <si>
    <t xml:space="preserve"> 1.20.04 </t>
  </si>
  <si>
    <t>PASSARELA</t>
  </si>
  <si>
    <t xml:space="preserve"> 1.20.04.1 </t>
  </si>
  <si>
    <t xml:space="preserve"> 2497 </t>
  </si>
  <si>
    <t>Escavação manual de vala ou cava em material de 1ª categoria, profundidade até 1,50m</t>
  </si>
  <si>
    <t xml:space="preserve"> 1.20.04.2 </t>
  </si>
  <si>
    <t xml:space="preserve"> 7369 </t>
  </si>
  <si>
    <t>Concreto Armado fck=30,0MPa, usinado, bombeado, adensado e lançado, para uso Geral, com formas planas em compensado resinado 12mm (05 usos)</t>
  </si>
  <si>
    <t xml:space="preserve"> 1.20.04.3 </t>
  </si>
  <si>
    <t xml:space="preserve"> 9215 </t>
  </si>
  <si>
    <t>Cobertura em policarbonato alveolar de 8mm, fixado em peças de alumínio inclusive instalação</t>
  </si>
  <si>
    <t xml:space="preserve"> 1.20.04.4 </t>
  </si>
  <si>
    <t xml:space="preserve"> 13073 </t>
  </si>
  <si>
    <t>Perfil u dobrado de chapa  udc simples- 100 x 50 x 3 mm com solda</t>
  </si>
  <si>
    <t xml:space="preserve"> 1.20.04.5 </t>
  </si>
  <si>
    <t xml:space="preserve"> 2314 </t>
  </si>
  <si>
    <t>Pintura de proteção e/ou acabamento sobre superfícies metálicas com aplicação de 01 demão de primer epoxi rico em zinco, e = 35 micra - R1</t>
  </si>
  <si>
    <t xml:space="preserve"> 1.20.04.6 </t>
  </si>
  <si>
    <t xml:space="preserve"> 2315 </t>
  </si>
  <si>
    <t>Pintura de acabamento em superfícies metálicas com aplicação de 01 demão de tinta esmalte epoxi (cores diversas), e = 35 micra - R1</t>
  </si>
  <si>
    <t xml:space="preserve"> 1.20.04.7 </t>
  </si>
  <si>
    <t xml:space="preserve"> 226 </t>
  </si>
  <si>
    <t>Chapa xadrez 1/4"</t>
  </si>
  <si>
    <t xml:space="preserve"> 1.20.05 </t>
  </si>
  <si>
    <t>DEPÓSITO</t>
  </si>
  <si>
    <t xml:space="preserve"> 1.20.05.1 </t>
  </si>
  <si>
    <t xml:space="preserve"> 1.20.05.2 </t>
  </si>
  <si>
    <t xml:space="preserve"> 1.20.05.3 </t>
  </si>
  <si>
    <t xml:space="preserve"> 7213 </t>
  </si>
  <si>
    <t>Remoção de caixa pre-moldada de concreto para ar condicionado</t>
  </si>
  <si>
    <t xml:space="preserve"> 1.20.05.4 </t>
  </si>
  <si>
    <t xml:space="preserve"> 5067 </t>
  </si>
  <si>
    <t>Demolição de laje pre-fabricada comum ou em treliça, inclusive capeamento</t>
  </si>
  <si>
    <t xml:space="preserve"> 1.20.05.5 </t>
  </si>
  <si>
    <t xml:space="preserve"> 1.20.05.6 </t>
  </si>
  <si>
    <t xml:space="preserve"> 1.20.05.7 </t>
  </si>
  <si>
    <t xml:space="preserve"> 7393 </t>
  </si>
  <si>
    <t>Laje pré-fabricada treliçada para piso ou cobertura, intereixo 38cm, h=12cm, el. enchimento em EPS h=8cm, inclusive escoramento em madeira e capeamento 4cm.</t>
  </si>
  <si>
    <t xml:space="preserve"> 1.20.05.8 </t>
  </si>
  <si>
    <t xml:space="preserve"> 1.20.05.9 </t>
  </si>
  <si>
    <t xml:space="preserve"> 1.20.05.10 </t>
  </si>
  <si>
    <t xml:space="preserve"> 1.20.05.11 </t>
  </si>
  <si>
    <t xml:space="preserve"> 10029 </t>
  </si>
  <si>
    <t>Impermeabilização c/ manta asfáltica aluminizada 3mm, estruturada com não-tecido de poliéster, inclusive aplicação de 1 demão de primer</t>
  </si>
  <si>
    <t xml:space="preserve"> 1.20.05.12 </t>
  </si>
  <si>
    <t xml:space="preserve"> 171 </t>
  </si>
  <si>
    <t>Cobogó de cimento, com único furo, dim: 20 x 20cm</t>
  </si>
  <si>
    <t xml:space="preserve"> 1.20.05.13 </t>
  </si>
  <si>
    <t xml:space="preserve"> 1.20.05.14 </t>
  </si>
  <si>
    <t xml:space="preserve"> 12334 </t>
  </si>
  <si>
    <t>Porta de abrir em aluminio tipo veneziana, acabamento anodizado natural, sem guarnicao/alizar/vista</t>
  </si>
  <si>
    <t xml:space="preserve"> 1.20.05.15 </t>
  </si>
  <si>
    <t xml:space="preserve"> 1.20.05.16 </t>
  </si>
  <si>
    <t xml:space="preserve"> 93145 </t>
  </si>
  <si>
    <t>PONTO DE ILUMINAÇÃO E TOMADA, RESIDENCIAL, INCLUINDO INTERRUPTOR SIMPLES E TOMADA 10A/250V, CAIXA ELÉTRICA, ELETRODUTO, CABO, RASGO, QUEBRA E CHUMBAMENTO (EXCLUINDO LUMINÁRIA E LÂMPADA). AF_01/2016</t>
  </si>
  <si>
    <t xml:space="preserve"> 1.20.05.17 </t>
  </si>
  <si>
    <t xml:space="preserve"> 2323 </t>
  </si>
  <si>
    <t>Pintura p/ piso c/ aplicação de 2 demãos tinta novacor, cores cerâmica, concreto, verde ou azul - aplicação c/ rôlo - R1</t>
  </si>
  <si>
    <t xml:space="preserve"> 1.20.05.18 </t>
  </si>
  <si>
    <t xml:space="preserve"> 12777 </t>
  </si>
  <si>
    <t>Pintura de Letras - letreiro, sobre paredes, com lixamento, aplicação de 01 demão de líquido selador acrílico, 02 demãos de massa acrílica e 02 demãos de tinta pva latex convencional para exteriores</t>
  </si>
  <si>
    <t xml:space="preserve"> 1.20.05.19 </t>
  </si>
  <si>
    <t xml:space="preserve"> 2289 </t>
  </si>
  <si>
    <t>Pintura para interiores, sobre paredes ou tetos, com lixamento, aplicação de 01 demão de líquido selador e 02 demãos de tinta pva latex convencional para interiores</t>
  </si>
  <si>
    <t xml:space="preserve"> 1.20.05.20 </t>
  </si>
  <si>
    <t xml:space="preserve"> 1.21 </t>
  </si>
  <si>
    <t>DIVERSOS</t>
  </si>
  <si>
    <t xml:space="preserve"> 1.21.1 </t>
  </si>
  <si>
    <t xml:space="preserve"> 2450 </t>
  </si>
  <si>
    <t>Limpeza geral</t>
  </si>
  <si>
    <t xml:space="preserve"> 1.21.2 </t>
  </si>
  <si>
    <t xml:space="preserve"> 3167 </t>
  </si>
  <si>
    <t>Placa de inauguração de obra em alumínio 0,60 x 0,80 m</t>
  </si>
  <si>
    <t xml:space="preserve"> 1.21.3 </t>
  </si>
  <si>
    <t xml:space="preserve"> 1.21.4 </t>
  </si>
  <si>
    <t xml:space="preserve"> 1.21.5 </t>
  </si>
  <si>
    <t>Total sem BDI</t>
  </si>
  <si>
    <t>Total do BDI</t>
  </si>
  <si>
    <t>Total Geral</t>
  </si>
  <si>
    <t>Feira de Santana, BA, 24 de maio de 2022</t>
  </si>
  <si>
    <t>_______________________________________________________________
Enova Construtora e Consultoria Ltda-EPP
CNPJ: 08.254.699/0001-28
Rep. Legal: Evanilsa Oliveira da Silva
RG: 02.615.789-60
CPF:224.955.765-91</t>
  </si>
  <si>
    <t>BOLETIM DE MEDIÇÃO Nº 09</t>
  </si>
  <si>
    <t>27/10/2023 até 06/12/2023</t>
  </si>
  <si>
    <t>Feira de Santana, 06 de Dezembro de 2023.</t>
  </si>
  <si>
    <t>BOLETIM DE MEDIÇÃO Nº 03 DO ADITIVO Nº 02</t>
  </si>
  <si>
    <t>4º TERMO ADITIVO</t>
  </si>
  <si>
    <t>27/10/2023 - 06/12/2023</t>
  </si>
  <si>
    <t>DATA</t>
  </si>
  <si>
    <t>Prefeitura de São Cristóvão</t>
  </si>
  <si>
    <t>Praça Getulio Vargas  Centro São Cristóvaõ-SE CNPJ : 13.128.855/0001-44</t>
  </si>
  <si>
    <t>Encargos</t>
  </si>
  <si>
    <t>BDI</t>
  </si>
  <si>
    <t>Deságio</t>
  </si>
  <si>
    <t>Empreendimento: 000005 - CÃPIA: REFORMA DO CEAC DO BAIRRO EDUARDO GOMES, MUNICÍPIO DE SÃO CRISTÓVÃO.</t>
  </si>
  <si>
    <t>SINAPI - 11/2018 - Sergipe
ORSE - 11/2018 - Sergipe</t>
  </si>
  <si>
    <t>DESCRIÇÃO DO ITEM</t>
  </si>
  <si>
    <t>UNID</t>
  </si>
  <si>
    <t>QUANT</t>
  </si>
  <si>
    <t xml:space="preserve"> UNIT (ORSE NOV/11)</t>
  </si>
  <si>
    <t>PREÇO COM BDI</t>
  </si>
  <si>
    <t>PREÇO COM DESÁGIO</t>
  </si>
  <si>
    <t>TOTAL</t>
  </si>
  <si>
    <t>01 </t>
  </si>
  <si>
    <t>REFORMA DO CEAC, EDUARDO GOMES, SÃO CRISTOVÃO/SE TP 01</t>
  </si>
  <si>
    <t>1.05</t>
  </si>
  <si>
    <t>1.05.20</t>
  </si>
  <si>
    <t>Demolição de reboco</t>
  </si>
  <si>
    <t>1.06</t>
  </si>
  <si>
    <t>1.06.02</t>
  </si>
  <si>
    <t>1.07.14</t>
  </si>
  <si>
    <t>Impermeabilizaçao com vedapren parede ou similar, 03 demaõs</t>
  </si>
  <si>
    <t>m2</t>
  </si>
  <si>
    <t>1.08.01</t>
  </si>
  <si>
    <t>1.08.01.3</t>
  </si>
  <si>
    <t>1.08.01.5</t>
  </si>
  <si>
    <t>Impermeabilização com aplicação de argamassa polimérica tipo Denvertec 100 ou similar</t>
  </si>
  <si>
    <t>1.09</t>
  </si>
  <si>
    <t>1.09.5</t>
  </si>
  <si>
    <t>1.09.7</t>
  </si>
  <si>
    <t>Revestimento cerâmico para piso ou parede, 50x50cm, antiderrapante (porcelanato), Elizabeth ou similar, aplicado com argamassa industrializada ac - iii, rejuntado, exclusive regularização de base ou emboço.</t>
  </si>
  <si>
    <t>1.10</t>
  </si>
  <si>
    <t>1.10.02</t>
  </si>
  <si>
    <t>1.10.02.4</t>
  </si>
  <si>
    <t>Porta em alumínio, cor N/P/B, moldura-vidro,completa, inclusive caixilhos, dobradiças ou roldanas e fechadura, exclusive vidro</t>
  </si>
  <si>
    <t>1.11</t>
  </si>
  <si>
    <t>1.11.1</t>
  </si>
  <si>
    <t>1.17</t>
  </si>
  <si>
    <t>1.17.03</t>
  </si>
  <si>
    <t>1.17.03.16</t>
  </si>
  <si>
    <t>unid</t>
  </si>
  <si>
    <t>1.18</t>
  </si>
  <si>
    <t>1.18.25</t>
  </si>
  <si>
    <t>1.18.26</t>
  </si>
  <si>
    <t>1.20</t>
  </si>
  <si>
    <t>AREA EXTERNA</t>
  </si>
  <si>
    <t>1.20.01</t>
  </si>
  <si>
    <t xml:space="preserve"> 1.20.01.8</t>
  </si>
  <si>
    <t>1.20.02</t>
  </si>
  <si>
    <t>1.20.03</t>
  </si>
  <si>
    <t>1.20.04</t>
  </si>
  <si>
    <t xml:space="preserve"> 1.20.04.8</t>
  </si>
  <si>
    <t>Calha em chapa de aço galvanizado nº 26, desenvolvimento 67 cm (fundo=15 cm, laterais=15 e 22 cm, bordas=3 e 12cm)</t>
  </si>
  <si>
    <t xml:space="preserve"> 1.20.04.9</t>
  </si>
  <si>
    <t xml:space="preserve"> 1.20.04.10</t>
  </si>
  <si>
    <t xml:space="preserve"> 1.20.04.11</t>
  </si>
  <si>
    <t xml:space="preserve"> 1.20.04.12</t>
  </si>
  <si>
    <t>Rasgos em concreto para passagem de tubulação diâm 5" a 6"</t>
  </si>
  <si>
    <t xml:space="preserve"> 1.20.04.13</t>
  </si>
  <si>
    <t>Enchimento de rasgos em alvenaria e concreto para tubulação diâm 2 1/2"a 4"</t>
  </si>
  <si>
    <t xml:space="preserve"> 1.20.04.14</t>
  </si>
  <si>
    <t>Passarela em alumínio e pintura PU automotiva com 12 pés em perfil com tesoura de alumínio, medidas 15,60 x 4,32 incluso cobertura em policarbonato</t>
  </si>
  <si>
    <t>1.20.05</t>
  </si>
  <si>
    <t>DEPOSITO</t>
  </si>
  <si>
    <t xml:space="preserve"> 1.20.05.21</t>
  </si>
  <si>
    <t>Cintas e vergas em blocos de concreto tipo "u" (calha) 12x19x39, preenchidos com concreto armado fck=15 mpa</t>
  </si>
  <si>
    <t xml:space="preserve"> 1.20.05.22</t>
  </si>
  <si>
    <t xml:space="preserve"> 1.20.05.23</t>
  </si>
  <si>
    <t xml:space="preserve"> 1.13.03.2</t>
  </si>
  <si>
    <t xml:space="preserve"> 1.13.03.3</t>
  </si>
  <si>
    <t>1.24</t>
  </si>
  <si>
    <t>DRENAGEM PLUVIAL</t>
  </si>
  <si>
    <t>1.24.4</t>
  </si>
  <si>
    <t>Tubo pvc rígido soldável ponta e bolsa p/ esgoto predial, d = 150 mm</t>
  </si>
  <si>
    <t>1.24.5</t>
  </si>
  <si>
    <t>1.24.6</t>
  </si>
  <si>
    <t>Feira de Santana, 06 de Dezembro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</si>
</sst>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"/>
    <numFmt numFmtId="166" formatCode="#,##0.000000"/>
    <numFmt numFmtId="167" formatCode="#,##0.000"/>
    <numFmt numFmtId="168" formatCode="#,##0.0000"/>
    <numFmt numFmtId="169" formatCode="_-* #,##0.000_-;\-* #,##0.000_-;_-* &quot;-&quot;??_-;_-@_-"/>
    <numFmt numFmtId="170" formatCode="#,##0.00\ %"/>
    <numFmt numFmtId="171" formatCode="&quot;R$&quot;\ #,##0.00"/>
    <numFmt numFmtId="172" formatCode="_-* #,##0.0000_-;\-* #,##0.0000_-;_-* &quot;-&quot;??_-;_-@_-"/>
    <numFmt numFmtId="173" formatCode="##.##000##"/>
  </numFmts>
  <fonts count="43">
    <font>
      <sz val="10"/>
      <color theme="1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64"/>
      <name val="Times New Roman"/>
      <family val="1"/>
    </font>
    <font>
      <sz val="11"/>
      <name val="Ottawa"/>
    </font>
    <font>
      <sz val="11"/>
      <color rgb="FF9C0006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2"/>
      <name val="Arial"/>
      <family val="2"/>
    </font>
    <font>
      <b/>
      <sz val="10"/>
      <color indexed="6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2"/>
      <name val="Arial"/>
      <family val="2"/>
    </font>
    <font>
      <b/>
      <sz val="9"/>
      <color indexed="2"/>
      <name val="Arial"/>
      <family val="2"/>
    </font>
    <font>
      <sz val="9"/>
      <color indexed="64"/>
      <name val="Times New Roman"/>
      <family val="1"/>
    </font>
    <font>
      <b/>
      <sz val="9"/>
      <color indexed="6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2"/>
      <color indexed="64"/>
      <name val="Times New Roman"/>
      <family val="1"/>
    </font>
    <font>
      <b/>
      <sz val="12"/>
      <color indexed="6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262626"/>
      <name val="Times New Roman"/>
      <family val="1"/>
    </font>
    <font>
      <b/>
      <sz val="10"/>
      <color rgb="FF262626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color indexed="64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1"/>
      <name val="Arial"/>
    </font>
    <font>
      <b/>
      <sz val="9"/>
      <name val="Arial"/>
      <family val="1"/>
    </font>
    <font>
      <sz val="9"/>
      <color rgb="FF000000"/>
      <name val="Times New Roman"/>
      <family val="1"/>
    </font>
    <font>
      <sz val="9"/>
      <name val="Arial"/>
      <family val="1"/>
    </font>
    <font>
      <b/>
      <sz val="9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indexed="22"/>
        <bgColor indexed="22"/>
      </patternFill>
    </fill>
    <fill>
      <patternFill patternType="solid">
        <fgColor theme="0" tint="-0.24994659260841701"/>
        <bgColor theme="0" tint="-0.24994659260841701"/>
      </patternFill>
    </fill>
    <fill>
      <patternFill patternType="solid">
        <fgColor theme="0"/>
        <bgColor theme="0"/>
      </patternFill>
    </fill>
    <fill>
      <patternFill patternType="solid">
        <fgColor theme="2" tint="-0.24994659260841701"/>
        <bgColor theme="2" tint="-0.24994659260841701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2" tint="-9.9948118533890809E-2"/>
        <bgColor theme="2" tint="-9.9948118533890809E-2"/>
      </patternFill>
    </fill>
    <fill>
      <patternFill patternType="solid">
        <fgColor indexed="65"/>
      </patternFill>
    </fill>
    <fill>
      <patternFill patternType="solid">
        <fgColor indexed="5"/>
        <bgColor indexed="5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2" fillId="2" borderId="1"/>
    <xf numFmtId="0" fontId="5" fillId="3" borderId="0"/>
    <xf numFmtId="164" fontId="4" fillId="0" borderId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743">
    <xf numFmtId="0" fontId="0" fillId="0" borderId="0" xfId="0"/>
    <xf numFmtId="165" fontId="2" fillId="0" borderId="0" xfId="0" applyNumberFormat="1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4" fontId="2" fillId="0" borderId="0" xfId="7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4" fontId="2" fillId="0" borderId="0" xfId="7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4" fontId="6" fillId="4" borderId="8" xfId="0" applyNumberFormat="1" applyFont="1" applyFill="1" applyBorder="1" applyAlignment="1">
      <alignment horizontal="center" vertical="center" wrapText="1"/>
    </xf>
    <xf numFmtId="4" fontId="6" fillId="4" borderId="0" xfId="0" applyNumberFormat="1" applyFont="1" applyFill="1" applyAlignment="1">
      <alignment horizontal="center" vertical="center" wrapText="1"/>
    </xf>
    <xf numFmtId="4" fontId="6" fillId="5" borderId="9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4" fontId="2" fillId="4" borderId="13" xfId="0" applyNumberFormat="1" applyFont="1" applyFill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4" fontId="6" fillId="6" borderId="17" xfId="7" applyNumberFormat="1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4" fontId="6" fillId="6" borderId="17" xfId="0" applyNumberFormat="1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0" fontId="7" fillId="7" borderId="19" xfId="0" applyFont="1" applyFill="1" applyBorder="1" applyAlignment="1">
      <alignment horizontal="left" vertical="center" wrapText="1"/>
    </xf>
    <xf numFmtId="0" fontId="8" fillId="7" borderId="19" xfId="0" applyFont="1" applyFill="1" applyBorder="1" applyAlignment="1">
      <alignment horizontal="left" vertical="center" wrapText="1"/>
    </xf>
    <xf numFmtId="4" fontId="7" fillId="7" borderId="19" xfId="0" applyNumberFormat="1" applyFont="1" applyFill="1" applyBorder="1" applyAlignment="1">
      <alignment horizontal="left" vertical="center" wrapText="1"/>
    </xf>
    <xf numFmtId="0" fontId="7" fillId="7" borderId="20" xfId="0" applyFont="1" applyFill="1" applyBorder="1" applyAlignment="1">
      <alignment horizontal="left" vertical="center" wrapText="1"/>
    </xf>
    <xf numFmtId="166" fontId="2" fillId="0" borderId="0" xfId="0" applyNumberFormat="1" applyFont="1" applyAlignment="1">
      <alignment horizontal="left" vertical="center" wrapText="1"/>
    </xf>
    <xf numFmtId="4" fontId="2" fillId="7" borderId="0" xfId="0" applyNumberFormat="1" applyFont="1" applyFill="1" applyAlignment="1">
      <alignment horizontal="left" vertical="center" wrapText="1"/>
    </xf>
    <xf numFmtId="0" fontId="7" fillId="8" borderId="19" xfId="0" applyFont="1" applyFill="1" applyBorder="1" applyAlignment="1">
      <alignment horizontal="left" vertical="center" wrapText="1"/>
    </xf>
    <xf numFmtId="0" fontId="8" fillId="8" borderId="19" xfId="0" applyFont="1" applyFill="1" applyBorder="1" applyAlignment="1">
      <alignment horizontal="left" vertical="center" wrapText="1"/>
    </xf>
    <xf numFmtId="4" fontId="7" fillId="8" borderId="19" xfId="0" applyNumberFormat="1" applyFont="1" applyFill="1" applyBorder="1" applyAlignment="1">
      <alignment horizontal="left" vertical="center" wrapText="1"/>
    </xf>
    <xf numFmtId="0" fontId="7" fillId="8" borderId="20" xfId="0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4" fontId="2" fillId="6" borderId="17" xfId="0" applyNumberFormat="1" applyFont="1" applyFill="1" applyBorder="1" applyAlignment="1">
      <alignment horizontal="left" vertical="center" wrapText="1"/>
    </xf>
    <xf numFmtId="4" fontId="6" fillId="0" borderId="17" xfId="0" applyNumberFormat="1" applyFont="1" applyBorder="1" applyAlignment="1">
      <alignment horizontal="left" vertical="center" wrapText="1"/>
    </xf>
    <xf numFmtId="4" fontId="2" fillId="0" borderId="17" xfId="7" applyNumberFormat="1" applyFont="1" applyBorder="1" applyAlignment="1">
      <alignment horizontal="left" vertical="center" wrapText="1"/>
    </xf>
    <xf numFmtId="10" fontId="6" fillId="6" borderId="17" xfId="0" applyNumberFormat="1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2" fontId="8" fillId="0" borderId="19" xfId="0" applyNumberFormat="1" applyFont="1" applyBorder="1" applyAlignment="1">
      <alignment horizontal="left" vertical="center" wrapText="1"/>
    </xf>
    <xf numFmtId="4" fontId="2" fillId="6" borderId="19" xfId="0" applyNumberFormat="1" applyFont="1" applyFill="1" applyBorder="1" applyAlignment="1">
      <alignment horizontal="left" vertical="center" wrapText="1"/>
    </xf>
    <xf numFmtId="4" fontId="6" fillId="0" borderId="19" xfId="0" applyNumberFormat="1" applyFont="1" applyBorder="1" applyAlignment="1">
      <alignment horizontal="left" vertical="center" wrapText="1"/>
    </xf>
    <xf numFmtId="4" fontId="6" fillId="6" borderId="19" xfId="0" applyNumberFormat="1" applyFont="1" applyFill="1" applyBorder="1" applyAlignment="1">
      <alignment horizontal="left" vertical="center" wrapText="1"/>
    </xf>
    <xf numFmtId="4" fontId="2" fillId="0" borderId="19" xfId="7" applyNumberFormat="1" applyFont="1" applyBorder="1" applyAlignment="1">
      <alignment horizontal="left" vertical="center" wrapText="1"/>
    </xf>
    <xf numFmtId="4" fontId="6" fillId="6" borderId="19" xfId="7" applyNumberFormat="1" applyFont="1" applyFill="1" applyBorder="1" applyAlignment="1">
      <alignment horizontal="left" vertical="center" wrapText="1"/>
    </xf>
    <xf numFmtId="10" fontId="6" fillId="6" borderId="20" xfId="0" applyNumberFormat="1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2" fillId="9" borderId="17" xfId="0" applyFont="1" applyFill="1" applyBorder="1" applyAlignment="1">
      <alignment horizontal="left" vertical="center" wrapText="1"/>
    </xf>
    <xf numFmtId="4" fontId="2" fillId="9" borderId="17" xfId="0" applyNumberFormat="1" applyFont="1" applyFill="1" applyBorder="1" applyAlignment="1">
      <alignment horizontal="left" vertical="center" wrapText="1"/>
    </xf>
    <xf numFmtId="4" fontId="6" fillId="9" borderId="17" xfId="0" applyNumberFormat="1" applyFont="1" applyFill="1" applyBorder="1" applyAlignment="1">
      <alignment horizontal="left" vertical="center" wrapText="1"/>
    </xf>
    <xf numFmtId="4" fontId="2" fillId="9" borderId="17" xfId="7" applyNumberFormat="1" applyFont="1" applyFill="1" applyBorder="1" applyAlignment="1">
      <alignment horizontal="left" vertical="center" wrapText="1"/>
    </xf>
    <xf numFmtId="4" fontId="6" fillId="9" borderId="17" xfId="7" applyNumberFormat="1" applyFont="1" applyFill="1" applyBorder="1" applyAlignment="1">
      <alignment horizontal="left" vertical="center" wrapText="1"/>
    </xf>
    <xf numFmtId="10" fontId="6" fillId="9" borderId="17" xfId="0" applyNumberFormat="1" applyFont="1" applyFill="1" applyBorder="1" applyAlignment="1">
      <alignment horizontal="left" vertical="center" wrapText="1"/>
    </xf>
    <xf numFmtId="165" fontId="6" fillId="7" borderId="0" xfId="0" applyNumberFormat="1" applyFont="1" applyFill="1" applyAlignment="1">
      <alignment horizontal="left" vertical="center" wrapText="1"/>
    </xf>
    <xf numFmtId="4" fontId="6" fillId="7" borderId="17" xfId="7" applyNumberFormat="1" applyFont="1" applyFill="1" applyBorder="1" applyAlignment="1">
      <alignment horizontal="left" vertical="center" wrapText="1"/>
    </xf>
    <xf numFmtId="2" fontId="8" fillId="0" borderId="17" xfId="0" applyNumberFormat="1" applyFont="1" applyBorder="1" applyAlignment="1">
      <alignment horizontal="left" vertical="center" wrapText="1"/>
    </xf>
    <xf numFmtId="2" fontId="7" fillId="0" borderId="19" xfId="0" applyNumberFormat="1" applyFont="1" applyBorder="1" applyAlignment="1">
      <alignment horizontal="left" vertical="center" wrapText="1"/>
    </xf>
    <xf numFmtId="4" fontId="7" fillId="0" borderId="19" xfId="0" applyNumberFormat="1" applyFont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8" fillId="7" borderId="17" xfId="0" applyFont="1" applyFill="1" applyBorder="1" applyAlignment="1">
      <alignment horizontal="left" vertical="center" wrapText="1"/>
    </xf>
    <xf numFmtId="2" fontId="8" fillId="7" borderId="17" xfId="0" applyNumberFormat="1" applyFont="1" applyFill="1" applyBorder="1" applyAlignment="1">
      <alignment horizontal="left" vertical="center" wrapText="1"/>
    </xf>
    <xf numFmtId="4" fontId="2" fillId="7" borderId="17" xfId="0" applyNumberFormat="1" applyFont="1" applyFill="1" applyBorder="1" applyAlignment="1">
      <alignment horizontal="left" vertical="center" wrapText="1"/>
    </xf>
    <xf numFmtId="2" fontId="7" fillId="0" borderId="17" xfId="0" applyNumberFormat="1" applyFont="1" applyBorder="1" applyAlignment="1">
      <alignment horizontal="left" vertical="center" wrapText="1"/>
    </xf>
    <xf numFmtId="2" fontId="2" fillId="6" borderId="17" xfId="0" applyNumberFormat="1" applyFont="1" applyFill="1" applyBorder="1" applyAlignment="1">
      <alignment horizontal="left" vertical="center" wrapText="1"/>
    </xf>
    <xf numFmtId="2" fontId="2" fillId="7" borderId="17" xfId="0" applyNumberFormat="1" applyFont="1" applyFill="1" applyBorder="1" applyAlignment="1">
      <alignment horizontal="left" vertical="center" wrapText="1"/>
    </xf>
    <xf numFmtId="0" fontId="7" fillId="8" borderId="17" xfId="0" applyFont="1" applyFill="1" applyBorder="1" applyAlignment="1">
      <alignment horizontal="left" vertical="center" wrapText="1"/>
    </xf>
    <xf numFmtId="0" fontId="8" fillId="9" borderId="17" xfId="0" applyFont="1" applyFill="1" applyBorder="1" applyAlignment="1">
      <alignment horizontal="left" vertical="center" wrapText="1"/>
    </xf>
    <xf numFmtId="2" fontId="2" fillId="9" borderId="17" xfId="0" applyNumberFormat="1" applyFont="1" applyFill="1" applyBorder="1" applyAlignment="1">
      <alignment horizontal="left" vertical="center" wrapText="1"/>
    </xf>
    <xf numFmtId="2" fontId="7" fillId="9" borderId="17" xfId="0" applyNumberFormat="1" applyFont="1" applyFill="1" applyBorder="1" applyAlignment="1">
      <alignment horizontal="left" vertical="center" wrapText="1"/>
    </xf>
    <xf numFmtId="2" fontId="8" fillId="9" borderId="17" xfId="0" applyNumberFormat="1" applyFont="1" applyFill="1" applyBorder="1" applyAlignment="1">
      <alignment horizontal="left" vertical="center" wrapText="1"/>
    </xf>
    <xf numFmtId="4" fontId="7" fillId="9" borderId="17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9" borderId="17" xfId="0" applyFont="1" applyFill="1" applyBorder="1" applyAlignment="1">
      <alignment horizontal="left" vertical="center" wrapText="1"/>
    </xf>
    <xf numFmtId="2" fontId="6" fillId="9" borderId="17" xfId="0" applyNumberFormat="1" applyFont="1" applyFill="1" applyBorder="1" applyAlignment="1">
      <alignment horizontal="left" vertical="center" wrapText="1"/>
    </xf>
    <xf numFmtId="2" fontId="7" fillId="9" borderId="19" xfId="0" applyNumberFormat="1" applyFont="1" applyFill="1" applyBorder="1" applyAlignment="1">
      <alignment horizontal="left" vertical="center" wrapText="1"/>
    </xf>
    <xf numFmtId="4" fontId="7" fillId="9" borderId="19" xfId="0" applyNumberFormat="1" applyFont="1" applyFill="1" applyBorder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2" fontId="7" fillId="7" borderId="19" xfId="0" applyNumberFormat="1" applyFont="1" applyFill="1" applyBorder="1" applyAlignment="1">
      <alignment horizontal="left" vertical="center" wrapText="1"/>
    </xf>
    <xf numFmtId="4" fontId="6" fillId="7" borderId="17" xfId="0" applyNumberFormat="1" applyFont="1" applyFill="1" applyBorder="1" applyAlignment="1">
      <alignment horizontal="left" vertical="center" wrapText="1"/>
    </xf>
    <xf numFmtId="2" fontId="7" fillId="7" borderId="17" xfId="0" applyNumberFormat="1" applyFont="1" applyFill="1" applyBorder="1" applyAlignment="1">
      <alignment horizontal="left" vertical="center" wrapText="1"/>
    </xf>
    <xf numFmtId="10" fontId="6" fillId="7" borderId="17" xfId="0" applyNumberFormat="1" applyFont="1" applyFill="1" applyBorder="1" applyAlignment="1">
      <alignment horizontal="left" vertical="center" wrapText="1"/>
    </xf>
    <xf numFmtId="4" fontId="8" fillId="9" borderId="17" xfId="0" applyNumberFormat="1" applyFont="1" applyFill="1" applyBorder="1" applyAlignment="1">
      <alignment horizontal="left" vertical="center" wrapText="1"/>
    </xf>
    <xf numFmtId="4" fontId="8" fillId="9" borderId="19" xfId="0" applyNumberFormat="1" applyFont="1" applyFill="1" applyBorder="1" applyAlignment="1">
      <alignment horizontal="left" vertical="center" wrapText="1"/>
    </xf>
    <xf numFmtId="4" fontId="7" fillId="7" borderId="17" xfId="0" applyNumberFormat="1" applyFont="1" applyFill="1" applyBorder="1" applyAlignment="1">
      <alignment horizontal="left" vertical="center" wrapText="1"/>
    </xf>
    <xf numFmtId="0" fontId="7" fillId="9" borderId="19" xfId="0" applyFont="1" applyFill="1" applyBorder="1" applyAlignment="1">
      <alignment horizontal="left" vertical="center" wrapText="1"/>
    </xf>
    <xf numFmtId="2" fontId="2" fillId="9" borderId="19" xfId="0" applyNumberFormat="1" applyFont="1" applyFill="1" applyBorder="1" applyAlignment="1">
      <alignment horizontal="left" vertical="center" wrapText="1"/>
    </xf>
    <xf numFmtId="0" fontId="6" fillId="9" borderId="0" xfId="0" applyFont="1" applyFill="1" applyAlignment="1">
      <alignment horizontal="left" vertical="center" wrapText="1"/>
    </xf>
    <xf numFmtId="167" fontId="2" fillId="6" borderId="17" xfId="0" applyNumberFormat="1" applyFont="1" applyFill="1" applyBorder="1" applyAlignment="1">
      <alignment horizontal="left" vertical="center" wrapText="1"/>
    </xf>
    <xf numFmtId="4" fontId="2" fillId="0" borderId="17" xfId="0" applyNumberFormat="1" applyFont="1" applyBorder="1" applyAlignment="1">
      <alignment horizontal="left" vertical="center" wrapText="1"/>
    </xf>
    <xf numFmtId="4" fontId="8" fillId="0" borderId="17" xfId="0" applyNumberFormat="1" applyFont="1" applyBorder="1" applyAlignment="1">
      <alignment horizontal="left" vertical="center" wrapText="1"/>
    </xf>
    <xf numFmtId="4" fontId="7" fillId="0" borderId="17" xfId="0" applyNumberFormat="1" applyFont="1" applyBorder="1" applyAlignment="1">
      <alignment horizontal="left" vertical="center" wrapText="1"/>
    </xf>
    <xf numFmtId="10" fontId="6" fillId="0" borderId="17" xfId="6" applyNumberFormat="1" applyFont="1" applyFill="1" applyBorder="1" applyAlignment="1">
      <alignment horizontal="left" vertical="center" wrapText="1"/>
    </xf>
    <xf numFmtId="10" fontId="6" fillId="6" borderId="17" xfId="6" applyNumberFormat="1" applyFont="1" applyFill="1" applyBorder="1" applyAlignment="1">
      <alignment horizontal="left" vertical="center" wrapText="1"/>
    </xf>
    <xf numFmtId="10" fontId="6" fillId="0" borderId="17" xfId="2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4" fontId="2" fillId="6" borderId="0" xfId="0" applyNumberFormat="1" applyFont="1" applyFill="1" applyAlignment="1">
      <alignment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left" vertical="center" wrapText="1"/>
    </xf>
    <xf numFmtId="4" fontId="2" fillId="6" borderId="0" xfId="0" applyNumberFormat="1" applyFont="1" applyFill="1" applyAlignment="1">
      <alignment horizontal="left" vertical="center" wrapText="1"/>
    </xf>
    <xf numFmtId="4" fontId="2" fillId="0" borderId="9" xfId="0" applyNumberFormat="1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left" vertical="center" wrapText="1"/>
    </xf>
    <xf numFmtId="4" fontId="9" fillId="0" borderId="0" xfId="0" applyNumberFormat="1" applyFont="1" applyAlignment="1">
      <alignment horizontal="left" vertical="center" wrapText="1"/>
    </xf>
    <xf numFmtId="4" fontId="2" fillId="0" borderId="26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" fontId="2" fillId="0" borderId="14" xfId="0" applyNumberFormat="1" applyFont="1" applyBorder="1" applyAlignment="1">
      <alignment horizontal="left" vertical="center" wrapText="1"/>
    </xf>
    <xf numFmtId="4" fontId="6" fillId="0" borderId="14" xfId="0" applyNumberFormat="1" applyFont="1" applyBorder="1" applyAlignment="1">
      <alignment horizontal="left" vertical="center" wrapText="1"/>
    </xf>
    <xf numFmtId="4" fontId="2" fillId="6" borderId="14" xfId="0" applyNumberFormat="1" applyFont="1" applyFill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left" vertical="center" wrapText="1"/>
    </xf>
    <xf numFmtId="4" fontId="2" fillId="0" borderId="16" xfId="0" applyNumberFormat="1" applyFont="1" applyBorder="1" applyAlignment="1">
      <alignment horizontal="left" vertical="center" wrapText="1"/>
    </xf>
    <xf numFmtId="0" fontId="2" fillId="6" borderId="0" xfId="0" applyFont="1" applyFill="1" applyAlignment="1">
      <alignment vertical="center" wrapText="1"/>
    </xf>
    <xf numFmtId="0" fontId="2" fillId="10" borderId="0" xfId="0" applyFont="1" applyFill="1" applyAlignment="1">
      <alignment horizontal="left" vertical="top" wrapText="1"/>
    </xf>
    <xf numFmtId="0" fontId="2" fillId="10" borderId="0" xfId="0" applyFont="1" applyFill="1" applyAlignment="1">
      <alignment horizontal="right" vertical="top" wrapText="1"/>
    </xf>
    <xf numFmtId="0" fontId="6" fillId="10" borderId="0" xfId="0" applyFont="1" applyFill="1" applyAlignment="1">
      <alignment horizontal="left" vertical="top" wrapText="1"/>
    </xf>
    <xf numFmtId="4" fontId="6" fillId="10" borderId="0" xfId="0" applyNumberFormat="1" applyFont="1" applyFill="1" applyAlignment="1">
      <alignment horizontal="right" vertical="top" wrapText="1"/>
    </xf>
    <xf numFmtId="0" fontId="6" fillId="10" borderId="0" xfId="0" applyFont="1" applyFill="1" applyAlignment="1">
      <alignment horizontal="right" vertical="top" wrapText="1"/>
    </xf>
    <xf numFmtId="4" fontId="3" fillId="0" borderId="0" xfId="0" applyNumberFormat="1" applyFont="1" applyAlignment="1">
      <alignment vertical="center" wrapText="1"/>
    </xf>
    <xf numFmtId="0" fontId="2" fillId="10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43" fontId="6" fillId="6" borderId="0" xfId="7" applyNumberFormat="1" applyFont="1" applyFill="1" applyAlignment="1">
      <alignment vertical="center" wrapText="1"/>
    </xf>
    <xf numFmtId="169" fontId="2" fillId="6" borderId="0" xfId="7" applyNumberFormat="1" applyFont="1" applyFill="1" applyAlignment="1">
      <alignment vertical="center" wrapText="1"/>
    </xf>
    <xf numFmtId="43" fontId="2" fillId="6" borderId="0" xfId="7" applyNumberFormat="1" applyFont="1" applyFill="1" applyAlignment="1">
      <alignment vertical="center" wrapText="1"/>
    </xf>
    <xf numFmtId="0" fontId="10" fillId="6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vertical="center" wrapText="1"/>
    </xf>
    <xf numFmtId="4" fontId="6" fillId="6" borderId="0" xfId="0" applyNumberFormat="1" applyFont="1" applyFill="1" applyAlignment="1">
      <alignment vertical="center" wrapText="1"/>
    </xf>
    <xf numFmtId="169" fontId="2" fillId="6" borderId="0" xfId="0" applyNumberFormat="1" applyFont="1" applyFill="1" applyAlignment="1">
      <alignment vertical="center" wrapText="1"/>
    </xf>
    <xf numFmtId="165" fontId="11" fillId="0" borderId="0" xfId="0" applyNumberFormat="1" applyFont="1" applyAlignment="1">
      <alignment horizontal="left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4" fontId="11" fillId="0" borderId="0" xfId="7" applyNumberFormat="1" applyFont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4" fontId="11" fillId="0" borderId="0" xfId="7" applyNumberFormat="1" applyFont="1" applyAlignment="1">
      <alignment wrapText="1"/>
    </xf>
    <xf numFmtId="4" fontId="11" fillId="0" borderId="0" xfId="0" applyNumberFormat="1" applyFont="1"/>
    <xf numFmtId="4" fontId="11" fillId="0" borderId="5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4" fontId="12" fillId="4" borderId="8" xfId="0" applyNumberFormat="1" applyFont="1" applyFill="1" applyBorder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4" fontId="12" fillId="5" borderId="9" xfId="0" applyNumberFormat="1" applyFont="1" applyFill="1" applyBorder="1" applyAlignment="1">
      <alignment horizontal="center" vertical="center"/>
    </xf>
    <xf numFmtId="4" fontId="11" fillId="0" borderId="8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4" fontId="11" fillId="4" borderId="13" xfId="0" applyNumberFormat="1" applyFont="1" applyFill="1" applyBorder="1" applyAlignment="1">
      <alignment horizontal="left" vertical="center"/>
    </xf>
    <xf numFmtId="4" fontId="11" fillId="4" borderId="14" xfId="0" applyNumberFormat="1" applyFont="1" applyFill="1" applyBorder="1" applyAlignment="1">
      <alignment horizontal="left" vertical="center"/>
    </xf>
    <xf numFmtId="4" fontId="11" fillId="5" borderId="15" xfId="0" applyNumberFormat="1" applyFont="1" applyFill="1" applyBorder="1" applyAlignment="1">
      <alignment horizontal="left" vertical="center"/>
    </xf>
    <xf numFmtId="4" fontId="11" fillId="0" borderId="13" xfId="0" applyNumberFormat="1" applyFont="1" applyBorder="1" applyAlignment="1">
      <alignment horizontal="left" vertical="center"/>
    </xf>
    <xf numFmtId="14" fontId="11" fillId="0" borderId="14" xfId="0" applyNumberFormat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4" fontId="12" fillId="6" borderId="17" xfId="7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6" borderId="17" xfId="0" applyFont="1" applyFill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4" fontId="12" fillId="6" borderId="17" xfId="7" applyNumberFormat="1" applyFont="1" applyFill="1" applyBorder="1" applyAlignment="1">
      <alignment horizontal="left" vertical="center" wrapText="1"/>
    </xf>
    <xf numFmtId="4" fontId="12" fillId="6" borderId="17" xfId="0" applyNumberFormat="1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left" vertical="center"/>
    </xf>
    <xf numFmtId="0" fontId="13" fillId="7" borderId="18" xfId="0" applyFont="1" applyFill="1" applyBorder="1" applyAlignment="1">
      <alignment horizontal="left" vertical="center" wrapText="1"/>
    </xf>
    <xf numFmtId="0" fontId="13" fillId="7" borderId="19" xfId="0" applyFont="1" applyFill="1" applyBorder="1" applyAlignment="1">
      <alignment horizontal="left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left" vertical="center" wrapText="1"/>
    </xf>
    <xf numFmtId="4" fontId="13" fillId="7" borderId="19" xfId="0" applyNumberFormat="1" applyFont="1" applyFill="1" applyBorder="1" applyAlignment="1">
      <alignment horizontal="left" vertical="center" wrapText="1"/>
    </xf>
    <xf numFmtId="0" fontId="13" fillId="7" borderId="20" xfId="0" applyFont="1" applyFill="1" applyBorder="1" applyAlignment="1">
      <alignment horizontal="left" vertical="center" wrapText="1"/>
    </xf>
    <xf numFmtId="4" fontId="11" fillId="7" borderId="0" xfId="0" applyNumberFormat="1" applyFont="1" applyFill="1" applyAlignment="1">
      <alignment horizontal="left" vertical="center"/>
    </xf>
    <xf numFmtId="0" fontId="13" fillId="8" borderId="19" xfId="0" applyFont="1" applyFill="1" applyBorder="1" applyAlignment="1">
      <alignment horizontal="left" vertical="center" wrapText="1"/>
    </xf>
    <xf numFmtId="0" fontId="13" fillId="8" borderId="19" xfId="0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left" vertical="center" wrapText="1"/>
    </xf>
    <xf numFmtId="4" fontId="13" fillId="8" borderId="19" xfId="0" applyNumberFormat="1" applyFont="1" applyFill="1" applyBorder="1" applyAlignment="1">
      <alignment horizontal="left" vertical="center" wrapText="1"/>
    </xf>
    <xf numFmtId="0" fontId="13" fillId="8" borderId="20" xfId="0" applyFont="1" applyFill="1" applyBorder="1" applyAlignment="1">
      <alignment horizontal="left" vertical="center" wrapText="1"/>
    </xf>
    <xf numFmtId="4" fontId="11" fillId="0" borderId="0" xfId="0" applyNumberFormat="1" applyFont="1" applyAlignment="1">
      <alignment horizontal="left" vertical="center"/>
    </xf>
    <xf numFmtId="0" fontId="13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4" fontId="11" fillId="6" borderId="17" xfId="0" applyNumberFormat="1" applyFont="1" applyFill="1" applyBorder="1" applyAlignment="1">
      <alignment horizontal="left" vertical="center"/>
    </xf>
    <xf numFmtId="4" fontId="12" fillId="11" borderId="17" xfId="0" applyNumberFormat="1" applyFont="1" applyFill="1" applyBorder="1" applyAlignment="1">
      <alignment horizontal="left" vertical="center"/>
    </xf>
    <xf numFmtId="4" fontId="12" fillId="6" borderId="17" xfId="0" applyNumberFormat="1" applyFont="1" applyFill="1" applyBorder="1" applyAlignment="1">
      <alignment horizontal="left" vertical="center"/>
    </xf>
    <xf numFmtId="4" fontId="11" fillId="0" borderId="17" xfId="7" applyNumberFormat="1" applyFont="1" applyBorder="1" applyAlignment="1">
      <alignment horizontal="left" vertical="center"/>
    </xf>
    <xf numFmtId="4" fontId="12" fillId="11" borderId="17" xfId="7" applyNumberFormat="1" applyFont="1" applyFill="1" applyBorder="1" applyAlignment="1">
      <alignment horizontal="left" vertical="center" wrapText="1"/>
    </xf>
    <xf numFmtId="10" fontId="12" fillId="6" borderId="17" xfId="0" applyNumberFormat="1" applyFont="1" applyFill="1" applyBorder="1" applyAlignment="1">
      <alignment horizontal="left" vertical="center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/>
    </xf>
    <xf numFmtId="2" fontId="14" fillId="0" borderId="19" xfId="0" applyNumberFormat="1" applyFont="1" applyBorder="1" applyAlignment="1">
      <alignment horizontal="center" vertical="center"/>
    </xf>
    <xf numFmtId="4" fontId="11" fillId="6" borderId="19" xfId="0" applyNumberFormat="1" applyFont="1" applyFill="1" applyBorder="1" applyAlignment="1">
      <alignment horizontal="left" vertical="center"/>
    </xf>
    <xf numFmtId="4" fontId="12" fillId="0" borderId="19" xfId="0" applyNumberFormat="1" applyFont="1" applyBorder="1" applyAlignment="1">
      <alignment horizontal="left" vertical="center"/>
    </xf>
    <xf numFmtId="4" fontId="12" fillId="6" borderId="19" xfId="0" applyNumberFormat="1" applyFont="1" applyFill="1" applyBorder="1" applyAlignment="1">
      <alignment horizontal="left" vertical="center"/>
    </xf>
    <xf numFmtId="4" fontId="11" fillId="0" borderId="19" xfId="7" applyNumberFormat="1" applyFont="1" applyBorder="1" applyAlignment="1">
      <alignment horizontal="left" vertical="center"/>
    </xf>
    <xf numFmtId="4" fontId="12" fillId="6" borderId="19" xfId="7" applyNumberFormat="1" applyFont="1" applyFill="1" applyBorder="1" applyAlignment="1">
      <alignment horizontal="left" vertical="center" wrapText="1"/>
    </xf>
    <xf numFmtId="10" fontId="12" fillId="6" borderId="20" xfId="0" applyNumberFormat="1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9" borderId="0" xfId="0" applyFont="1" applyFill="1" applyAlignment="1">
      <alignment horizontal="left" vertical="center"/>
    </xf>
    <xf numFmtId="0" fontId="11" fillId="9" borderId="17" xfId="0" applyFont="1" applyFill="1" applyBorder="1" applyAlignment="1">
      <alignment horizontal="center" vertical="center" wrapText="1"/>
    </xf>
    <xf numFmtId="4" fontId="11" fillId="9" borderId="17" xfId="0" applyNumberFormat="1" applyFont="1" applyFill="1" applyBorder="1" applyAlignment="1">
      <alignment horizontal="left" vertical="center"/>
    </xf>
    <xf numFmtId="4" fontId="12" fillId="9" borderId="17" xfId="0" applyNumberFormat="1" applyFont="1" applyFill="1" applyBorder="1" applyAlignment="1">
      <alignment horizontal="left" vertical="center"/>
    </xf>
    <xf numFmtId="4" fontId="11" fillId="9" borderId="17" xfId="7" applyNumberFormat="1" applyFont="1" applyFill="1" applyBorder="1" applyAlignment="1">
      <alignment horizontal="left" vertical="center"/>
    </xf>
    <xf numFmtId="4" fontId="12" fillId="9" borderId="17" xfId="7" applyNumberFormat="1" applyFont="1" applyFill="1" applyBorder="1" applyAlignment="1">
      <alignment horizontal="left" vertical="center" wrapText="1"/>
    </xf>
    <xf numFmtId="10" fontId="12" fillId="9" borderId="17" xfId="0" applyNumberFormat="1" applyFont="1" applyFill="1" applyBorder="1" applyAlignment="1">
      <alignment horizontal="left" vertical="center"/>
    </xf>
    <xf numFmtId="165" fontId="12" fillId="7" borderId="0" xfId="0" applyNumberFormat="1" applyFont="1" applyFill="1" applyAlignment="1">
      <alignment horizontal="left" vertical="center"/>
    </xf>
    <xf numFmtId="4" fontId="12" fillId="7" borderId="17" xfId="7" applyNumberFormat="1" applyFont="1" applyFill="1" applyBorder="1" applyAlignment="1">
      <alignment horizontal="left" vertical="center" wrapText="1"/>
    </xf>
    <xf numFmtId="2" fontId="14" fillId="0" borderId="1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2" fontId="15" fillId="0" borderId="17" xfId="0" applyNumberFormat="1" applyFont="1" applyBorder="1" applyAlignment="1">
      <alignment horizontal="center" vertical="center"/>
    </xf>
    <xf numFmtId="4" fontId="15" fillId="6" borderId="17" xfId="0" applyNumberFormat="1" applyFont="1" applyFill="1" applyBorder="1" applyAlignment="1">
      <alignment horizontal="left" vertical="center"/>
    </xf>
    <xf numFmtId="4" fontId="16" fillId="11" borderId="17" xfId="0" applyNumberFormat="1" applyFont="1" applyFill="1" applyBorder="1" applyAlignment="1">
      <alignment horizontal="left" vertical="center"/>
    </xf>
    <xf numFmtId="4" fontId="16" fillId="6" borderId="17" xfId="0" applyNumberFormat="1" applyFont="1" applyFill="1" applyBorder="1" applyAlignment="1">
      <alignment horizontal="left" vertical="center"/>
    </xf>
    <xf numFmtId="4" fontId="15" fillId="0" borderId="17" xfId="7" applyNumberFormat="1" applyFont="1" applyBorder="1" applyAlignment="1">
      <alignment horizontal="left" vertical="center"/>
    </xf>
    <xf numFmtId="4" fontId="16" fillId="6" borderId="17" xfId="7" applyNumberFormat="1" applyFont="1" applyFill="1" applyBorder="1" applyAlignment="1">
      <alignment horizontal="left" vertical="center" wrapText="1"/>
    </xf>
    <xf numFmtId="10" fontId="16" fillId="6" borderId="17" xfId="0" applyNumberFormat="1" applyFont="1" applyFill="1" applyBorder="1" applyAlignment="1">
      <alignment horizontal="left" vertical="center"/>
    </xf>
    <xf numFmtId="2" fontId="13" fillId="0" borderId="19" xfId="0" applyNumberFormat="1" applyFont="1" applyBorder="1" applyAlignment="1">
      <alignment horizontal="left" vertical="center"/>
    </xf>
    <xf numFmtId="2" fontId="14" fillId="0" borderId="17" xfId="0" applyNumberFormat="1" applyFont="1" applyBorder="1" applyAlignment="1">
      <alignment horizontal="left" vertical="center"/>
    </xf>
    <xf numFmtId="4" fontId="13" fillId="0" borderId="19" xfId="0" applyNumberFormat="1" applyFont="1" applyBorder="1" applyAlignment="1">
      <alignment horizontal="left" vertical="center"/>
    </xf>
    <xf numFmtId="0" fontId="13" fillId="7" borderId="17" xfId="0" applyFont="1" applyFill="1" applyBorder="1" applyAlignment="1">
      <alignment horizontal="left" vertical="center" wrapText="1"/>
    </xf>
    <xf numFmtId="0" fontId="14" fillId="7" borderId="17" xfId="0" applyFont="1" applyFill="1" applyBorder="1" applyAlignment="1">
      <alignment horizontal="center" vertical="center"/>
    </xf>
    <xf numFmtId="2" fontId="14" fillId="7" borderId="17" xfId="0" applyNumberFormat="1" applyFont="1" applyFill="1" applyBorder="1" applyAlignment="1">
      <alignment horizontal="center" vertical="center"/>
    </xf>
    <xf numFmtId="2" fontId="14" fillId="7" borderId="17" xfId="0" applyNumberFormat="1" applyFont="1" applyFill="1" applyBorder="1" applyAlignment="1">
      <alignment horizontal="left" vertical="center"/>
    </xf>
    <xf numFmtId="4" fontId="11" fillId="7" borderId="17" xfId="0" applyNumberFormat="1" applyFont="1" applyFill="1" applyBorder="1" applyAlignment="1">
      <alignment horizontal="left" vertical="center"/>
    </xf>
    <xf numFmtId="2" fontId="11" fillId="6" borderId="17" xfId="0" applyNumberFormat="1" applyFont="1" applyFill="1" applyBorder="1" applyAlignment="1">
      <alignment horizontal="left" vertical="center"/>
    </xf>
    <xf numFmtId="2" fontId="13" fillId="0" borderId="17" xfId="0" applyNumberFormat="1" applyFont="1" applyBorder="1" applyAlignment="1">
      <alignment horizontal="left" vertical="center"/>
    </xf>
    <xf numFmtId="4" fontId="13" fillId="0" borderId="17" xfId="0" applyNumberFormat="1" applyFont="1" applyBorder="1" applyAlignment="1">
      <alignment horizontal="left" vertical="center"/>
    </xf>
    <xf numFmtId="2" fontId="11" fillId="7" borderId="17" xfId="0" applyNumberFormat="1" applyFont="1" applyFill="1" applyBorder="1" applyAlignment="1">
      <alignment horizontal="left" vertical="center"/>
    </xf>
    <xf numFmtId="0" fontId="13" fillId="8" borderId="17" xfId="0" applyFont="1" applyFill="1" applyBorder="1" applyAlignment="1">
      <alignment horizontal="left" vertical="center" wrapText="1"/>
    </xf>
    <xf numFmtId="0" fontId="14" fillId="9" borderId="17" xfId="0" applyFont="1" applyFill="1" applyBorder="1" applyAlignment="1">
      <alignment horizontal="left" vertical="center" wrapText="1"/>
    </xf>
    <xf numFmtId="0" fontId="14" fillId="9" borderId="17" xfId="0" applyFont="1" applyFill="1" applyBorder="1" applyAlignment="1">
      <alignment horizontal="center" vertical="center" wrapText="1"/>
    </xf>
    <xf numFmtId="2" fontId="11" fillId="9" borderId="17" xfId="0" applyNumberFormat="1" applyFont="1" applyFill="1" applyBorder="1" applyAlignment="1">
      <alignment horizontal="left" vertical="center"/>
    </xf>
    <xf numFmtId="2" fontId="13" fillId="9" borderId="17" xfId="0" applyNumberFormat="1" applyFont="1" applyFill="1" applyBorder="1" applyAlignment="1">
      <alignment horizontal="left" vertical="center"/>
    </xf>
    <xf numFmtId="2" fontId="14" fillId="9" borderId="17" xfId="0" applyNumberFormat="1" applyFont="1" applyFill="1" applyBorder="1" applyAlignment="1">
      <alignment horizontal="left" vertical="center"/>
    </xf>
    <xf numFmtId="4" fontId="13" fillId="9" borderId="17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9" borderId="17" xfId="0" applyFont="1" applyFill="1" applyBorder="1" applyAlignment="1">
      <alignment horizontal="left" vertical="center" wrapText="1"/>
    </xf>
    <xf numFmtId="0" fontId="13" fillId="9" borderId="17" xfId="0" applyFont="1" applyFill="1" applyBorder="1" applyAlignment="1">
      <alignment horizontal="center" vertical="center" wrapText="1"/>
    </xf>
    <xf numFmtId="2" fontId="12" fillId="9" borderId="17" xfId="0" applyNumberFormat="1" applyFont="1" applyFill="1" applyBorder="1" applyAlignment="1">
      <alignment horizontal="left" vertical="center"/>
    </xf>
    <xf numFmtId="2" fontId="13" fillId="9" borderId="19" xfId="0" applyNumberFormat="1" applyFont="1" applyFill="1" applyBorder="1" applyAlignment="1">
      <alignment horizontal="left" vertical="center"/>
    </xf>
    <xf numFmtId="4" fontId="13" fillId="9" borderId="19" xfId="0" applyNumberFormat="1" applyFont="1" applyFill="1" applyBorder="1" applyAlignment="1">
      <alignment horizontal="left" vertical="center"/>
    </xf>
    <xf numFmtId="0" fontId="12" fillId="7" borderId="0" xfId="0" applyFont="1" applyFill="1" applyAlignment="1">
      <alignment horizontal="left" vertical="center"/>
    </xf>
    <xf numFmtId="0" fontId="13" fillId="7" borderId="17" xfId="0" applyFont="1" applyFill="1" applyBorder="1" applyAlignment="1">
      <alignment horizontal="center" vertical="center" wrapText="1"/>
    </xf>
    <xf numFmtId="2" fontId="13" fillId="7" borderId="19" xfId="0" applyNumberFormat="1" applyFont="1" applyFill="1" applyBorder="1" applyAlignment="1">
      <alignment horizontal="left" vertical="center"/>
    </xf>
    <xf numFmtId="4" fontId="12" fillId="7" borderId="17" xfId="0" applyNumberFormat="1" applyFont="1" applyFill="1" applyBorder="1" applyAlignment="1">
      <alignment horizontal="left" vertical="center"/>
    </xf>
    <xf numFmtId="2" fontId="13" fillId="7" borderId="17" xfId="0" applyNumberFormat="1" applyFont="1" applyFill="1" applyBorder="1" applyAlignment="1">
      <alignment horizontal="left" vertical="center"/>
    </xf>
    <xf numFmtId="4" fontId="13" fillId="7" borderId="19" xfId="0" applyNumberFormat="1" applyFont="1" applyFill="1" applyBorder="1" applyAlignment="1">
      <alignment horizontal="left" vertical="center"/>
    </xf>
    <xf numFmtId="10" fontId="12" fillId="7" borderId="17" xfId="0" applyNumberFormat="1" applyFont="1" applyFill="1" applyBorder="1" applyAlignment="1">
      <alignment horizontal="left" vertical="center"/>
    </xf>
    <xf numFmtId="4" fontId="14" fillId="9" borderId="17" xfId="0" applyNumberFormat="1" applyFont="1" applyFill="1" applyBorder="1" applyAlignment="1">
      <alignment horizontal="left" vertical="center"/>
    </xf>
    <xf numFmtId="4" fontId="14" fillId="9" borderId="19" xfId="0" applyNumberFormat="1" applyFont="1" applyFill="1" applyBorder="1" applyAlignment="1">
      <alignment horizontal="left" vertical="center"/>
    </xf>
    <xf numFmtId="4" fontId="13" fillId="7" borderId="17" xfId="0" applyNumberFormat="1" applyFont="1" applyFill="1" applyBorder="1" applyAlignment="1">
      <alignment horizontal="left" vertical="center"/>
    </xf>
    <xf numFmtId="0" fontId="14" fillId="7" borderId="17" xfId="0" applyFont="1" applyFill="1" applyBorder="1" applyAlignment="1">
      <alignment horizontal="left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left" vertical="center" wrapText="1"/>
    </xf>
    <xf numFmtId="4" fontId="11" fillId="9" borderId="17" xfId="7" applyNumberFormat="1" applyFont="1" applyFill="1" applyBorder="1" applyAlignment="1">
      <alignment horizontal="left" vertical="center" wrapText="1"/>
    </xf>
    <xf numFmtId="2" fontId="11" fillId="9" borderId="19" xfId="0" applyNumberFormat="1" applyFont="1" applyFill="1" applyBorder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4" fontId="14" fillId="0" borderId="17" xfId="0" applyNumberFormat="1" applyFont="1" applyBorder="1" applyAlignment="1">
      <alignment horizontal="left" vertical="center"/>
    </xf>
    <xf numFmtId="4" fontId="12" fillId="0" borderId="17" xfId="2" applyNumberFormat="1" applyFont="1" applyBorder="1" applyAlignment="1">
      <alignment horizontal="left" vertical="center"/>
    </xf>
    <xf numFmtId="10" fontId="12" fillId="6" borderId="17" xfId="6" applyNumberFormat="1" applyFont="1" applyFill="1" applyBorder="1" applyAlignment="1">
      <alignment horizontal="left" vertical="center"/>
    </xf>
    <xf numFmtId="10" fontId="12" fillId="0" borderId="17" xfId="6" applyNumberFormat="1" applyFont="1" applyFill="1" applyBorder="1" applyAlignment="1">
      <alignment horizontal="left" vertical="center"/>
    </xf>
    <xf numFmtId="10" fontId="12" fillId="0" borderId="17" xfId="2" applyNumberFormat="1" applyFont="1" applyBorder="1" applyAlignment="1">
      <alignment horizontal="left" vertical="center"/>
    </xf>
    <xf numFmtId="4" fontId="11" fillId="0" borderId="7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left" vertical="center"/>
    </xf>
    <xf numFmtId="4" fontId="11" fillId="6" borderId="0" xfId="0" applyNumberFormat="1" applyFont="1" applyFill="1" applyAlignment="1">
      <alignment horizontal="left" vertical="center"/>
    </xf>
    <xf numFmtId="4" fontId="11" fillId="0" borderId="9" xfId="0" applyNumberFormat="1" applyFont="1" applyBorder="1" applyAlignment="1">
      <alignment horizontal="left" vertical="center"/>
    </xf>
    <xf numFmtId="4" fontId="11" fillId="0" borderId="10" xfId="0" applyNumberFormat="1" applyFont="1" applyBorder="1" applyAlignment="1">
      <alignment horizontal="left" vertical="center"/>
    </xf>
    <xf numFmtId="4" fontId="11" fillId="0" borderId="0" xfId="0" applyNumberFormat="1" applyFont="1" applyAlignment="1">
      <alignment horizontal="center" vertical="center"/>
    </xf>
    <xf numFmtId="4" fontId="11" fillId="0" borderId="11" xfId="0" applyNumberFormat="1" applyFont="1" applyBorder="1" applyAlignment="1">
      <alignment horizontal="left" vertical="center"/>
    </xf>
    <xf numFmtId="4" fontId="11" fillId="0" borderId="12" xfId="0" applyNumberFormat="1" applyFont="1" applyBorder="1" applyAlignment="1">
      <alignment horizontal="left" vertical="center"/>
    </xf>
    <xf numFmtId="4" fontId="11" fillId="0" borderId="12" xfId="0" applyNumberFormat="1" applyFont="1" applyBorder="1" applyAlignment="1">
      <alignment horizontal="center" vertical="center"/>
    </xf>
    <xf numFmtId="4" fontId="11" fillId="0" borderId="26" xfId="0" applyNumberFormat="1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left" vertical="center"/>
    </xf>
    <xf numFmtId="4" fontId="12" fillId="0" borderId="14" xfId="0" applyNumberFormat="1" applyFont="1" applyBorder="1" applyAlignment="1">
      <alignment horizontal="left" vertical="center"/>
    </xf>
    <xf numFmtId="4" fontId="11" fillId="6" borderId="14" xfId="0" applyNumberFormat="1" applyFont="1" applyFill="1" applyBorder="1" applyAlignment="1">
      <alignment horizontal="left" vertical="center"/>
    </xf>
    <xf numFmtId="4" fontId="11" fillId="0" borderId="15" xfId="0" applyNumberFormat="1" applyFont="1" applyBorder="1" applyAlignment="1">
      <alignment horizontal="left" vertical="center"/>
    </xf>
    <xf numFmtId="4" fontId="11" fillId="0" borderId="16" xfId="0" applyNumberFormat="1" applyFont="1" applyBorder="1" applyAlignment="1">
      <alignment horizontal="left" vertical="center"/>
    </xf>
    <xf numFmtId="0" fontId="11" fillId="6" borderId="0" xfId="0" applyFont="1" applyFill="1" applyAlignment="1">
      <alignment vertical="center"/>
    </xf>
    <xf numFmtId="0" fontId="11" fillId="10" borderId="0" xfId="0" applyFont="1" applyFill="1" applyAlignment="1">
      <alignment horizontal="right" vertical="top" wrapText="1"/>
    </xf>
    <xf numFmtId="0" fontId="12" fillId="10" borderId="0" xfId="0" applyFont="1" applyFill="1" applyAlignment="1">
      <alignment horizontal="left" vertical="top" wrapText="1"/>
    </xf>
    <xf numFmtId="4" fontId="11" fillId="6" borderId="0" xfId="0" applyNumberFormat="1" applyFont="1" applyFill="1" applyAlignment="1">
      <alignment vertical="center"/>
    </xf>
    <xf numFmtId="4" fontId="17" fillId="0" borderId="0" xfId="0" applyNumberFormat="1" applyFont="1" applyAlignment="1">
      <alignment vertical="center"/>
    </xf>
    <xf numFmtId="0" fontId="11" fillId="10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43" fontId="12" fillId="6" borderId="0" xfId="7" applyNumberFormat="1" applyFont="1" applyFill="1" applyAlignment="1">
      <alignment vertical="center"/>
    </xf>
    <xf numFmtId="169" fontId="11" fillId="6" borderId="0" xfId="7" applyNumberFormat="1" applyFont="1" applyFill="1" applyAlignment="1">
      <alignment vertical="center"/>
    </xf>
    <xf numFmtId="43" fontId="11" fillId="6" borderId="0" xfId="7" applyNumberFormat="1" applyFont="1" applyFill="1" applyAlignment="1">
      <alignment vertical="center"/>
    </xf>
    <xf numFmtId="0" fontId="18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vertical="center"/>
    </xf>
    <xf numFmtId="4" fontId="12" fillId="6" borderId="0" xfId="0" applyNumberFormat="1" applyFont="1" applyFill="1" applyAlignment="1">
      <alignment horizontal="center" vertical="center"/>
    </xf>
    <xf numFmtId="4" fontId="12" fillId="6" borderId="0" xfId="0" applyNumberFormat="1" applyFont="1" applyFill="1" applyAlignment="1">
      <alignment vertical="center"/>
    </xf>
    <xf numFmtId="169" fontId="11" fillId="6" borderId="0" xfId="0" applyNumberFormat="1" applyFont="1" applyFill="1" applyAlignment="1">
      <alignment vertical="center"/>
    </xf>
    <xf numFmtId="4" fontId="11" fillId="6" borderId="0" xfId="0" applyNumberFormat="1" applyFont="1" applyFill="1" applyAlignment="1">
      <alignment horizontal="center" vertical="center"/>
    </xf>
    <xf numFmtId="165" fontId="19" fillId="0" borderId="0" xfId="0" applyNumberFormat="1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4" fontId="19" fillId="0" borderId="0" xfId="7" applyNumberFormat="1" applyFont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4" fontId="19" fillId="0" borderId="0" xfId="7" applyNumberFormat="1" applyFont="1" applyAlignment="1">
      <alignment wrapText="1"/>
    </xf>
    <xf numFmtId="4" fontId="19" fillId="0" borderId="0" xfId="0" applyNumberFormat="1" applyFont="1"/>
    <xf numFmtId="4" fontId="19" fillId="0" borderId="5" xfId="0" applyNumberFormat="1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4" fontId="20" fillId="4" borderId="8" xfId="0" applyNumberFormat="1" applyFont="1" applyFill="1" applyBorder="1" applyAlignment="1">
      <alignment horizontal="center" vertical="center"/>
    </xf>
    <xf numFmtId="4" fontId="20" fillId="4" borderId="0" xfId="0" applyNumberFormat="1" applyFont="1" applyFill="1" applyAlignment="1">
      <alignment horizontal="center" vertical="center"/>
    </xf>
    <xf numFmtId="4" fontId="20" fillId="5" borderId="9" xfId="0" applyNumberFormat="1" applyFont="1" applyFill="1" applyBorder="1" applyAlignment="1">
      <alignment horizontal="center" vertical="center"/>
    </xf>
    <xf numFmtId="4" fontId="19" fillId="0" borderId="8" xfId="0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4" fontId="19" fillId="4" borderId="13" xfId="0" applyNumberFormat="1" applyFont="1" applyFill="1" applyBorder="1" applyAlignment="1">
      <alignment horizontal="left" vertical="center"/>
    </xf>
    <xf numFmtId="4" fontId="19" fillId="4" borderId="14" xfId="0" applyNumberFormat="1" applyFont="1" applyFill="1" applyBorder="1" applyAlignment="1">
      <alignment horizontal="left" vertical="center"/>
    </xf>
    <xf numFmtId="4" fontId="19" fillId="5" borderId="15" xfId="0" applyNumberFormat="1" applyFont="1" applyFill="1" applyBorder="1" applyAlignment="1">
      <alignment horizontal="left" vertical="center"/>
    </xf>
    <xf numFmtId="4" fontId="19" fillId="0" borderId="13" xfId="0" applyNumberFormat="1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20" fillId="6" borderId="17" xfId="7" applyNumberFormat="1" applyFont="1" applyFill="1" applyBorder="1" applyAlignment="1">
      <alignment horizontal="left" vertical="center"/>
    </xf>
    <xf numFmtId="0" fontId="20" fillId="6" borderId="17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4" fontId="20" fillId="6" borderId="17" xfId="7" applyNumberFormat="1" applyFont="1" applyFill="1" applyBorder="1" applyAlignment="1">
      <alignment horizontal="left" vertical="center" wrapText="1"/>
    </xf>
    <xf numFmtId="4" fontId="20" fillId="6" borderId="17" xfId="0" applyNumberFormat="1" applyFont="1" applyFill="1" applyBorder="1" applyAlignment="1">
      <alignment horizontal="left" vertical="center" wrapText="1"/>
    </xf>
    <xf numFmtId="0" fontId="19" fillId="7" borderId="0" xfId="0" applyFont="1" applyFill="1" applyAlignment="1">
      <alignment horizontal="left" vertical="center"/>
    </xf>
    <xf numFmtId="0" fontId="21" fillId="7" borderId="18" xfId="0" applyFont="1" applyFill="1" applyBorder="1" applyAlignment="1">
      <alignment horizontal="left" vertical="center" wrapText="1"/>
    </xf>
    <xf numFmtId="0" fontId="21" fillId="7" borderId="19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4" fontId="21" fillId="7" borderId="19" xfId="0" applyNumberFormat="1" applyFont="1" applyFill="1" applyBorder="1" applyAlignment="1">
      <alignment horizontal="left" vertical="center" wrapText="1"/>
    </xf>
    <xf numFmtId="0" fontId="21" fillId="7" borderId="20" xfId="0" applyFont="1" applyFill="1" applyBorder="1" applyAlignment="1">
      <alignment horizontal="left" vertical="center" wrapText="1"/>
    </xf>
    <xf numFmtId="4" fontId="19" fillId="7" borderId="0" xfId="0" applyNumberFormat="1" applyFont="1" applyFill="1" applyAlignment="1">
      <alignment horizontal="left" vertical="center"/>
    </xf>
    <xf numFmtId="0" fontId="21" fillId="8" borderId="19" xfId="0" applyFont="1" applyFill="1" applyBorder="1" applyAlignment="1">
      <alignment horizontal="left" vertical="center" wrapText="1"/>
    </xf>
    <xf numFmtId="0" fontId="22" fillId="8" borderId="19" xfId="0" applyFont="1" applyFill="1" applyBorder="1" applyAlignment="1">
      <alignment horizontal="left" vertical="center" wrapText="1"/>
    </xf>
    <xf numFmtId="4" fontId="21" fillId="8" borderId="19" xfId="0" applyNumberFormat="1" applyFont="1" applyFill="1" applyBorder="1" applyAlignment="1">
      <alignment horizontal="left" vertical="center" wrapText="1"/>
    </xf>
    <xf numFmtId="0" fontId="21" fillId="8" borderId="20" xfId="0" applyFont="1" applyFill="1" applyBorder="1" applyAlignment="1">
      <alignment horizontal="left" vertical="center" wrapText="1"/>
    </xf>
    <xf numFmtId="4" fontId="19" fillId="0" borderId="0" xfId="0" applyNumberFormat="1" applyFont="1" applyAlignment="1">
      <alignment horizontal="left" vertical="center"/>
    </xf>
    <xf numFmtId="0" fontId="21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4" fontId="19" fillId="6" borderId="17" xfId="0" applyNumberFormat="1" applyFont="1" applyFill="1" applyBorder="1" applyAlignment="1">
      <alignment horizontal="left" vertical="center"/>
    </xf>
    <xf numFmtId="4" fontId="20" fillId="0" borderId="17" xfId="0" applyNumberFormat="1" applyFont="1" applyBorder="1" applyAlignment="1">
      <alignment horizontal="left" vertical="center"/>
    </xf>
    <xf numFmtId="4" fontId="20" fillId="6" borderId="17" xfId="0" applyNumberFormat="1" applyFont="1" applyFill="1" applyBorder="1" applyAlignment="1">
      <alignment horizontal="left" vertical="center"/>
    </xf>
    <xf numFmtId="4" fontId="19" fillId="0" borderId="17" xfId="7" applyNumberFormat="1" applyFont="1" applyBorder="1" applyAlignment="1">
      <alignment horizontal="left" vertical="center"/>
    </xf>
    <xf numFmtId="10" fontId="20" fillId="6" borderId="17" xfId="0" applyNumberFormat="1" applyFont="1" applyFill="1" applyBorder="1" applyAlignment="1">
      <alignment horizontal="left" vertical="center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/>
    </xf>
    <xf numFmtId="2" fontId="22" fillId="0" borderId="19" xfId="0" applyNumberFormat="1" applyFont="1" applyBorder="1" applyAlignment="1">
      <alignment horizontal="left" vertical="center"/>
    </xf>
    <xf numFmtId="4" fontId="19" fillId="6" borderId="19" xfId="0" applyNumberFormat="1" applyFont="1" applyFill="1" applyBorder="1" applyAlignment="1">
      <alignment horizontal="left" vertical="center"/>
    </xf>
    <xf numFmtId="4" fontId="20" fillId="0" borderId="19" xfId="0" applyNumberFormat="1" applyFont="1" applyBorder="1" applyAlignment="1">
      <alignment horizontal="left" vertical="center"/>
    </xf>
    <xf numFmtId="4" fontId="20" fillId="6" borderId="19" xfId="0" applyNumberFormat="1" applyFont="1" applyFill="1" applyBorder="1" applyAlignment="1">
      <alignment horizontal="left" vertical="center"/>
    </xf>
    <xf numFmtId="4" fontId="19" fillId="0" borderId="19" xfId="7" applyNumberFormat="1" applyFont="1" applyBorder="1" applyAlignment="1">
      <alignment horizontal="left" vertical="center"/>
    </xf>
    <xf numFmtId="4" fontId="20" fillId="6" borderId="19" xfId="7" applyNumberFormat="1" applyFont="1" applyFill="1" applyBorder="1" applyAlignment="1">
      <alignment horizontal="left" vertical="center" wrapText="1"/>
    </xf>
    <xf numFmtId="10" fontId="20" fillId="6" borderId="20" xfId="0" applyNumberFormat="1" applyFont="1" applyFill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 wrapText="1"/>
    </xf>
    <xf numFmtId="0" fontId="19" fillId="9" borderId="0" xfId="0" applyFont="1" applyFill="1" applyAlignment="1">
      <alignment horizontal="left" vertical="center"/>
    </xf>
    <xf numFmtId="0" fontId="19" fillId="9" borderId="17" xfId="0" applyFont="1" applyFill="1" applyBorder="1" applyAlignment="1">
      <alignment horizontal="left" vertical="center" wrapText="1"/>
    </xf>
    <xf numFmtId="4" fontId="19" fillId="9" borderId="17" xfId="0" applyNumberFormat="1" applyFont="1" applyFill="1" applyBorder="1" applyAlignment="1">
      <alignment horizontal="left" vertical="center"/>
    </xf>
    <xf numFmtId="4" fontId="20" fillId="9" borderId="17" xfId="0" applyNumberFormat="1" applyFont="1" applyFill="1" applyBorder="1" applyAlignment="1">
      <alignment horizontal="left" vertical="center"/>
    </xf>
    <xf numFmtId="4" fontId="19" fillId="9" borderId="17" xfId="7" applyNumberFormat="1" applyFont="1" applyFill="1" applyBorder="1" applyAlignment="1">
      <alignment horizontal="left" vertical="center"/>
    </xf>
    <xf numFmtId="4" fontId="20" fillId="9" borderId="17" xfId="7" applyNumberFormat="1" applyFont="1" applyFill="1" applyBorder="1" applyAlignment="1">
      <alignment horizontal="left" vertical="center" wrapText="1"/>
    </xf>
    <xf numFmtId="10" fontId="20" fillId="9" borderId="17" xfId="0" applyNumberFormat="1" applyFont="1" applyFill="1" applyBorder="1" applyAlignment="1">
      <alignment horizontal="left" vertical="center"/>
    </xf>
    <xf numFmtId="165" fontId="20" fillId="7" borderId="0" xfId="0" applyNumberFormat="1" applyFont="1" applyFill="1" applyAlignment="1">
      <alignment horizontal="left" vertical="center"/>
    </xf>
    <xf numFmtId="4" fontId="20" fillId="7" borderId="17" xfId="7" applyNumberFormat="1" applyFont="1" applyFill="1" applyBorder="1" applyAlignment="1">
      <alignment horizontal="left" vertical="center" wrapText="1"/>
    </xf>
    <xf numFmtId="2" fontId="22" fillId="0" borderId="17" xfId="0" applyNumberFormat="1" applyFont="1" applyBorder="1" applyAlignment="1">
      <alignment horizontal="left" vertical="center"/>
    </xf>
    <xf numFmtId="2" fontId="21" fillId="0" borderId="19" xfId="0" applyNumberFormat="1" applyFont="1" applyBorder="1" applyAlignment="1">
      <alignment horizontal="left" vertical="center"/>
    </xf>
    <xf numFmtId="4" fontId="21" fillId="0" borderId="19" xfId="0" applyNumberFormat="1" applyFont="1" applyBorder="1" applyAlignment="1">
      <alignment horizontal="left" vertical="center"/>
    </xf>
    <xf numFmtId="0" fontId="21" fillId="7" borderId="17" xfId="0" applyFont="1" applyFill="1" applyBorder="1" applyAlignment="1">
      <alignment horizontal="left" vertical="center" wrapText="1"/>
    </xf>
    <xf numFmtId="0" fontId="22" fillId="7" borderId="17" xfId="0" applyFont="1" applyFill="1" applyBorder="1" applyAlignment="1">
      <alignment horizontal="left" vertical="center"/>
    </xf>
    <xf numFmtId="2" fontId="22" fillId="7" borderId="17" xfId="0" applyNumberFormat="1" applyFont="1" applyFill="1" applyBorder="1" applyAlignment="1">
      <alignment horizontal="left" vertical="center"/>
    </xf>
    <xf numFmtId="4" fontId="19" fillId="7" borderId="17" xfId="0" applyNumberFormat="1" applyFont="1" applyFill="1" applyBorder="1" applyAlignment="1">
      <alignment horizontal="left" vertical="center"/>
    </xf>
    <xf numFmtId="2" fontId="19" fillId="6" borderId="17" xfId="0" applyNumberFormat="1" applyFont="1" applyFill="1" applyBorder="1" applyAlignment="1">
      <alignment horizontal="left" vertical="center"/>
    </xf>
    <xf numFmtId="2" fontId="21" fillId="0" borderId="17" xfId="0" applyNumberFormat="1" applyFont="1" applyBorder="1" applyAlignment="1">
      <alignment horizontal="left" vertical="center"/>
    </xf>
    <xf numFmtId="4" fontId="21" fillId="0" borderId="17" xfId="0" applyNumberFormat="1" applyFont="1" applyBorder="1" applyAlignment="1">
      <alignment horizontal="left" vertical="center"/>
    </xf>
    <xf numFmtId="2" fontId="19" fillId="7" borderId="17" xfId="0" applyNumberFormat="1" applyFont="1" applyFill="1" applyBorder="1" applyAlignment="1">
      <alignment horizontal="left" vertical="center"/>
    </xf>
    <xf numFmtId="0" fontId="21" fillId="8" borderId="17" xfId="0" applyFont="1" applyFill="1" applyBorder="1" applyAlignment="1">
      <alignment horizontal="left" vertical="center" wrapText="1"/>
    </xf>
    <xf numFmtId="0" fontId="22" fillId="9" borderId="17" xfId="0" applyFont="1" applyFill="1" applyBorder="1" applyAlignment="1">
      <alignment horizontal="left" vertical="center" wrapText="1"/>
    </xf>
    <xf numFmtId="2" fontId="19" fillId="9" borderId="17" xfId="0" applyNumberFormat="1" applyFont="1" applyFill="1" applyBorder="1" applyAlignment="1">
      <alignment horizontal="left" vertical="center"/>
    </xf>
    <xf numFmtId="2" fontId="21" fillId="9" borderId="17" xfId="0" applyNumberFormat="1" applyFont="1" applyFill="1" applyBorder="1" applyAlignment="1">
      <alignment horizontal="left" vertical="center"/>
    </xf>
    <xf numFmtId="2" fontId="22" fillId="9" borderId="17" xfId="0" applyNumberFormat="1" applyFont="1" applyFill="1" applyBorder="1" applyAlignment="1">
      <alignment horizontal="left" vertical="center"/>
    </xf>
    <xf numFmtId="4" fontId="21" fillId="9" borderId="17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9" borderId="17" xfId="0" applyFont="1" applyFill="1" applyBorder="1" applyAlignment="1">
      <alignment horizontal="left" vertical="center" wrapText="1"/>
    </xf>
    <xf numFmtId="2" fontId="20" fillId="9" borderId="17" xfId="0" applyNumberFormat="1" applyFont="1" applyFill="1" applyBorder="1" applyAlignment="1">
      <alignment horizontal="left" vertical="center"/>
    </xf>
    <xf numFmtId="2" fontId="21" fillId="9" borderId="19" xfId="0" applyNumberFormat="1" applyFont="1" applyFill="1" applyBorder="1" applyAlignment="1">
      <alignment horizontal="left" vertical="center"/>
    </xf>
    <xf numFmtId="4" fontId="21" fillId="9" borderId="19" xfId="0" applyNumberFormat="1" applyFont="1" applyFill="1" applyBorder="1" applyAlignment="1">
      <alignment horizontal="left" vertical="center"/>
    </xf>
    <xf numFmtId="0" fontId="20" fillId="7" borderId="0" xfId="0" applyFont="1" applyFill="1" applyAlignment="1">
      <alignment horizontal="left" vertical="center"/>
    </xf>
    <xf numFmtId="2" fontId="21" fillId="7" borderId="19" xfId="0" applyNumberFormat="1" applyFont="1" applyFill="1" applyBorder="1" applyAlignment="1">
      <alignment horizontal="left" vertical="center"/>
    </xf>
    <xf numFmtId="4" fontId="20" fillId="7" borderId="17" xfId="0" applyNumberFormat="1" applyFont="1" applyFill="1" applyBorder="1" applyAlignment="1">
      <alignment horizontal="left" vertical="center"/>
    </xf>
    <xf numFmtId="2" fontId="21" fillId="7" borderId="17" xfId="0" applyNumberFormat="1" applyFont="1" applyFill="1" applyBorder="1" applyAlignment="1">
      <alignment horizontal="left" vertical="center"/>
    </xf>
    <xf numFmtId="4" fontId="21" fillId="7" borderId="19" xfId="0" applyNumberFormat="1" applyFont="1" applyFill="1" applyBorder="1" applyAlignment="1">
      <alignment horizontal="left" vertical="center"/>
    </xf>
    <xf numFmtId="10" fontId="20" fillId="7" borderId="17" xfId="0" applyNumberFormat="1" applyFont="1" applyFill="1" applyBorder="1" applyAlignment="1">
      <alignment horizontal="left" vertical="center"/>
    </xf>
    <xf numFmtId="4" fontId="22" fillId="9" borderId="17" xfId="0" applyNumberFormat="1" applyFont="1" applyFill="1" applyBorder="1" applyAlignment="1">
      <alignment horizontal="left" vertical="center"/>
    </xf>
    <xf numFmtId="4" fontId="22" fillId="9" borderId="19" xfId="0" applyNumberFormat="1" applyFont="1" applyFill="1" applyBorder="1" applyAlignment="1">
      <alignment horizontal="left" vertical="center"/>
    </xf>
    <xf numFmtId="4" fontId="21" fillId="7" borderId="17" xfId="0" applyNumberFormat="1" applyFont="1" applyFill="1" applyBorder="1" applyAlignment="1">
      <alignment horizontal="left" vertical="center"/>
    </xf>
    <xf numFmtId="0" fontId="22" fillId="7" borderId="17" xfId="0" applyFont="1" applyFill="1" applyBorder="1" applyAlignment="1">
      <alignment horizontal="left" vertical="center" wrapText="1"/>
    </xf>
    <xf numFmtId="0" fontId="21" fillId="9" borderId="19" xfId="0" applyFont="1" applyFill="1" applyBorder="1" applyAlignment="1">
      <alignment horizontal="left" vertical="center" wrapText="1"/>
    </xf>
    <xf numFmtId="4" fontId="19" fillId="9" borderId="17" xfId="7" applyNumberFormat="1" applyFont="1" applyFill="1" applyBorder="1" applyAlignment="1">
      <alignment horizontal="left" vertical="center" wrapText="1"/>
    </xf>
    <xf numFmtId="2" fontId="19" fillId="9" borderId="19" xfId="0" applyNumberFormat="1" applyFont="1" applyFill="1" applyBorder="1" applyAlignment="1">
      <alignment horizontal="left" vertical="center"/>
    </xf>
    <xf numFmtId="0" fontId="20" fillId="9" borderId="0" xfId="0" applyFont="1" applyFill="1" applyAlignment="1">
      <alignment horizontal="left" vertical="center"/>
    </xf>
    <xf numFmtId="4" fontId="22" fillId="0" borderId="17" xfId="0" applyNumberFormat="1" applyFont="1" applyBorder="1" applyAlignment="1">
      <alignment horizontal="left" vertical="center"/>
    </xf>
    <xf numFmtId="4" fontId="20" fillId="0" borderId="17" xfId="2" applyNumberFormat="1" applyFont="1" applyBorder="1" applyAlignment="1">
      <alignment horizontal="left" vertical="center"/>
    </xf>
    <xf numFmtId="10" fontId="20" fillId="6" borderId="17" xfId="6" applyNumberFormat="1" applyFont="1" applyFill="1" applyBorder="1" applyAlignment="1">
      <alignment horizontal="left" vertical="center"/>
    </xf>
    <xf numFmtId="10" fontId="20" fillId="0" borderId="17" xfId="6" applyNumberFormat="1" applyFont="1" applyFill="1" applyBorder="1" applyAlignment="1">
      <alignment horizontal="left" vertical="center"/>
    </xf>
    <xf numFmtId="10" fontId="20" fillId="0" borderId="17" xfId="2" applyNumberFormat="1" applyFont="1" applyBorder="1" applyAlignment="1">
      <alignment horizontal="left" vertical="center"/>
    </xf>
    <xf numFmtId="4" fontId="19" fillId="0" borderId="7" xfId="0" applyNumberFormat="1" applyFont="1" applyBorder="1" applyAlignment="1">
      <alignment horizontal="left" vertical="center"/>
    </xf>
    <xf numFmtId="4" fontId="20" fillId="0" borderId="0" xfId="0" applyNumberFormat="1" applyFont="1" applyAlignment="1">
      <alignment horizontal="left" vertical="center"/>
    </xf>
    <xf numFmtId="4" fontId="19" fillId="6" borderId="0" xfId="0" applyNumberFormat="1" applyFont="1" applyFill="1" applyAlignment="1">
      <alignment horizontal="left" vertical="center"/>
    </xf>
    <xf numFmtId="4" fontId="19" fillId="0" borderId="9" xfId="0" applyNumberFormat="1" applyFont="1" applyBorder="1" applyAlignment="1">
      <alignment horizontal="left" vertical="center"/>
    </xf>
    <xf numFmtId="4" fontId="19" fillId="0" borderId="10" xfId="0" applyNumberFormat="1" applyFont="1" applyBorder="1" applyAlignment="1">
      <alignment horizontal="left" vertical="center"/>
    </xf>
    <xf numFmtId="4" fontId="19" fillId="0" borderId="11" xfId="0" applyNumberFormat="1" applyFont="1" applyBorder="1" applyAlignment="1">
      <alignment horizontal="left" vertical="center"/>
    </xf>
    <xf numFmtId="4" fontId="19" fillId="0" borderId="12" xfId="0" applyNumberFormat="1" applyFont="1" applyBorder="1" applyAlignment="1">
      <alignment horizontal="left" vertical="center"/>
    </xf>
    <xf numFmtId="4" fontId="19" fillId="0" borderId="26" xfId="0" applyNumberFormat="1" applyFont="1" applyBorder="1" applyAlignment="1">
      <alignment horizontal="left" vertical="center"/>
    </xf>
    <xf numFmtId="4" fontId="19" fillId="0" borderId="14" xfId="0" applyNumberFormat="1" applyFont="1" applyBorder="1" applyAlignment="1">
      <alignment horizontal="left" vertical="center"/>
    </xf>
    <xf numFmtId="4" fontId="20" fillId="0" borderId="14" xfId="0" applyNumberFormat="1" applyFont="1" applyBorder="1" applyAlignment="1">
      <alignment horizontal="left" vertical="center"/>
    </xf>
    <xf numFmtId="4" fontId="19" fillId="6" borderId="14" xfId="0" applyNumberFormat="1" applyFont="1" applyFill="1" applyBorder="1" applyAlignment="1">
      <alignment horizontal="left" vertical="center"/>
    </xf>
    <xf numFmtId="4" fontId="19" fillId="0" borderId="15" xfId="0" applyNumberFormat="1" applyFont="1" applyBorder="1" applyAlignment="1">
      <alignment horizontal="left" vertical="center"/>
    </xf>
    <xf numFmtId="4" fontId="19" fillId="0" borderId="16" xfId="0" applyNumberFormat="1" applyFont="1" applyBorder="1" applyAlignment="1">
      <alignment horizontal="left" vertical="center"/>
    </xf>
    <xf numFmtId="0" fontId="0" fillId="6" borderId="0" xfId="0" applyFill="1" applyAlignment="1">
      <alignment vertical="center"/>
    </xf>
    <xf numFmtId="4" fontId="0" fillId="6" borderId="0" xfId="0" applyNumberFormat="1" applyFill="1" applyAlignment="1">
      <alignment vertical="center"/>
    </xf>
    <xf numFmtId="4" fontId="23" fillId="0" borderId="0" xfId="0" applyNumberFormat="1" applyFont="1" applyAlignment="1">
      <alignment vertical="center"/>
    </xf>
    <xf numFmtId="0" fontId="0" fillId="6" borderId="0" xfId="0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43" fontId="6" fillId="6" borderId="0" xfId="7" applyNumberFormat="1" applyFont="1" applyFill="1" applyAlignment="1">
      <alignment vertical="center"/>
    </xf>
    <xf numFmtId="169" fontId="2" fillId="6" borderId="0" xfId="7" applyNumberFormat="1" applyFont="1" applyFill="1" applyAlignment="1">
      <alignment vertical="center"/>
    </xf>
    <xf numFmtId="43" fontId="2" fillId="6" borderId="0" xfId="7" applyNumberFormat="1" applyFont="1" applyFill="1" applyAlignment="1">
      <alignment vertical="center"/>
    </xf>
    <xf numFmtId="0" fontId="24" fillId="6" borderId="0" xfId="0" applyFont="1" applyFill="1" applyAlignment="1">
      <alignment horizontal="left" vertical="center"/>
    </xf>
    <xf numFmtId="0" fontId="25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25" fillId="6" borderId="0" xfId="0" applyFont="1" applyFill="1" applyAlignment="1">
      <alignment vertical="center"/>
    </xf>
    <xf numFmtId="4" fontId="25" fillId="6" borderId="0" xfId="0" applyNumberFormat="1" applyFont="1" applyFill="1" applyAlignment="1">
      <alignment horizontal="center" vertical="center"/>
    </xf>
    <xf numFmtId="4" fontId="25" fillId="6" borderId="0" xfId="0" applyNumberFormat="1" applyFont="1" applyFill="1" applyAlignment="1">
      <alignment vertical="center"/>
    </xf>
    <xf numFmtId="0" fontId="26" fillId="6" borderId="0" xfId="0" applyFont="1" applyFill="1" applyAlignment="1">
      <alignment horizontal="center" vertical="center"/>
    </xf>
    <xf numFmtId="169" fontId="26" fillId="6" borderId="0" xfId="0" applyNumberFormat="1" applyFont="1" applyFill="1" applyAlignment="1">
      <alignment vertical="center"/>
    </xf>
    <xf numFmtId="0" fontId="26" fillId="6" borderId="0" xfId="0" applyFont="1" applyFill="1" applyAlignment="1">
      <alignment vertical="center"/>
    </xf>
    <xf numFmtId="4" fontId="26" fillId="6" borderId="0" xfId="0" applyNumberFormat="1" applyFont="1" applyFill="1" applyAlignment="1">
      <alignment horizontal="center" vertical="center"/>
    </xf>
    <xf numFmtId="0" fontId="3" fillId="0" borderId="0" xfId="3" applyFont="1"/>
    <xf numFmtId="0" fontId="27" fillId="0" borderId="0" xfId="2" applyFont="1" applyAlignment="1">
      <alignment vertical="center"/>
    </xf>
    <xf numFmtId="0" fontId="6" fillId="0" borderId="0" xfId="3" applyFont="1" applyAlignment="1">
      <alignment horizontal="left"/>
    </xf>
    <xf numFmtId="0" fontId="28" fillId="0" borderId="0" xfId="2" applyFont="1" applyAlignment="1">
      <alignment vertical="center"/>
    </xf>
    <xf numFmtId="0" fontId="10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3" fillId="0" borderId="0" xfId="3" applyFont="1" applyAlignment="1">
      <alignment horizontal="left" vertical="top"/>
    </xf>
    <xf numFmtId="0" fontId="29" fillId="0" borderId="0" xfId="0" applyFont="1"/>
    <xf numFmtId="0" fontId="30" fillId="10" borderId="0" xfId="0" applyFont="1" applyFill="1" applyAlignment="1">
      <alignment horizontal="left" vertical="top" wrapText="1"/>
    </xf>
    <xf numFmtId="0" fontId="30" fillId="10" borderId="27" xfId="0" applyFont="1" applyFill="1" applyBorder="1" applyAlignment="1">
      <alignment horizontal="left" vertical="top" wrapText="1"/>
    </xf>
    <xf numFmtId="0" fontId="30" fillId="10" borderId="27" xfId="0" applyFont="1" applyFill="1" applyBorder="1" applyAlignment="1">
      <alignment horizontal="right" vertical="top" wrapText="1"/>
    </xf>
    <xf numFmtId="0" fontId="30" fillId="10" borderId="27" xfId="0" applyFont="1" applyFill="1" applyBorder="1" applyAlignment="1">
      <alignment horizontal="center" vertical="top" wrapText="1"/>
    </xf>
    <xf numFmtId="0" fontId="24" fillId="12" borderId="27" xfId="0" applyFont="1" applyFill="1" applyBorder="1" applyAlignment="1">
      <alignment horizontal="left" vertical="top" wrapText="1"/>
    </xf>
    <xf numFmtId="0" fontId="24" fillId="12" borderId="27" xfId="0" applyFont="1" applyFill="1" applyBorder="1" applyAlignment="1">
      <alignment horizontal="right" vertical="top" wrapText="1"/>
    </xf>
    <xf numFmtId="4" fontId="24" fillId="12" borderId="27" xfId="0" applyNumberFormat="1" applyFont="1" applyFill="1" applyBorder="1" applyAlignment="1">
      <alignment horizontal="right" vertical="top" wrapText="1"/>
    </xf>
    <xf numFmtId="170" fontId="24" fillId="12" borderId="27" xfId="0" applyNumberFormat="1" applyFont="1" applyFill="1" applyBorder="1" applyAlignment="1">
      <alignment horizontal="right" vertical="top" wrapText="1"/>
    </xf>
    <xf numFmtId="0" fontId="31" fillId="13" borderId="27" xfId="0" applyFont="1" applyFill="1" applyBorder="1" applyAlignment="1">
      <alignment horizontal="left" vertical="top" wrapText="1"/>
    </xf>
    <xf numFmtId="0" fontId="31" fillId="13" borderId="27" xfId="0" applyFont="1" applyFill="1" applyBorder="1" applyAlignment="1">
      <alignment horizontal="right" vertical="top" wrapText="1"/>
    </xf>
    <xf numFmtId="0" fontId="31" fillId="13" borderId="27" xfId="0" applyFont="1" applyFill="1" applyBorder="1" applyAlignment="1">
      <alignment horizontal="center" vertical="top" wrapText="1"/>
    </xf>
    <xf numFmtId="4" fontId="31" fillId="13" borderId="27" xfId="0" applyNumberFormat="1" applyFont="1" applyFill="1" applyBorder="1" applyAlignment="1">
      <alignment horizontal="right" vertical="top" wrapText="1"/>
    </xf>
    <xf numFmtId="170" fontId="31" fillId="13" borderId="27" xfId="0" applyNumberFormat="1" applyFont="1" applyFill="1" applyBorder="1" applyAlignment="1">
      <alignment horizontal="right" vertical="top" wrapText="1"/>
    </xf>
    <xf numFmtId="0" fontId="31" fillId="14" borderId="27" xfId="0" applyFont="1" applyFill="1" applyBorder="1" applyAlignment="1">
      <alignment horizontal="left" vertical="top" wrapText="1"/>
    </xf>
    <xf numFmtId="0" fontId="31" fillId="14" borderId="27" xfId="0" applyFont="1" applyFill="1" applyBorder="1" applyAlignment="1">
      <alignment horizontal="right" vertical="top" wrapText="1"/>
    </xf>
    <xf numFmtId="0" fontId="31" fillId="14" borderId="27" xfId="0" applyFont="1" applyFill="1" applyBorder="1" applyAlignment="1">
      <alignment horizontal="center" vertical="top" wrapText="1"/>
    </xf>
    <xf numFmtId="4" fontId="31" fillId="14" borderId="27" xfId="0" applyNumberFormat="1" applyFont="1" applyFill="1" applyBorder="1" applyAlignment="1">
      <alignment horizontal="right" vertical="top" wrapText="1"/>
    </xf>
    <xf numFmtId="170" fontId="31" fillId="14" borderId="27" xfId="0" applyNumberFormat="1" applyFont="1" applyFill="1" applyBorder="1" applyAlignment="1">
      <alignment horizontal="right" vertical="top" wrapText="1"/>
    </xf>
    <xf numFmtId="0" fontId="0" fillId="10" borderId="0" xfId="0" applyFill="1" applyAlignment="1">
      <alignment horizontal="center" vertical="top" wrapText="1"/>
    </xf>
    <xf numFmtId="0" fontId="25" fillId="10" borderId="0" xfId="0" applyFont="1" applyFill="1" applyAlignment="1">
      <alignment horizontal="right" vertical="top" wrapText="1"/>
    </xf>
    <xf numFmtId="0" fontId="0" fillId="10" borderId="0" xfId="0" applyFill="1" applyAlignment="1">
      <alignment horizontal="left" vertical="top" wrapText="1"/>
    </xf>
    <xf numFmtId="0" fontId="32" fillId="0" borderId="0" xfId="3" applyFont="1"/>
    <xf numFmtId="0" fontId="33" fillId="0" borderId="0" xfId="3" applyFont="1"/>
    <xf numFmtId="0" fontId="6" fillId="0" borderId="0" xfId="5" applyFont="1" applyFill="1" applyBorder="1"/>
    <xf numFmtId="0" fontId="33" fillId="0" borderId="0" xfId="4" applyFont="1" applyAlignment="1">
      <alignment horizontal="center" vertical="center"/>
    </xf>
    <xf numFmtId="2" fontId="33" fillId="0" borderId="0" xfId="4" applyNumberFormat="1" applyFont="1" applyAlignment="1">
      <alignment horizontal="center" vertical="center"/>
    </xf>
    <xf numFmtId="171" fontId="2" fillId="0" borderId="0" xfId="3" applyNumberFormat="1" applyFont="1" applyAlignment="1">
      <alignment horizontal="center" vertical="center" wrapText="1"/>
    </xf>
    <xf numFmtId="172" fontId="2" fillId="0" borderId="0" xfId="0" applyNumberFormat="1" applyFont="1" applyAlignment="1">
      <alignment horizontal="center" vertical="center" wrapText="1"/>
    </xf>
    <xf numFmtId="0" fontId="6" fillId="10" borderId="0" xfId="0" applyFont="1" applyFill="1" applyAlignment="1">
      <alignment horizontal="center" vertical="top" wrapText="1"/>
    </xf>
    <xf numFmtId="44" fontId="2" fillId="0" borderId="0" xfId="8" applyFont="1" applyAlignment="1">
      <alignment vertical="center" wrapText="1"/>
    </xf>
    <xf numFmtId="10" fontId="2" fillId="0" borderId="0" xfId="0" applyNumberFormat="1" applyFont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center" vertical="center" wrapText="1"/>
    </xf>
    <xf numFmtId="165" fontId="6" fillId="6" borderId="17" xfId="0" applyNumberFormat="1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2" fontId="6" fillId="6" borderId="18" xfId="0" applyNumberFormat="1" applyFont="1" applyFill="1" applyBorder="1" applyAlignment="1">
      <alignment horizontal="center" vertical="center" wrapText="1"/>
    </xf>
    <xf numFmtId="2" fontId="6" fillId="6" borderId="19" xfId="0" applyNumberFormat="1" applyFont="1" applyFill="1" applyBorder="1" applyAlignment="1">
      <alignment horizontal="center" vertical="center" wrapText="1"/>
    </xf>
    <xf numFmtId="2" fontId="6" fillId="6" borderId="20" xfId="0" applyNumberFormat="1" applyFont="1" applyFill="1" applyBorder="1" applyAlignment="1">
      <alignment horizontal="center" vertical="center" wrapText="1"/>
    </xf>
    <xf numFmtId="4" fontId="6" fillId="6" borderId="17" xfId="7" applyNumberFormat="1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left" vertical="center" wrapText="1"/>
    </xf>
    <xf numFmtId="0" fontId="7" fillId="7" borderId="19" xfId="0" applyFont="1" applyFill="1" applyBorder="1" applyAlignment="1">
      <alignment horizontal="left" vertical="center" wrapText="1"/>
    </xf>
    <xf numFmtId="0" fontId="7" fillId="8" borderId="18" xfId="0" applyFont="1" applyFill="1" applyBorder="1" applyAlignment="1">
      <alignment horizontal="left" vertical="center" wrapText="1"/>
    </xf>
    <xf numFmtId="0" fontId="7" fillId="8" borderId="19" xfId="0" applyFont="1" applyFill="1" applyBorder="1" applyAlignment="1">
      <alignment horizontal="left" vertical="center" wrapText="1"/>
    </xf>
    <xf numFmtId="0" fontId="7" fillId="9" borderId="18" xfId="0" applyFont="1" applyFill="1" applyBorder="1" applyAlignment="1">
      <alignment horizontal="left" vertical="center" wrapText="1"/>
    </xf>
    <xf numFmtId="0" fontId="7" fillId="9" borderId="20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vertical="center" wrapText="1"/>
    </xf>
    <xf numFmtId="4" fontId="2" fillId="0" borderId="23" xfId="0" applyNumberFormat="1" applyFont="1" applyBorder="1" applyAlignment="1">
      <alignment vertical="center" wrapText="1"/>
    </xf>
    <xf numFmtId="4" fontId="2" fillId="0" borderId="24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4" fontId="2" fillId="0" borderId="25" xfId="0" applyNumberFormat="1" applyFont="1" applyBorder="1" applyAlignment="1">
      <alignment horizontal="left" vertical="center" wrapText="1"/>
    </xf>
    <xf numFmtId="4" fontId="2" fillId="0" borderId="22" xfId="0" applyNumberFormat="1" applyFont="1" applyBorder="1" applyAlignment="1">
      <alignment horizontal="left" vertical="center" wrapText="1"/>
    </xf>
    <xf numFmtId="4" fontId="2" fillId="0" borderId="23" xfId="0" applyNumberFormat="1" applyFont="1" applyBorder="1" applyAlignment="1">
      <alignment horizontal="left" vertical="center" wrapText="1"/>
    </xf>
    <xf numFmtId="0" fontId="2" fillId="6" borderId="0" xfId="0" applyFont="1" applyFill="1" applyAlignment="1">
      <alignment horizontal="center" vertical="center" wrapText="1"/>
    </xf>
    <xf numFmtId="4" fontId="2" fillId="6" borderId="0" xfId="0" applyNumberFormat="1" applyFont="1" applyFill="1" applyAlignment="1">
      <alignment horizontal="center" vertical="center" wrapText="1"/>
    </xf>
    <xf numFmtId="0" fontId="2" fillId="10" borderId="0" xfId="0" applyFont="1" applyFill="1" applyAlignment="1">
      <alignment horizontal="left" vertical="top" wrapText="1"/>
    </xf>
    <xf numFmtId="4" fontId="6" fillId="10" borderId="0" xfId="0" applyNumberFormat="1" applyFont="1" applyFill="1" applyAlignment="1">
      <alignment horizontal="right" vertical="top" wrapText="1"/>
    </xf>
    <xf numFmtId="0" fontId="6" fillId="10" borderId="0" xfId="0" applyFont="1" applyFill="1" applyAlignment="1">
      <alignment horizontal="right" vertical="top" wrapText="1"/>
    </xf>
    <xf numFmtId="168" fontId="6" fillId="10" borderId="0" xfId="0" applyNumberFormat="1" applyFont="1" applyFill="1" applyAlignment="1">
      <alignment horizontal="right" vertical="top" wrapText="1"/>
    </xf>
    <xf numFmtId="0" fontId="6" fillId="6" borderId="0" xfId="0" applyFont="1" applyFill="1" applyAlignment="1">
      <alignment horizontal="center" vertical="center" wrapText="1"/>
    </xf>
    <xf numFmtId="4" fontId="6" fillId="6" borderId="0" xfId="0" applyNumberFormat="1" applyFont="1" applyFill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 wrapText="1"/>
    </xf>
    <xf numFmtId="2" fontId="11" fillId="0" borderId="12" xfId="0" applyNumberFormat="1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65" fontId="12" fillId="6" borderId="17" xfId="0" applyNumberFormat="1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2" fontId="12" fillId="6" borderId="18" xfId="0" applyNumberFormat="1" applyFont="1" applyFill="1" applyBorder="1" applyAlignment="1">
      <alignment horizontal="center" vertical="center"/>
    </xf>
    <xf numFmtId="2" fontId="12" fillId="6" borderId="19" xfId="0" applyNumberFormat="1" applyFont="1" applyFill="1" applyBorder="1" applyAlignment="1">
      <alignment horizontal="center" vertical="center"/>
    </xf>
    <xf numFmtId="2" fontId="12" fillId="6" borderId="20" xfId="0" applyNumberFormat="1" applyFont="1" applyFill="1" applyBorder="1" applyAlignment="1">
      <alignment horizontal="center" vertical="center"/>
    </xf>
    <xf numFmtId="4" fontId="12" fillId="6" borderId="17" xfId="7" applyNumberFormat="1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left" vertical="center" wrapText="1"/>
    </xf>
    <xf numFmtId="0" fontId="13" fillId="7" borderId="19" xfId="0" applyFont="1" applyFill="1" applyBorder="1" applyAlignment="1">
      <alignment horizontal="left" vertical="center" wrapText="1"/>
    </xf>
    <xf numFmtId="0" fontId="13" fillId="8" borderId="18" xfId="0" applyFont="1" applyFill="1" applyBorder="1" applyAlignment="1">
      <alignment horizontal="left" vertical="center" wrapText="1"/>
    </xf>
    <xf numFmtId="0" fontId="13" fillId="8" borderId="19" xfId="0" applyFont="1" applyFill="1" applyBorder="1" applyAlignment="1">
      <alignment horizontal="left" vertical="center" wrapText="1"/>
    </xf>
    <xf numFmtId="0" fontId="13" fillId="9" borderId="18" xfId="0" applyFont="1" applyFill="1" applyBorder="1" applyAlignment="1">
      <alignment horizontal="left" vertical="center" wrapText="1"/>
    </xf>
    <xf numFmtId="0" fontId="13" fillId="9" borderId="20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4" fontId="11" fillId="0" borderId="25" xfId="0" applyNumberFormat="1" applyFont="1" applyBorder="1" applyAlignment="1">
      <alignment horizontal="left" vertical="center"/>
    </xf>
    <xf numFmtId="4" fontId="11" fillId="0" borderId="22" xfId="0" applyNumberFormat="1" applyFont="1" applyBorder="1" applyAlignment="1">
      <alignment horizontal="left" vertical="center"/>
    </xf>
    <xf numFmtId="4" fontId="11" fillId="0" borderId="23" xfId="0" applyNumberFormat="1" applyFont="1" applyBorder="1" applyAlignment="1">
      <alignment horizontal="left" vertical="center"/>
    </xf>
    <xf numFmtId="0" fontId="11" fillId="10" borderId="0" xfId="0" applyFont="1" applyFill="1" applyAlignment="1">
      <alignment horizontal="left" vertical="top" wrapText="1"/>
    </xf>
    <xf numFmtId="4" fontId="12" fillId="10" borderId="0" xfId="0" applyNumberFormat="1" applyFont="1" applyFill="1" applyAlignment="1">
      <alignment horizontal="right" vertical="top" wrapText="1"/>
    </xf>
    <xf numFmtId="0" fontId="12" fillId="10" borderId="0" xfId="0" applyFont="1" applyFill="1" applyAlignment="1">
      <alignment horizontal="right" vertical="top" wrapText="1"/>
    </xf>
    <xf numFmtId="168" fontId="12" fillId="10" borderId="0" xfId="0" applyNumberFormat="1" applyFont="1" applyFill="1" applyAlignment="1">
      <alignment horizontal="right" vertical="top" wrapText="1"/>
    </xf>
    <xf numFmtId="2" fontId="19" fillId="0" borderId="2" xfId="0" applyNumberFormat="1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7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19" fillId="0" borderId="11" xfId="0" applyNumberFormat="1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165" fontId="20" fillId="6" borderId="17" xfId="0" applyNumberFormat="1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2" fontId="20" fillId="6" borderId="18" xfId="0" applyNumberFormat="1" applyFont="1" applyFill="1" applyBorder="1" applyAlignment="1">
      <alignment horizontal="center" vertical="center"/>
    </xf>
    <xf numFmtId="2" fontId="20" fillId="6" borderId="19" xfId="0" applyNumberFormat="1" applyFont="1" applyFill="1" applyBorder="1" applyAlignment="1">
      <alignment horizontal="center" vertical="center"/>
    </xf>
    <xf numFmtId="2" fontId="20" fillId="6" borderId="20" xfId="0" applyNumberFormat="1" applyFont="1" applyFill="1" applyBorder="1" applyAlignment="1">
      <alignment horizontal="center" vertical="center"/>
    </xf>
    <xf numFmtId="4" fontId="20" fillId="6" borderId="17" xfId="7" applyNumberFormat="1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1" fillId="7" borderId="18" xfId="0" applyFont="1" applyFill="1" applyBorder="1" applyAlignment="1">
      <alignment horizontal="left" vertical="center" wrapText="1"/>
    </xf>
    <xf numFmtId="0" fontId="21" fillId="7" borderId="19" xfId="0" applyFont="1" applyFill="1" applyBorder="1" applyAlignment="1">
      <alignment horizontal="left" vertical="center" wrapText="1"/>
    </xf>
    <xf numFmtId="0" fontId="21" fillId="8" borderId="18" xfId="0" applyFont="1" applyFill="1" applyBorder="1" applyAlignment="1">
      <alignment horizontal="left" vertical="center" wrapText="1"/>
    </xf>
    <xf numFmtId="0" fontId="21" fillId="8" borderId="19" xfId="0" applyFont="1" applyFill="1" applyBorder="1" applyAlignment="1">
      <alignment horizontal="left" vertical="center" wrapText="1"/>
    </xf>
    <xf numFmtId="0" fontId="21" fillId="9" borderId="18" xfId="0" applyFont="1" applyFill="1" applyBorder="1" applyAlignment="1">
      <alignment horizontal="left" vertical="center" wrapText="1"/>
    </xf>
    <xf numFmtId="0" fontId="21" fillId="9" borderId="20" xfId="0" applyFont="1" applyFill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4" fontId="19" fillId="0" borderId="25" xfId="0" applyNumberFormat="1" applyFont="1" applyBorder="1" applyAlignment="1">
      <alignment horizontal="left" vertical="center"/>
    </xf>
    <xf numFmtId="4" fontId="19" fillId="0" borderId="22" xfId="0" applyNumberFormat="1" applyFont="1" applyBorder="1" applyAlignment="1">
      <alignment horizontal="left" vertical="center"/>
    </xf>
    <xf numFmtId="4" fontId="19" fillId="0" borderId="23" xfId="0" applyNumberFormat="1" applyFont="1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30" fillId="10" borderId="0" xfId="0" applyFont="1" applyFill="1" applyAlignment="1">
      <alignment horizontal="left" vertical="top" wrapText="1"/>
    </xf>
    <xf numFmtId="0" fontId="30" fillId="10" borderId="0" xfId="0" applyFont="1" applyFill="1" applyAlignment="1">
      <alignment horizontal="center" wrapText="1"/>
    </xf>
    <xf numFmtId="0" fontId="29" fillId="0" borderId="0" xfId="0" applyFont="1"/>
    <xf numFmtId="0" fontId="25" fillId="10" borderId="0" xfId="0" applyFont="1" applyFill="1" applyAlignment="1">
      <alignment horizontal="right" vertical="top" wrapText="1"/>
    </xf>
    <xf numFmtId="0" fontId="30" fillId="10" borderId="0" xfId="0" applyFont="1" applyFill="1" applyAlignment="1">
      <alignment horizontal="right" vertical="top" wrapText="1"/>
    </xf>
    <xf numFmtId="4" fontId="30" fillId="10" borderId="0" xfId="0" applyNumberFormat="1" applyFont="1" applyFill="1" applyAlignment="1">
      <alignment horizontal="right" vertical="top" wrapText="1"/>
    </xf>
    <xf numFmtId="0" fontId="2" fillId="10" borderId="0" xfId="2" applyFon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top" wrapText="1"/>
    </xf>
    <xf numFmtId="0" fontId="0" fillId="0" borderId="0" xfId="0"/>
    <xf numFmtId="0" fontId="6" fillId="15" borderId="3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0" fontId="2" fillId="0" borderId="6" xfId="10" applyNumberFormat="1" applyFont="1" applyBorder="1" applyAlignment="1">
      <alignment horizontal="left" vertical="center"/>
    </xf>
    <xf numFmtId="0" fontId="2" fillId="0" borderId="0" xfId="0" applyFont="1"/>
    <xf numFmtId="4" fontId="6" fillId="15" borderId="8" xfId="0" applyNumberFormat="1" applyFont="1" applyFill="1" applyBorder="1" applyAlignment="1">
      <alignment horizontal="center" vertical="center"/>
    </xf>
    <xf numFmtId="4" fontId="6" fillId="15" borderId="0" xfId="0" applyNumberFormat="1" applyFont="1" applyFill="1" applyAlignment="1">
      <alignment horizontal="center" vertical="center"/>
    </xf>
    <xf numFmtId="4" fontId="6" fillId="16" borderId="9" xfId="0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10" xfId="10" applyNumberFormat="1" applyFont="1" applyBorder="1" applyAlignment="1">
      <alignment horizontal="left" vertical="center"/>
    </xf>
    <xf numFmtId="4" fontId="2" fillId="15" borderId="8" xfId="0" applyNumberFormat="1" applyFont="1" applyFill="1" applyBorder="1" applyAlignment="1">
      <alignment horizontal="left" vertical="center"/>
    </xf>
    <xf numFmtId="4" fontId="2" fillId="15" borderId="0" xfId="0" applyNumberFormat="1" applyFont="1" applyFill="1" applyAlignment="1">
      <alignment horizontal="left" vertical="center"/>
    </xf>
    <xf numFmtId="4" fontId="2" fillId="16" borderId="9" xfId="0" applyNumberFormat="1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65" fontId="6" fillId="17" borderId="17" xfId="0" applyNumberFormat="1" applyFont="1" applyFill="1" applyBorder="1" applyAlignment="1">
      <alignment horizontal="center" vertical="center"/>
    </xf>
    <xf numFmtId="0" fontId="6" fillId="17" borderId="18" xfId="0" applyFont="1" applyFill="1" applyBorder="1" applyAlignment="1">
      <alignment horizontal="center" vertical="center"/>
    </xf>
    <xf numFmtId="0" fontId="6" fillId="17" borderId="17" xfId="0" applyFont="1" applyFill="1" applyBorder="1" applyAlignment="1">
      <alignment horizontal="center" vertical="center"/>
    </xf>
    <xf numFmtId="2" fontId="6" fillId="17" borderId="17" xfId="0" applyNumberFormat="1" applyFont="1" applyFill="1" applyBorder="1" applyAlignment="1">
      <alignment horizontal="center" vertical="center"/>
    </xf>
    <xf numFmtId="4" fontId="6" fillId="17" borderId="17" xfId="9" applyNumberFormat="1" applyFont="1" applyFill="1" applyBorder="1" applyAlignment="1">
      <alignment horizontal="center" vertical="center" wrapText="1"/>
    </xf>
    <xf numFmtId="10" fontId="6" fillId="17" borderId="17" xfId="10" applyNumberFormat="1" applyFont="1" applyFill="1" applyBorder="1" applyAlignment="1">
      <alignment horizontal="center" vertical="center" wrapText="1"/>
    </xf>
    <xf numFmtId="4" fontId="6" fillId="17" borderId="17" xfId="9" applyNumberFormat="1" applyFont="1" applyFill="1" applyBorder="1" applyAlignment="1">
      <alignment horizontal="left" vertical="center" wrapText="1"/>
    </xf>
    <xf numFmtId="0" fontId="6" fillId="17" borderId="17" xfId="0" applyFont="1" applyFill="1" applyBorder="1" applyAlignment="1">
      <alignment horizontal="left" vertical="center" wrapText="1"/>
    </xf>
    <xf numFmtId="2" fontId="6" fillId="0" borderId="17" xfId="0" applyNumberFormat="1" applyFont="1" applyBorder="1" applyAlignment="1">
      <alignment horizontal="left" vertical="center" wrapText="1"/>
    </xf>
    <xf numFmtId="4" fontId="6" fillId="17" borderId="17" xfId="0" applyNumberFormat="1" applyFont="1" applyFill="1" applyBorder="1" applyAlignment="1">
      <alignment horizontal="left" vertical="center" wrapText="1"/>
    </xf>
    <xf numFmtId="0" fontId="7" fillId="18" borderId="18" xfId="0" applyFont="1" applyFill="1" applyBorder="1" applyAlignment="1">
      <alignment horizontal="left" vertical="center" wrapText="1"/>
    </xf>
    <xf numFmtId="0" fontId="7" fillId="18" borderId="19" xfId="0" applyFont="1" applyFill="1" applyBorder="1" applyAlignment="1">
      <alignment horizontal="left" vertical="center" wrapText="1"/>
    </xf>
    <xf numFmtId="0" fontId="7" fillId="18" borderId="17" xfId="0" applyFont="1" applyFill="1" applyBorder="1" applyAlignment="1">
      <alignment horizontal="left" vertical="center" wrapText="1"/>
    </xf>
    <xf numFmtId="0" fontId="8" fillId="18" borderId="17" xfId="0" applyFont="1" applyFill="1" applyBorder="1" applyAlignment="1">
      <alignment horizontal="left" vertical="center" wrapText="1"/>
    </xf>
    <xf numFmtId="2" fontId="7" fillId="18" borderId="17" xfId="0" applyNumberFormat="1" applyFont="1" applyFill="1" applyBorder="1" applyAlignment="1">
      <alignment horizontal="left" vertical="center" wrapText="1"/>
    </xf>
    <xf numFmtId="4" fontId="7" fillId="18" borderId="17" xfId="0" applyNumberFormat="1" applyFont="1" applyFill="1" applyBorder="1" applyAlignment="1">
      <alignment horizontal="left" vertical="center" wrapText="1"/>
    </xf>
    <xf numFmtId="10" fontId="7" fillId="18" borderId="17" xfId="10" applyNumberFormat="1" applyFont="1" applyFill="1" applyBorder="1" applyAlignment="1">
      <alignment horizontal="left" vertical="center" wrapText="1"/>
    </xf>
    <xf numFmtId="0" fontId="2" fillId="18" borderId="0" xfId="0" applyFont="1" applyFill="1" applyAlignment="1">
      <alignment horizontal="left" vertical="center"/>
    </xf>
    <xf numFmtId="4" fontId="2" fillId="18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17" xfId="0" applyFont="1" applyBorder="1" applyAlignment="1">
      <alignment horizontal="center"/>
    </xf>
    <xf numFmtId="43" fontId="8" fillId="0" borderId="17" xfId="9" applyFont="1" applyBorder="1" applyAlignment="1">
      <alignment horizontal="right"/>
    </xf>
    <xf numFmtId="2" fontId="7" fillId="0" borderId="17" xfId="9" applyNumberFormat="1" applyFont="1" applyBorder="1" applyAlignment="1">
      <alignment horizontal="right"/>
    </xf>
    <xf numFmtId="0" fontId="8" fillId="0" borderId="17" xfId="0" applyFont="1" applyBorder="1"/>
    <xf numFmtId="10" fontId="8" fillId="0" borderId="17" xfId="10" applyNumberFormat="1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19" borderId="17" xfId="0" applyFont="1" applyFill="1" applyBorder="1" applyAlignment="1">
      <alignment horizontal="left" vertical="top" wrapText="1"/>
    </xf>
    <xf numFmtId="43" fontId="8" fillId="0" borderId="17" xfId="9" applyFont="1" applyBorder="1" applyAlignment="1">
      <alignment horizontal="left"/>
    </xf>
    <xf numFmtId="0" fontId="8" fillId="0" borderId="12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wrapText="1"/>
    </xf>
    <xf numFmtId="0" fontId="8" fillId="0" borderId="17" xfId="0" applyFont="1" applyBorder="1" applyAlignment="1">
      <alignment horizontal="left"/>
    </xf>
    <xf numFmtId="43" fontId="8" fillId="0" borderId="17" xfId="9" applyFont="1" applyBorder="1" applyAlignment="1">
      <alignment horizontal="left" vertical="top" wrapText="1"/>
    </xf>
    <xf numFmtId="10" fontId="8" fillId="0" borderId="17" xfId="9" applyNumberFormat="1" applyFont="1" applyBorder="1" applyAlignment="1">
      <alignment horizontal="right" vertical="top"/>
    </xf>
    <xf numFmtId="0" fontId="7" fillId="20" borderId="17" xfId="0" applyFont="1" applyFill="1" applyBorder="1" applyAlignment="1">
      <alignment horizontal="center" vertical="center"/>
    </xf>
    <xf numFmtId="0" fontId="7" fillId="20" borderId="18" xfId="0" applyFont="1" applyFill="1" applyBorder="1" applyAlignment="1">
      <alignment horizontal="center" wrapText="1"/>
    </xf>
    <xf numFmtId="0" fontId="7" fillId="20" borderId="17" xfId="0" applyFont="1" applyFill="1" applyBorder="1" applyAlignment="1">
      <alignment horizontal="center"/>
    </xf>
    <xf numFmtId="43" fontId="7" fillId="20" borderId="17" xfId="9" applyFont="1" applyFill="1" applyBorder="1" applyAlignment="1">
      <alignment horizontal="center"/>
    </xf>
    <xf numFmtId="43" fontId="7" fillId="20" borderId="17" xfId="9" applyFont="1" applyFill="1" applyBorder="1" applyAlignment="1">
      <alignment horizontal="center" wrapText="1"/>
    </xf>
    <xf numFmtId="2" fontId="7" fillId="20" borderId="17" xfId="9" applyNumberFormat="1" applyFont="1" applyFill="1" applyBorder="1" applyAlignment="1">
      <alignment horizontal="center" wrapText="1"/>
    </xf>
    <xf numFmtId="0" fontId="7" fillId="21" borderId="17" xfId="0" applyFont="1" applyFill="1" applyBorder="1" applyAlignment="1">
      <alignment horizontal="center" vertical="center" wrapText="1"/>
    </xf>
    <xf numFmtId="0" fontId="7" fillId="21" borderId="18" xfId="0" applyFont="1" applyFill="1" applyBorder="1" applyAlignment="1">
      <alignment horizontal="left" wrapText="1"/>
    </xf>
    <xf numFmtId="0" fontId="7" fillId="21" borderId="17" xfId="0" applyFont="1" applyFill="1" applyBorder="1" applyAlignment="1">
      <alignment horizontal="center"/>
    </xf>
    <xf numFmtId="43" fontId="7" fillId="21" borderId="17" xfId="9" applyFont="1" applyFill="1" applyBorder="1" applyAlignment="1">
      <alignment horizontal="right"/>
    </xf>
    <xf numFmtId="2" fontId="7" fillId="21" borderId="17" xfId="0" applyNumberFormat="1" applyFont="1" applyFill="1" applyBorder="1"/>
    <xf numFmtId="171" fontId="7" fillId="21" borderId="17" xfId="8" applyNumberFormat="1" applyFont="1" applyFill="1" applyBorder="1" applyAlignment="1">
      <alignment horizontal="right"/>
    </xf>
    <xf numFmtId="171" fontId="7" fillId="21" borderId="17" xfId="8" applyNumberFormat="1" applyFont="1" applyFill="1" applyBorder="1"/>
    <xf numFmtId="10" fontId="7" fillId="21" borderId="17" xfId="10" applyNumberFormat="1" applyFont="1" applyFill="1" applyBorder="1"/>
    <xf numFmtId="0" fontId="7" fillId="0" borderId="0" xfId="0" applyFont="1"/>
    <xf numFmtId="0" fontId="7" fillId="20" borderId="18" xfId="0" applyFont="1" applyFill="1" applyBorder="1" applyAlignment="1">
      <alignment horizontal="left" wrapText="1"/>
    </xf>
    <xf numFmtId="0" fontId="8" fillId="20" borderId="17" xfId="0" applyFont="1" applyFill="1" applyBorder="1"/>
    <xf numFmtId="10" fontId="8" fillId="20" borderId="17" xfId="10" applyNumberFormat="1" applyFont="1" applyFill="1" applyBorder="1"/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wrapText="1"/>
    </xf>
    <xf numFmtId="2" fontId="7" fillId="0" borderId="17" xfId="0" applyNumberFormat="1" applyFont="1" applyBorder="1"/>
    <xf numFmtId="171" fontId="8" fillId="0" borderId="17" xfId="8" applyNumberFormat="1" applyFont="1" applyBorder="1" applyAlignment="1">
      <alignment horizontal="right"/>
    </xf>
    <xf numFmtId="171" fontId="8" fillId="0" borderId="17" xfId="8" applyNumberFormat="1" applyFont="1" applyBorder="1"/>
    <xf numFmtId="0" fontId="8" fillId="20" borderId="17" xfId="0" applyFont="1" applyFill="1" applyBorder="1" applyAlignment="1">
      <alignment horizontal="center" vertical="center" wrapText="1"/>
    </xf>
    <xf numFmtId="0" fontId="8" fillId="20" borderId="18" xfId="0" applyFont="1" applyFill="1" applyBorder="1" applyAlignment="1">
      <alignment horizontal="left" wrapText="1"/>
    </xf>
    <xf numFmtId="0" fontId="8" fillId="20" borderId="17" xfId="0" applyFont="1" applyFill="1" applyBorder="1" applyAlignment="1">
      <alignment horizontal="center"/>
    </xf>
    <xf numFmtId="43" fontId="8" fillId="20" borderId="17" xfId="9" applyFont="1" applyFill="1" applyBorder="1" applyAlignment="1">
      <alignment horizontal="right"/>
    </xf>
    <xf numFmtId="2" fontId="7" fillId="20" borderId="17" xfId="0" applyNumberFormat="1" applyFont="1" applyFill="1" applyBorder="1"/>
    <xf numFmtId="171" fontId="8" fillId="20" borderId="17" xfId="8" applyNumberFormat="1" applyFont="1" applyFill="1" applyBorder="1" applyAlignment="1">
      <alignment horizontal="right"/>
    </xf>
    <xf numFmtId="171" fontId="8" fillId="20" borderId="17" xfId="8" applyNumberFormat="1" applyFont="1" applyFill="1" applyBorder="1"/>
    <xf numFmtId="10" fontId="7" fillId="21" borderId="17" xfId="10" applyNumberFormat="1" applyFont="1" applyFill="1" applyBorder="1" applyAlignment="1">
      <alignment horizontal="right"/>
    </xf>
    <xf numFmtId="0" fontId="6" fillId="20" borderId="17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/>
    </xf>
    <xf numFmtId="2" fontId="2" fillId="0" borderId="17" xfId="0" applyNumberFormat="1" applyFont="1" applyBorder="1" applyAlignment="1">
      <alignment horizontal="right"/>
    </xf>
    <xf numFmtId="0" fontId="7" fillId="20" borderId="17" xfId="0" applyFont="1" applyFill="1" applyBorder="1" applyAlignment="1">
      <alignment horizontal="center" vertical="center" wrapText="1"/>
    </xf>
    <xf numFmtId="171" fontId="8" fillId="0" borderId="0" xfId="0" applyNumberFormat="1" applyFont="1"/>
    <xf numFmtId="171" fontId="7" fillId="20" borderId="17" xfId="8" applyNumberFormat="1" applyFont="1" applyFill="1" applyBorder="1"/>
    <xf numFmtId="49" fontId="2" fillId="0" borderId="28" xfId="9" applyNumberFormat="1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173" fontId="2" fillId="0" borderId="17" xfId="0" applyNumberFormat="1" applyFont="1" applyBorder="1" applyAlignment="1">
      <alignment horizontal="right"/>
    </xf>
    <xf numFmtId="2" fontId="6" fillId="0" borderId="17" xfId="0" applyNumberFormat="1" applyFont="1" applyBorder="1" applyAlignment="1">
      <alignment horizontal="right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44" fontId="6" fillId="17" borderId="17" xfId="8" applyFont="1" applyFill="1" applyBorder="1" applyAlignment="1">
      <alignment horizontal="left" vertical="center" wrapText="1"/>
    </xf>
    <xf numFmtId="171" fontId="7" fillId="0" borderId="17" xfId="8" applyNumberFormat="1" applyFont="1" applyBorder="1"/>
    <xf numFmtId="10" fontId="6" fillId="17" borderId="17" xfId="10" applyNumberFormat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left" vertical="center"/>
    </xf>
    <xf numFmtId="4" fontId="7" fillId="0" borderId="17" xfId="0" applyNumberFormat="1" applyFont="1" applyBorder="1" applyAlignment="1">
      <alignment horizontal="left" vertical="center"/>
    </xf>
    <xf numFmtId="10" fontId="6" fillId="0" borderId="17" xfId="10" applyNumberFormat="1" applyFont="1" applyBorder="1" applyAlignment="1">
      <alignment horizontal="left" vertical="center"/>
    </xf>
    <xf numFmtId="10" fontId="6" fillId="17" borderId="17" xfId="10" applyNumberFormat="1" applyFont="1" applyFill="1" applyBorder="1" applyAlignment="1">
      <alignment horizontal="left" vertical="center"/>
    </xf>
    <xf numFmtId="10" fontId="6" fillId="0" borderId="17" xfId="1" applyNumberFormat="1" applyFont="1" applyBorder="1" applyAlignment="1">
      <alignment horizontal="left" vertical="center"/>
    </xf>
    <xf numFmtId="10" fontId="6" fillId="0" borderId="17" xfId="0" applyNumberFormat="1" applyFont="1" applyBorder="1" applyAlignment="1">
      <alignment horizontal="left" vertical="center"/>
    </xf>
    <xf numFmtId="2" fontId="12" fillId="0" borderId="0" xfId="0" applyNumberFormat="1" applyFont="1" applyAlignment="1">
      <alignment horizontal="left" vertical="center"/>
    </xf>
    <xf numFmtId="4" fontId="11" fillId="17" borderId="0" xfId="0" applyNumberFormat="1" applyFont="1" applyFill="1" applyAlignment="1">
      <alignment horizontal="left" vertical="center"/>
    </xf>
    <xf numFmtId="10" fontId="11" fillId="0" borderId="10" xfId="0" applyNumberFormat="1" applyFont="1" applyBorder="1" applyAlignment="1">
      <alignment horizontal="left" vertical="center"/>
    </xf>
    <xf numFmtId="2" fontId="12" fillId="0" borderId="14" xfId="0" applyNumberFormat="1" applyFont="1" applyBorder="1" applyAlignment="1">
      <alignment horizontal="left" vertical="center"/>
    </xf>
    <xf numFmtId="4" fontId="11" fillId="17" borderId="14" xfId="0" applyNumberFormat="1" applyFont="1" applyFill="1" applyBorder="1" applyAlignment="1">
      <alignment horizontal="left" vertical="center"/>
    </xf>
    <xf numFmtId="10" fontId="11" fillId="0" borderId="16" xfId="0" applyNumberFormat="1" applyFont="1" applyBorder="1" applyAlignment="1">
      <alignment horizontal="left" vertical="center"/>
    </xf>
    <xf numFmtId="4" fontId="11" fillId="0" borderId="0" xfId="9" applyNumberFormat="1" applyFont="1" applyAlignment="1">
      <alignment horizontal="center" vertical="center" wrapText="1"/>
    </xf>
    <xf numFmtId="4" fontId="11" fillId="0" borderId="0" xfId="9" applyNumberFormat="1" applyFont="1" applyAlignment="1">
      <alignment wrapText="1"/>
    </xf>
    <xf numFmtId="0" fontId="11" fillId="19" borderId="0" xfId="0" applyFont="1" applyFill="1" applyAlignment="1">
      <alignment horizontal="left" vertical="top" wrapText="1"/>
    </xf>
    <xf numFmtId="0" fontId="11" fillId="19" borderId="0" xfId="0" applyFont="1" applyFill="1" applyAlignment="1">
      <alignment horizontal="right" vertical="top" wrapText="1"/>
    </xf>
    <xf numFmtId="0" fontId="12" fillId="19" borderId="0" xfId="0" applyFont="1" applyFill="1" applyAlignment="1">
      <alignment horizontal="left" vertical="top" wrapText="1"/>
    </xf>
    <xf numFmtId="4" fontId="39" fillId="19" borderId="0" xfId="0" applyNumberFormat="1" applyFont="1" applyFill="1" applyAlignment="1">
      <alignment horizontal="right" vertical="top" wrapText="1"/>
    </xf>
    <xf numFmtId="0" fontId="39" fillId="19" borderId="0" xfId="0" applyFont="1" applyFill="1" applyAlignment="1">
      <alignment horizontal="right" vertical="top" wrapText="1"/>
    </xf>
    <xf numFmtId="4" fontId="11" fillId="17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vertical="center"/>
    </xf>
    <xf numFmtId="0" fontId="11" fillId="17" borderId="0" xfId="0" applyFont="1" applyFill="1" applyAlignment="1">
      <alignment vertical="center"/>
    </xf>
    <xf numFmtId="0" fontId="41" fillId="19" borderId="0" xfId="0" applyFont="1" applyFill="1" applyAlignment="1">
      <alignment horizontal="center" vertical="center" wrapText="1"/>
    </xf>
    <xf numFmtId="168" fontId="39" fillId="19" borderId="0" xfId="0" applyNumberFormat="1" applyFont="1" applyFill="1" applyAlignment="1">
      <alignment horizontal="right" vertical="top" wrapText="1"/>
    </xf>
    <xf numFmtId="0" fontId="11" fillId="17" borderId="0" xfId="0" applyFont="1" applyFill="1" applyAlignment="1">
      <alignment horizontal="center" vertical="center"/>
    </xf>
    <xf numFmtId="43" fontId="12" fillId="17" borderId="0" xfId="9" applyFont="1" applyFill="1" applyAlignment="1">
      <alignment vertical="center"/>
    </xf>
    <xf numFmtId="169" fontId="11" fillId="17" borderId="0" xfId="9" applyNumberFormat="1" applyFont="1" applyFill="1" applyAlignment="1">
      <alignment vertical="center"/>
    </xf>
    <xf numFmtId="43" fontId="11" fillId="17" borderId="0" xfId="9" applyFont="1" applyFill="1" applyAlignment="1">
      <alignment vertical="center"/>
    </xf>
    <xf numFmtId="0" fontId="42" fillId="17" borderId="0" xfId="0" applyFont="1" applyFill="1" applyAlignment="1">
      <alignment horizontal="left" vertical="center"/>
    </xf>
    <xf numFmtId="0" fontId="12" fillId="17" borderId="0" xfId="0" applyFont="1" applyFill="1" applyAlignment="1">
      <alignment horizontal="center" vertical="center"/>
    </xf>
    <xf numFmtId="0" fontId="12" fillId="17" borderId="0" xfId="0" applyFont="1" applyFill="1" applyAlignment="1">
      <alignment vertical="center"/>
    </xf>
    <xf numFmtId="4" fontId="12" fillId="17" borderId="0" xfId="0" applyNumberFormat="1" applyFont="1" applyFill="1" applyAlignment="1">
      <alignment horizontal="center" vertical="center"/>
    </xf>
    <xf numFmtId="4" fontId="12" fillId="17" borderId="0" xfId="0" applyNumberFormat="1" applyFont="1" applyFill="1" applyAlignment="1">
      <alignment vertical="center"/>
    </xf>
    <xf numFmtId="169" fontId="11" fillId="17" borderId="0" xfId="0" applyNumberFormat="1" applyFont="1" applyFill="1" applyAlignment="1">
      <alignment vertical="center"/>
    </xf>
    <xf numFmtId="4" fontId="11" fillId="17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43" fontId="8" fillId="0" borderId="0" xfId="9" applyFont="1" applyAlignment="1">
      <alignment horizontal="right"/>
    </xf>
    <xf numFmtId="2" fontId="7" fillId="0" borderId="0" xfId="9" applyNumberFormat="1" applyFont="1" applyAlignment="1">
      <alignment horizontal="right"/>
    </xf>
    <xf numFmtId="10" fontId="8" fillId="0" borderId="0" xfId="10" applyNumberFormat="1" applyFont="1"/>
    <xf numFmtId="166" fontId="2" fillId="17" borderId="0" xfId="0" applyNumberFormat="1" applyFont="1" applyFill="1" applyAlignment="1">
      <alignment horizontal="left" vertical="center" wrapText="1"/>
    </xf>
  </cellXfs>
  <cellStyles count="11">
    <cellStyle name="Moeda" xfId="8" builtinId="4"/>
    <cellStyle name="Normal" xfId="0" builtinId="0"/>
    <cellStyle name="Normal 2" xfId="1" xr:uid="{00000000-0005-0000-0000-000023000000}"/>
    <cellStyle name="Normal 2 2" xfId="2" xr:uid="{00000000-0005-0000-0000-000024000000}"/>
    <cellStyle name="Normal 2 3" xfId="3" xr:uid="{00000000-0005-0000-0000-000025000000}"/>
    <cellStyle name="Normal 3" xfId="4" xr:uid="{00000000-0005-0000-0000-000026000000}"/>
    <cellStyle name="Nota" xfId="5" builtinId="10"/>
    <cellStyle name="Porcentagem" xfId="10" builtinId="5"/>
    <cellStyle name="Ruim" xfId="6" builtinId="27"/>
    <cellStyle name="Vírgula" xfId="9" builtinId="3"/>
    <cellStyle name="Vírgula 2" xfId="7" xr:uid="{00000000-0005-0000-0000-000035000000}"/>
  </cellStyles>
  <dxfs count="15">
    <dxf>
      <font>
        <b/>
        <i val="0"/>
        <color indexed="2"/>
      </font>
      <fill>
        <patternFill patternType="solid">
          <fgColor indexed="22"/>
          <bgColor indexed="22"/>
        </patternFill>
      </fill>
    </dxf>
    <dxf>
      <font>
        <b/>
        <i val="0"/>
        <color indexed="2"/>
      </font>
      <fill>
        <patternFill patternType="solid">
          <fgColor indexed="22"/>
          <bgColor indexed="22"/>
        </patternFill>
      </fill>
    </dxf>
    <dxf>
      <font>
        <b/>
        <i val="0"/>
        <color indexed="2"/>
      </font>
      <fill>
        <patternFill patternType="solid">
          <fgColor indexed="22"/>
          <bgColor indexed="22"/>
        </patternFill>
      </fill>
    </dxf>
    <dxf>
      <font>
        <b/>
        <i val="0"/>
        <color indexed="2"/>
      </font>
      <fill>
        <patternFill patternType="solid">
          <fgColor indexed="22"/>
          <bgColor indexed="22"/>
        </patternFill>
      </fill>
    </dxf>
    <dxf>
      <font>
        <b/>
        <i val="0"/>
        <color indexed="2"/>
      </font>
      <fill>
        <patternFill patternType="solid">
          <fgColor indexed="22"/>
          <bgColor indexed="22"/>
        </patternFill>
      </fill>
    </dxf>
    <dxf>
      <font>
        <b/>
        <i val="0"/>
        <color indexed="2"/>
      </font>
      <fill>
        <patternFill patternType="solid">
          <fgColor indexed="22"/>
          <bgColor indexed="22"/>
        </patternFill>
      </fill>
    </dxf>
    <dxf>
      <font>
        <b/>
        <i val="0"/>
        <color indexed="2"/>
      </font>
      <fill>
        <patternFill patternType="solid">
          <fgColor indexed="22"/>
          <bgColor indexed="22"/>
        </patternFill>
      </fill>
    </dxf>
    <dxf>
      <font>
        <b/>
        <i val="0"/>
        <color indexed="2"/>
      </font>
      <fill>
        <patternFill patternType="solid">
          <fgColor indexed="22"/>
          <bgColor indexed="22"/>
        </patternFill>
      </fill>
    </dxf>
    <dxf>
      <font>
        <b/>
        <i val="0"/>
        <color indexed="2"/>
      </font>
      <fill>
        <patternFill patternType="solid">
          <fgColor indexed="22"/>
          <bgColor indexed="22"/>
        </patternFill>
      </fill>
    </dxf>
    <dxf>
      <font>
        <b/>
        <i val="0"/>
        <color indexed="2"/>
      </font>
      <fill>
        <patternFill patternType="solid">
          <fgColor indexed="22"/>
          <bgColor indexed="22"/>
        </patternFill>
      </fill>
    </dxf>
    <dxf>
      <font>
        <b/>
        <i val="0"/>
        <color indexed="2"/>
      </font>
      <fill>
        <patternFill patternType="solid">
          <fgColor indexed="22"/>
          <bgColor indexed="22"/>
        </patternFill>
      </fill>
    </dxf>
    <dxf>
      <font>
        <b/>
        <i val="0"/>
        <color indexed="2"/>
      </font>
      <fill>
        <patternFill patternType="solid">
          <fgColor indexed="22"/>
          <bgColor indexed="22"/>
        </patternFill>
      </fill>
    </dxf>
    <dxf>
      <font>
        <b/>
        <i val="0"/>
        <color indexed="2"/>
      </font>
      <fill>
        <patternFill patternType="solid">
          <fgColor indexed="22"/>
          <bgColor indexed="22"/>
        </patternFill>
      </fill>
    </dxf>
    <dxf>
      <font>
        <b/>
        <i val="0"/>
        <color indexed="2"/>
      </font>
      <fill>
        <patternFill patternType="solid">
          <fgColor indexed="22"/>
          <bgColor indexed="22"/>
        </patternFill>
      </fill>
    </dxf>
    <dxf>
      <font>
        <b/>
        <i val="0"/>
        <color indexed="2"/>
      </font>
      <fill>
        <patternFill patternType="solid">
          <fgColor indexed="22"/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847382</xdr:colOff>
      <xdr:row>348</xdr:row>
      <xdr:rowOff>74679</xdr:rowOff>
    </xdr:from>
    <xdr:to>
      <xdr:col>3</xdr:col>
      <xdr:colOff>502501</xdr:colOff>
      <xdr:row>354</xdr:row>
      <xdr:rowOff>139266</xdr:rowOff>
    </xdr:to>
    <xdr:pic>
      <xdr:nvPicPr>
        <xdr:cNvPr id="13575" name="Picture 4169">
          <a:extLst>
            <a:ext uri="{FF2B5EF4-FFF2-40B4-BE49-F238E27FC236}">
              <a16:creationId xmlns:a16="http://schemas.microsoft.com/office/drawing/2014/main" id="{00000000-0008-0000-0000-000007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550767" y="107141541"/>
          <a:ext cx="3910596" cy="1049325"/>
        </a:xfrm>
        <a:prstGeom prst="rect">
          <a:avLst/>
        </a:prstGeom>
        <a:noFill/>
      </xdr:spPr>
    </xdr:pic>
    <xdr:clientData/>
  </xdr:twoCellAnchor>
  <xdr:twoCellAnchor>
    <xdr:from>
      <xdr:col>8</xdr:col>
      <xdr:colOff>364480</xdr:colOff>
      <xdr:row>349</xdr:row>
      <xdr:rowOff>0</xdr:rowOff>
    </xdr:from>
    <xdr:to>
      <xdr:col>11</xdr:col>
      <xdr:colOff>887806</xdr:colOff>
      <xdr:row>357</xdr:row>
      <xdr:rowOff>159781</xdr:rowOff>
    </xdr:to>
    <xdr:pic>
      <xdr:nvPicPr>
        <xdr:cNvPr id="13576" name="Imagem 4">
          <a:extLst>
            <a:ext uri="{FF2B5EF4-FFF2-40B4-BE49-F238E27FC236}">
              <a16:creationId xmlns:a16="http://schemas.microsoft.com/office/drawing/2014/main" id="{00000000-0008-0000-0000-000008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4162425</xdr:colOff>
      <xdr:row>76</xdr:row>
      <xdr:rowOff>59532</xdr:rowOff>
    </xdr:from>
    <xdr:to>
      <xdr:col>4</xdr:col>
      <xdr:colOff>285750</xdr:colOff>
      <xdr:row>80</xdr:row>
      <xdr:rowOff>145256</xdr:rowOff>
    </xdr:to>
    <xdr:pic>
      <xdr:nvPicPr>
        <xdr:cNvPr id="2" name="Picture 4169">
          <a:extLst>
            <a:ext uri="{FF2B5EF4-FFF2-40B4-BE49-F238E27FC236}">
              <a16:creationId xmlns:a16="http://schemas.microsoft.com/office/drawing/2014/main" id="{CA395636-8415-432B-8F38-47944CC52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6356807"/>
          <a:ext cx="220980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150019</xdr:colOff>
      <xdr:row>77</xdr:row>
      <xdr:rowOff>23812</xdr:rowOff>
    </xdr:from>
    <xdr:to>
      <xdr:col>12</xdr:col>
      <xdr:colOff>223839</xdr:colOff>
      <xdr:row>83</xdr:row>
      <xdr:rowOff>33337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5D83F276-48A7-4FDF-B3A1-CA4322173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6694" y="16473487"/>
          <a:ext cx="191214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99138</xdr:colOff>
      <xdr:row>349</xdr:row>
      <xdr:rowOff>7858</xdr:rowOff>
    </xdr:from>
    <xdr:to>
      <xdr:col>3</xdr:col>
      <xdr:colOff>1180281</xdr:colOff>
      <xdr:row>354</xdr:row>
      <xdr:rowOff>75961</xdr:rowOff>
    </xdr:to>
    <xdr:pic>
      <xdr:nvPicPr>
        <xdr:cNvPr id="12631" name="Picture 4169">
          <a:extLst>
            <a:ext uri="{FF2B5EF4-FFF2-40B4-BE49-F238E27FC236}">
              <a16:creationId xmlns:a16="http://schemas.microsoft.com/office/drawing/2014/main" id="{00000000-0008-0000-0200-000057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8</xdr:col>
      <xdr:colOff>471031</xdr:colOff>
      <xdr:row>349</xdr:row>
      <xdr:rowOff>0</xdr:rowOff>
    </xdr:from>
    <xdr:to>
      <xdr:col>11</xdr:col>
      <xdr:colOff>887806</xdr:colOff>
      <xdr:row>356</xdr:row>
      <xdr:rowOff>159781</xdr:rowOff>
    </xdr:to>
    <xdr:pic>
      <xdr:nvPicPr>
        <xdr:cNvPr id="12632" name="Imagem 4">
          <a:extLst>
            <a:ext uri="{FF2B5EF4-FFF2-40B4-BE49-F238E27FC236}">
              <a16:creationId xmlns:a16="http://schemas.microsoft.com/office/drawing/2014/main" id="{00000000-0008-0000-0200-000058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99138</xdr:colOff>
      <xdr:row>349</xdr:row>
      <xdr:rowOff>7858</xdr:rowOff>
    </xdr:from>
    <xdr:to>
      <xdr:col>3</xdr:col>
      <xdr:colOff>1180281</xdr:colOff>
      <xdr:row>354</xdr:row>
      <xdr:rowOff>75961</xdr:rowOff>
    </xdr:to>
    <xdr:pic>
      <xdr:nvPicPr>
        <xdr:cNvPr id="11758" name="Picture 4169">
          <a:extLst>
            <a:ext uri="{FF2B5EF4-FFF2-40B4-BE49-F238E27FC236}">
              <a16:creationId xmlns:a16="http://schemas.microsoft.com/office/drawing/2014/main" id="{00000000-0008-0000-0400-0000EE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8</xdr:col>
      <xdr:colOff>479440</xdr:colOff>
      <xdr:row>349</xdr:row>
      <xdr:rowOff>0</xdr:rowOff>
    </xdr:from>
    <xdr:to>
      <xdr:col>11</xdr:col>
      <xdr:colOff>887806</xdr:colOff>
      <xdr:row>356</xdr:row>
      <xdr:rowOff>159781</xdr:rowOff>
    </xdr:to>
    <xdr:pic>
      <xdr:nvPicPr>
        <xdr:cNvPr id="11759" name="Imagem 4">
          <a:extLst>
            <a:ext uri="{FF2B5EF4-FFF2-40B4-BE49-F238E27FC236}">
              <a16:creationId xmlns:a16="http://schemas.microsoft.com/office/drawing/2014/main" id="{00000000-0008-0000-0400-0000EF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62116</xdr:colOff>
      <xdr:row>348</xdr:row>
      <xdr:rowOff>45839</xdr:rowOff>
    </xdr:from>
    <xdr:to>
      <xdr:col>4</xdr:col>
      <xdr:colOff>2293143</xdr:colOff>
      <xdr:row>351</xdr:row>
      <xdr:rowOff>144660</xdr:rowOff>
    </xdr:to>
    <xdr:pic>
      <xdr:nvPicPr>
        <xdr:cNvPr id="10749" name="Picture 4169">
          <a:extLst>
            <a:ext uri="{FF2B5EF4-FFF2-40B4-BE49-F238E27FC236}">
              <a16:creationId xmlns:a16="http://schemas.microsoft.com/office/drawing/2014/main" id="{00000000-0008-0000-0500-0000FD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9</xdr:col>
      <xdr:colOff>635151</xdr:colOff>
      <xdr:row>348</xdr:row>
      <xdr:rowOff>30360</xdr:rowOff>
    </xdr:from>
    <xdr:to>
      <xdr:col>12</xdr:col>
      <xdr:colOff>731490</xdr:colOff>
      <xdr:row>354</xdr:row>
      <xdr:rowOff>144660</xdr:rowOff>
    </xdr:to>
    <xdr:pic>
      <xdr:nvPicPr>
        <xdr:cNvPr id="10750" name="Imagem 4">
          <a:extLst>
            <a:ext uri="{FF2B5EF4-FFF2-40B4-BE49-F238E27FC236}">
              <a16:creationId xmlns:a16="http://schemas.microsoft.com/office/drawing/2014/main" id="{00000000-0008-0000-0500-0000FE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241436</xdr:colOff>
      <xdr:row>348</xdr:row>
      <xdr:rowOff>45660</xdr:rowOff>
    </xdr:from>
    <xdr:to>
      <xdr:col>4</xdr:col>
      <xdr:colOff>1757361</xdr:colOff>
      <xdr:row>352</xdr:row>
      <xdr:rowOff>106798</xdr:rowOff>
    </xdr:to>
    <xdr:pic>
      <xdr:nvPicPr>
        <xdr:cNvPr id="1890" name="Picture 4169">
          <a:extLst>
            <a:ext uri="{FF2B5EF4-FFF2-40B4-BE49-F238E27FC236}">
              <a16:creationId xmlns:a16="http://schemas.microsoft.com/office/drawing/2014/main" id="{00000000-0008-0000-06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9</xdr:col>
      <xdr:colOff>650220</xdr:colOff>
      <xdr:row>349</xdr:row>
      <xdr:rowOff>75842</xdr:rowOff>
    </xdr:from>
    <xdr:to>
      <xdr:col>12</xdr:col>
      <xdr:colOff>754558</xdr:colOff>
      <xdr:row>354</xdr:row>
      <xdr:rowOff>91320</xdr:rowOff>
    </xdr:to>
    <xdr:pic>
      <xdr:nvPicPr>
        <xdr:cNvPr id="1891" name="Imagem 4">
          <a:extLst>
            <a:ext uri="{FF2B5EF4-FFF2-40B4-BE49-F238E27FC236}">
              <a16:creationId xmlns:a16="http://schemas.microsoft.com/office/drawing/2014/main" id="{00000000-0008-0000-06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MBC/Downloads/PLANILHA%20GANHA%20LICITA&#199;&#195;O/Or&#231;amento%20Sint&#233;ti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Google%20Drive/OBRAS/PAV.%20R2.%20-%20SAO%20CRISTOVAO/K=%20,90%20PLANILHA%20VENCEDO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Sintético"/>
    </sheetNames>
    <sheetDataSet>
      <sheetData sheetId="0">
        <row r="13">
          <cell r="A13" t="str">
            <v>1.01.1</v>
          </cell>
          <cell r="D13" t="str">
            <v>EQUIPE DIRIGENTE</v>
          </cell>
          <cell r="E13" t="str">
            <v>un</v>
          </cell>
        </row>
        <row r="15">
          <cell r="A15" t="str">
            <v>1.02.1</v>
          </cell>
          <cell r="D15" t="str">
            <v>Barracão para Obras de Médio Porte Reaproveitamento 2 vezes</v>
          </cell>
          <cell r="E15" t="str">
            <v>m²</v>
          </cell>
        </row>
        <row r="16">
          <cell r="A16" t="str">
            <v>1.02.2</v>
          </cell>
          <cell r="D16" t="str">
            <v>Placa de obra em chapa aço galvanizado, instalada</v>
          </cell>
          <cell r="E16" t="str">
            <v>m²</v>
          </cell>
        </row>
        <row r="17">
          <cell r="A17" t="str">
            <v>1.02.3</v>
          </cell>
          <cell r="D17" t="str">
            <v>TAPUME COM TELHA METÁLICA. AF_05/2018</v>
          </cell>
          <cell r="E17" t="str">
            <v>m²</v>
          </cell>
        </row>
        <row r="19">
          <cell r="A19" t="str">
            <v>1.03.1</v>
          </cell>
          <cell r="D19" t="str">
            <v>TRANSPORTE COM CAMINHÃO CARROCERIA 9T, EM VIA URBANA PAVIMENTADA, DMT ATÉ 30KM (UNIDADE: TXKM). AF_07/2020</v>
          </cell>
          <cell r="E19" t="str">
            <v>TXKM</v>
          </cell>
        </row>
        <row r="22">
          <cell r="A22" t="str">
            <v>1.04.01.1</v>
          </cell>
          <cell r="D22" t="str">
            <v>Transportes comercial com caminhão carroceria em  rodovia  pavimentada</v>
          </cell>
          <cell r="E22" t="str">
            <v>tkm</v>
          </cell>
        </row>
        <row r="24">
          <cell r="A24" t="str">
            <v>1.04.02.1</v>
          </cell>
          <cell r="D24" t="str">
            <v>Transportes comercial com caminhão carroceria em  rodovia  pavimentada</v>
          </cell>
          <cell r="E24" t="str">
            <v>tkm</v>
          </cell>
        </row>
        <row r="26">
          <cell r="A26" t="str">
            <v>1.04.03.1</v>
          </cell>
          <cell r="D26" t="str">
            <v>Transportes comercial com caminhão carroceria em  rodovia  pavimentada</v>
          </cell>
          <cell r="E26" t="str">
            <v>tkm</v>
          </cell>
        </row>
        <row r="27">
          <cell r="A27" t="str">
            <v>1.05</v>
          </cell>
          <cell r="D27" t="str">
            <v>DEMOLIÇÕES E REMOÇÕES</v>
          </cell>
        </row>
        <row r="28">
          <cell r="A28" t="str">
            <v>1.05.1</v>
          </cell>
          <cell r="D28" t="str">
            <v>Remoção de bancada de granito (ou marmore)</v>
          </cell>
        </row>
        <row r="29">
          <cell r="A29" t="str">
            <v>1.05.2</v>
          </cell>
          <cell r="D29" t="str">
            <v>Remoção de vaso sanitário</v>
          </cell>
        </row>
        <row r="30">
          <cell r="A30" t="str">
            <v>1.05.3</v>
          </cell>
          <cell r="D30" t="str">
            <v>Remoção de divisória de granito (ou marmore)</v>
          </cell>
        </row>
        <row r="31">
          <cell r="A31" t="str">
            <v>1.05.4</v>
          </cell>
          <cell r="D31" t="str">
            <v>Demolição de concreto manualmente</v>
          </cell>
          <cell r="E31" t="str">
            <v>m³</v>
          </cell>
        </row>
        <row r="32">
          <cell r="A32" t="str">
            <v>1.05.5</v>
          </cell>
          <cell r="D32" t="str">
            <v>Remoção de esquadria de madeira, com ou sem batente</v>
          </cell>
          <cell r="E32" t="str">
            <v>m²</v>
          </cell>
        </row>
        <row r="33">
          <cell r="A33" t="str">
            <v>1.05.6</v>
          </cell>
          <cell r="D33" t="str">
            <v>Retirada de divisória tipo naval</v>
          </cell>
          <cell r="E33" t="str">
            <v>m²</v>
          </cell>
        </row>
        <row r="34">
          <cell r="A34" t="str">
            <v>1.05.7</v>
          </cell>
          <cell r="D34" t="str">
            <v>Demolição de forros</v>
          </cell>
          <cell r="E34" t="str">
            <v>m²</v>
          </cell>
        </row>
        <row r="35">
          <cell r="A35" t="str">
            <v>1.05.8</v>
          </cell>
          <cell r="D35" t="str">
            <v>Demolição de piso cerâmico ou ladrilho</v>
          </cell>
          <cell r="E35" t="str">
            <v>m²</v>
          </cell>
        </row>
        <row r="36">
          <cell r="A36" t="str">
            <v>1.05.9</v>
          </cell>
          <cell r="D36" t="str">
            <v>Demolição de revestimento cerâmico ou azulejo</v>
          </cell>
          <cell r="E36" t="str">
            <v>m²</v>
          </cell>
        </row>
        <row r="37">
          <cell r="A37" t="str">
            <v>1.05.10</v>
          </cell>
          <cell r="D37" t="str">
            <v>Remoção de luminária</v>
          </cell>
          <cell r="E37" t="str">
            <v>un</v>
          </cell>
        </row>
        <row r="38">
          <cell r="A38" t="str">
            <v>1.05.11</v>
          </cell>
          <cell r="D38" t="str">
            <v>DEMOLIÇÃO DE RODAPÉ CERÂMICO, DE FORMA MANUAL, SEM REAPROVEITAMENTO. AF_12/2017</v>
          </cell>
          <cell r="E38" t="str">
            <v>M</v>
          </cell>
        </row>
        <row r="39">
          <cell r="A39" t="str">
            <v>1.05.12</v>
          </cell>
          <cell r="D39" t="str">
            <v>Demolição de alvenaria de bloco cerâmico e=0,09m - revestida</v>
          </cell>
          <cell r="E39" t="str">
            <v>m³</v>
          </cell>
        </row>
        <row r="40">
          <cell r="A40" t="str">
            <v>1.05.13</v>
          </cell>
          <cell r="D40" t="str">
            <v>Demolição de peitoril de mármore</v>
          </cell>
          <cell r="E40" t="str">
            <v>m²</v>
          </cell>
        </row>
        <row r="41">
          <cell r="A41" t="str">
            <v>1.05.14</v>
          </cell>
          <cell r="D41" t="str">
            <v>Remoção de esquadria de alumínio e vidro</v>
          </cell>
          <cell r="E41" t="str">
            <v>m²</v>
          </cell>
        </row>
        <row r="42">
          <cell r="A42" t="str">
            <v>1.05.15</v>
          </cell>
          <cell r="D42" t="str">
            <v>Descarte de resíduos da construção civil em área licenciada</v>
          </cell>
          <cell r="E42" t="str">
            <v>t</v>
          </cell>
        </row>
        <row r="43">
          <cell r="A43" t="str">
            <v>1.05.16</v>
          </cell>
          <cell r="D43" t="str">
            <v>Transporte comercial com caminhão basculante de 10m³, em rodovia pavimentada (densidade=1,5t/m³)</v>
          </cell>
          <cell r="E43" t="str">
            <v>tkm</v>
          </cell>
        </row>
        <row r="44">
          <cell r="A44" t="str">
            <v>1.05.17</v>
          </cell>
          <cell r="D44" t="str">
            <v>Carga manual de material de 1ª categoria</v>
          </cell>
          <cell r="E44" t="str">
            <v>m³</v>
          </cell>
        </row>
        <row r="45">
          <cell r="A45" t="str">
            <v>1.05.18</v>
          </cell>
          <cell r="D45" t="str">
            <v>Remoção de esquadria metálica, com ou sem reaproveitamento</v>
          </cell>
          <cell r="E45" t="str">
            <v>m²</v>
          </cell>
        </row>
        <row r="46">
          <cell r="A46" t="str">
            <v>1.06</v>
          </cell>
          <cell r="D46" t="str">
            <v>ELEVAÇÃO</v>
          </cell>
        </row>
        <row r="47">
          <cell r="A47" t="str">
            <v>1.06.1</v>
          </cell>
          <cell r="D47" t="str">
            <v>Alvenaria bloco cerâmico vedação, 9x19x24cm, e=9cm, com argamassa t5 - 1:2:8 (cimento/cal/areia), junta=1cm - Rev.09</v>
          </cell>
          <cell r="E47" t="str">
            <v>m²</v>
          </cell>
        </row>
        <row r="48">
          <cell r="A48" t="str">
            <v>1.06.2</v>
          </cell>
          <cell r="D48" t="str">
            <v>Divisoria Naval (painel cego), e=40mm, com perfis em aço - fornecimento e aplicação</v>
          </cell>
          <cell r="E48" t="str">
            <v>m²</v>
          </cell>
        </row>
        <row r="49">
          <cell r="A49" t="str">
            <v>1.06.3</v>
          </cell>
          <cell r="D49" t="str">
            <v>Cintas e vergas em concreto armado pré-moldado fck=15 mpa, seção 9x12cm</v>
          </cell>
          <cell r="E49" t="str">
            <v>m</v>
          </cell>
        </row>
        <row r="50">
          <cell r="A50" t="str">
            <v>1.06.4</v>
          </cell>
          <cell r="D50" t="str">
            <v>CONTRAVERGA MOLDADA IN LOCO EM CONCRETO PARA VÃOS DE MAIS DE 1,5 M DE COMPRIMENTO. AF_03/2016</v>
          </cell>
          <cell r="E50" t="str">
            <v>M</v>
          </cell>
        </row>
        <row r="51">
          <cell r="A51" t="str">
            <v>1.06.5</v>
          </cell>
          <cell r="D51" t="str">
            <v>Cobogó de cimento, tipo ""escama"", dim: 50 x 50cm</v>
          </cell>
          <cell r="E51" t="str">
            <v>m²</v>
          </cell>
        </row>
        <row r="52">
          <cell r="A52" t="str">
            <v>1.06.6</v>
          </cell>
          <cell r="D52" t="str">
            <v>Divisória em granito cinza andorinha para mictórios, polido, e=2cm, inclusive fixação - Rev 02</v>
          </cell>
          <cell r="E52" t="str">
            <v>m²</v>
          </cell>
        </row>
        <row r="53">
          <cell r="A53" t="str">
            <v>1.06.7</v>
          </cell>
          <cell r="D53" t="str">
            <v>Divisória em granito cinza andorinha polido, e=2cm, inclusive montagem com ferragens - Rev 02</v>
          </cell>
          <cell r="E53" t="str">
            <v>m²</v>
          </cell>
        </row>
        <row r="55">
          <cell r="A55" t="str">
            <v>1.07.1</v>
          </cell>
          <cell r="D55" t="str">
            <v>Revisão em cobertura com telha ceramica tipo canal comum, Itabaiana ou similar, com reposição de 10% do material</v>
          </cell>
          <cell r="E55" t="str">
            <v>m²</v>
          </cell>
        </row>
        <row r="56">
          <cell r="A56" t="str">
            <v>1.07.2</v>
          </cell>
          <cell r="D56" t="str">
            <v>FABRICAÇÃO E INSTALAÇÃO DE TESOURA INTEIRA EM MADEIRA NÃO APARELHADA, VÃO DE 12 M, PARA TELHA CERÂMICA OU DE CONCRETO, INCLUSO IÇAMENTO. AF_07/2019</v>
          </cell>
          <cell r="E56" t="str">
            <v>UN</v>
          </cell>
        </row>
        <row r="57">
          <cell r="A57" t="str">
            <v>1.07.3</v>
          </cell>
          <cell r="D57" t="str">
            <v>IMPERMEABILIZAÇÃO DE SUPERFÍCIE COM MANTA ASFÁLTICA, UMA CAMADA, INCLUSIVE APLICAÇÃO DE PRIMER ASFÁLTICO, E=3MM. AF_06/2018</v>
          </cell>
          <cell r="E57" t="str">
            <v>m²</v>
          </cell>
        </row>
        <row r="58">
          <cell r="A58" t="str">
            <v>1.07.4</v>
          </cell>
          <cell r="D58" t="str">
            <v>Limpeza de calha de zinco</v>
          </cell>
          <cell r="E58" t="str">
            <v>m</v>
          </cell>
        </row>
        <row r="59">
          <cell r="A59" t="str">
            <v>1.07.5</v>
          </cell>
          <cell r="D59" t="str">
            <v>Emassamento de algeroz</v>
          </cell>
          <cell r="E59" t="str">
            <v>m</v>
          </cell>
        </row>
        <row r="61">
          <cell r="A61" t="str">
            <v>1.08.01</v>
          </cell>
          <cell r="D61" t="str">
            <v>PAREDES</v>
          </cell>
        </row>
        <row r="62">
          <cell r="A62" t="str">
            <v>1.08.01.1</v>
          </cell>
          <cell r="D62" t="str">
            <v>Regularização de reboco interno, de parede, com argamassa traço t6 - 1:2:10 (cimento / cal / areia), espessura 0,5 cm</v>
          </cell>
          <cell r="E62" t="str">
            <v>m²</v>
          </cell>
        </row>
        <row r="63">
          <cell r="A63" t="str">
            <v>1.08.01.2</v>
          </cell>
          <cell r="D63" t="str">
            <v>Chapisco em parede com argamassa traço t1 - 1:3 (cimento / areia) - Revisado 08/2015</v>
          </cell>
          <cell r="E63" t="str">
            <v>m²</v>
          </cell>
        </row>
        <row r="64">
          <cell r="A64" t="str">
            <v>1.08.01.3</v>
          </cell>
          <cell r="D64" t="str">
            <v>Reboco ou emboço interno, de teto, com argamassa traço t6 - 1:2:10 (cimento / cal / areia), espessura 1,5 cm</v>
          </cell>
          <cell r="E64" t="str">
            <v>m²</v>
          </cell>
        </row>
        <row r="65">
          <cell r="A65" t="str">
            <v>1.08.01.4</v>
          </cell>
          <cell r="D65" t="str">
            <v>Revestimento cerâmico para piso ou parede, 31 x 47 cm, pei 2, Tecnogrês, acetinado, linha branca, ref.55020 ou similar, aplicada c/ argamassa ind. ac-iii, rejunte acrílico, exceto regularização de base/emboço</v>
          </cell>
          <cell r="E65" t="str">
            <v>m²</v>
          </cell>
        </row>
        <row r="66">
          <cell r="A66" t="str">
            <v>1.08.02</v>
          </cell>
          <cell r="D66" t="str">
            <v>TETO</v>
          </cell>
        </row>
        <row r="67">
          <cell r="A67" t="str">
            <v>1.08.02.1</v>
          </cell>
          <cell r="D67" t="str">
            <v>CHAPISCO APLICADO NO TETO, COM ROLO PARA TEXTURA ACRÍLICA. ARGAMASSA TRAÇO 1:4 E EMULSÃO POLIMÉRICA (ADESIVO) COM PREPARO MANUAL. AF_06/2014</v>
          </cell>
          <cell r="E67" t="str">
            <v>m²</v>
          </cell>
        </row>
        <row r="68">
          <cell r="A68" t="str">
            <v>1.08.02.2</v>
          </cell>
          <cell r="D68" t="str">
            <v>Reboco ou emboço interno, de teto, com argamassa traço t6 - 1:2:10 (cimento / cal / areia), espessura 1,5 cm</v>
          </cell>
          <cell r="E68" t="str">
            <v>m²</v>
          </cell>
        </row>
        <row r="69">
          <cell r="A69" t="str">
            <v>1.08.02.3</v>
          </cell>
          <cell r="D69" t="str">
            <v>FORRO EM RÉGUAS DE PVC, FRISADO, PARA AMBIENTES COMERCIAIS, INCLUSIVE ESTRUTURA DE FIXAÇÃO. AF_05/2017_P</v>
          </cell>
          <cell r="E69" t="str">
            <v>m²</v>
          </cell>
        </row>
        <row r="70">
          <cell r="A70" t="str">
            <v>1.08.03</v>
          </cell>
          <cell r="D70" t="str">
            <v>PEITORIL</v>
          </cell>
        </row>
        <row r="71">
          <cell r="A71" t="str">
            <v>1.08.03.1</v>
          </cell>
          <cell r="D71" t="str">
            <v>Peitoril granito cinza polido, c/ largura = 17 cm, esp = 2 cm</v>
          </cell>
          <cell r="E71" t="str">
            <v>m</v>
          </cell>
        </row>
        <row r="72">
          <cell r="A72" t="str">
            <v>1.09</v>
          </cell>
          <cell r="D72" t="str">
            <v>PAVIMENTAÇÃO</v>
          </cell>
        </row>
        <row r="73">
          <cell r="A73" t="str">
            <v>1.09.1</v>
          </cell>
          <cell r="D73" t="str">
            <v>Camada impermeabilizadora, espessura = 7,0cm, c/ concreto fck = 15mpa</v>
          </cell>
          <cell r="E73" t="str">
            <v>m²</v>
          </cell>
        </row>
        <row r="74">
          <cell r="A74" t="str">
            <v>1.09.2</v>
          </cell>
          <cell r="D74" t="str">
            <v>Regularização de base para revest. de pisos com arg. traço t4, esp. média = 2,5cm</v>
          </cell>
          <cell r="E74" t="str">
            <v>m²</v>
          </cell>
        </row>
        <row r="75">
          <cell r="A75" t="str">
            <v>1.09.3</v>
          </cell>
          <cell r="D75" t="str">
            <v>Revestimento cerâmico para piso ou parede, 53 x 53 cm, Arielle, linha riviera, cor branca ou bege, ou similar, PEI-4, aplicado com argamassa industrializada ac-ii, rejuntado, exclusive regularização de base ou emboço</v>
          </cell>
          <cell r="E75" t="str">
            <v>m²</v>
          </cell>
        </row>
        <row r="76">
          <cell r="A76" t="str">
            <v>1.09.4</v>
          </cell>
          <cell r="D76" t="str">
            <v>Rodapé alta resistência, h = 10 cm</v>
          </cell>
          <cell r="E76" t="str">
            <v>m</v>
          </cell>
        </row>
        <row r="77">
          <cell r="A77" t="str">
            <v>1.09.5</v>
          </cell>
          <cell r="D77" t="str">
            <v>Soleira em granito cinza andorinha, l = 15 cm, e = 2 cm</v>
          </cell>
          <cell r="E77" t="str">
            <v>m</v>
          </cell>
        </row>
        <row r="78">
          <cell r="A78" t="str">
            <v>1.09.6</v>
          </cell>
          <cell r="D78" t="str">
            <v>Piso alta resistência 12 mm, cor cinza, com juntas plásticas, polimento até o esmeril 400 e enceramento, exclusive argamassa de regularização, aplicado</v>
          </cell>
          <cell r="E78" t="str">
            <v>m²</v>
          </cell>
        </row>
        <row r="79">
          <cell r="A79" t="str">
            <v>1.10</v>
          </cell>
          <cell r="D79" t="str">
            <v>ESQUADRIAS</v>
          </cell>
        </row>
        <row r="80">
          <cell r="A80" t="str">
            <v>1.10.01</v>
          </cell>
          <cell r="D80" t="str">
            <v>MADEIRA</v>
          </cell>
        </row>
        <row r="81">
          <cell r="A81" t="str">
            <v>1.10.01.1</v>
          </cell>
          <cell r="D81" t="str">
            <v>Porta em madeira compensada (canela), lisa, semi-ôca, 0.90 x 2.10 m, para sanitário de deficiente físico (inclusive batente, ferragens, fechadura, suporte e chapa de alumínio e=1mm) - Rev 03</v>
          </cell>
          <cell r="E81" t="str">
            <v>un</v>
          </cell>
        </row>
        <row r="82">
          <cell r="A82" t="str">
            <v>1.10.01.2</v>
          </cell>
          <cell r="D82" t="str">
            <v>Porta em madeira de lei, de correr, lisa, semi-ôca 0,90x2,10m, inclusive batentes e ferragens - Rev 02</v>
          </cell>
          <cell r="E82" t="str">
            <v>un</v>
          </cell>
        </row>
        <row r="83">
          <cell r="A83" t="str">
            <v>1.10.01.3</v>
          </cell>
          <cell r="D83" t="str">
            <v>Porta em madeira compensada (canela), lisa, semi-ôca, 0.90 x 2.10 m, inclusive batentes e ferragens</v>
          </cell>
          <cell r="E83" t="str">
            <v>un</v>
          </cell>
        </row>
        <row r="84">
          <cell r="A84" t="str">
            <v>1.10.01.4</v>
          </cell>
          <cell r="D84" t="str">
            <v>Ferragem para divisória (vão porta) composta de 3 dobradiças palmela e 1 fechadura tubular Lockwell com botão de giro para travamento, ref:41410N, ou similar</v>
          </cell>
          <cell r="E84" t="str">
            <v>cj</v>
          </cell>
        </row>
        <row r="85">
          <cell r="A85" t="str">
            <v>1.10.01.5</v>
          </cell>
          <cell r="D85" t="str">
            <v>Porta para divisória, dim. 820 x 2110 x 35mm, Naval ou similar - Rev. 01</v>
          </cell>
          <cell r="E85" t="str">
            <v>Un</v>
          </cell>
        </row>
        <row r="86">
          <cell r="A86" t="str">
            <v>1.10.02</v>
          </cell>
          <cell r="D86" t="str">
            <v>ALUMINIO</v>
          </cell>
        </row>
        <row r="87">
          <cell r="A87" t="str">
            <v>1.10.02.1</v>
          </cell>
          <cell r="D87" t="str">
            <v>Janela em alumínio, cor N/P/B, tipo moldura-vidro, de correr, exclusive vidro</v>
          </cell>
          <cell r="E87" t="str">
            <v>m²</v>
          </cell>
        </row>
        <row r="88">
          <cell r="A88" t="str">
            <v>1.10.02.2</v>
          </cell>
          <cell r="D88" t="str">
            <v>Revisão de esquadrias de alumínio</v>
          </cell>
          <cell r="E88" t="str">
            <v>m²</v>
          </cell>
        </row>
        <row r="89">
          <cell r="A89" t="str">
            <v>1.10.02.3</v>
          </cell>
          <cell r="D89" t="str">
            <v>Porta ou janela em alumínio, cor N/P/B,tipo veneziana, de abrir ou correr, completa inclusive caixilhos, dobradiças ou roldanas e fechadura</v>
          </cell>
          <cell r="E89" t="str">
            <v>m²</v>
          </cell>
        </row>
        <row r="90">
          <cell r="A90" t="str">
            <v>1.10.03</v>
          </cell>
          <cell r="D90" t="str">
            <v>METÁLICA</v>
          </cell>
        </row>
        <row r="91">
          <cell r="A91" t="str">
            <v>1.10.03.1</v>
          </cell>
          <cell r="D91" t="str">
            <v>Revisão de esquadria de ferro</v>
          </cell>
          <cell r="E91" t="str">
            <v>m²</v>
          </cell>
        </row>
        <row r="92">
          <cell r="A92" t="str">
            <v>1.10.03.2</v>
          </cell>
          <cell r="D92" t="str">
            <v>Grade proteção c/ barra quadrada ferro 5/8""</v>
          </cell>
          <cell r="E92" t="str">
            <v>m²</v>
          </cell>
        </row>
        <row r="93">
          <cell r="A93" t="str">
            <v>1.11</v>
          </cell>
          <cell r="D93" t="str">
            <v>VIDROS</v>
          </cell>
        </row>
        <row r="94">
          <cell r="A94" t="str">
            <v>1.11.1</v>
          </cell>
          <cell r="D94" t="str">
            <v>INSTALAÇÃO DE VIDRO LISO INCOLOR, E = 4 MM, EM ESQUADRIA DE ALUMÍNIO OU PVC, FIXADO COM BAGUETE. AF_01/2021_P</v>
          </cell>
          <cell r="E94" t="str">
            <v>m²</v>
          </cell>
        </row>
        <row r="95">
          <cell r="A95" t="str">
            <v>1.12</v>
          </cell>
          <cell r="D95" t="str">
            <v>LOUÇAS E METAIS</v>
          </cell>
        </row>
        <row r="96">
          <cell r="A96" t="str">
            <v>1.12.01</v>
          </cell>
          <cell r="D96" t="str">
            <v>BANHEIROS</v>
          </cell>
        </row>
        <row r="97">
          <cell r="A97" t="str">
            <v>1.12.01.1</v>
          </cell>
          <cell r="D97" t="str">
            <v>Vaso sanitario c/caixa de descarga acoplada, linha saveiro, CELITE ou similar,  c/ engate pvc, assento universal AMANCO ou similar</v>
          </cell>
          <cell r="E97" t="str">
            <v>un</v>
          </cell>
        </row>
        <row r="98">
          <cell r="A98" t="str">
            <v>1.12.01.2</v>
          </cell>
          <cell r="D98" t="str">
            <v>Mictório de louça branca com sifão integrado, engate flexivel cromado 1/2"", registro de pressão 1/2"" com canopla cromada acabamento simples e conjunto de fixação</v>
          </cell>
          <cell r="E98" t="str">
            <v>un</v>
          </cell>
        </row>
        <row r="99">
          <cell r="A99" t="str">
            <v>1.12.01.3</v>
          </cell>
          <cell r="D99" t="str">
            <v>Dispenser para toalha interfolhada</v>
          </cell>
          <cell r="E99" t="str">
            <v>un</v>
          </cell>
        </row>
        <row r="100">
          <cell r="A100" t="str">
            <v>1.12.01.4</v>
          </cell>
          <cell r="D100" t="str">
            <v>Dispenser, em plástico, para papel higiênico em rolo</v>
          </cell>
          <cell r="E100" t="str">
            <v>un</v>
          </cell>
        </row>
        <row r="101">
          <cell r="A101" t="str">
            <v>1.12.01.5</v>
          </cell>
          <cell r="D101" t="str">
            <v>SABONETEIRA PLASTICA TIPO DISPENSER PARA SABONETE LIQUIDO COM RESERVATORIO 800 A 1500 ML, INCLUSO FIXAÇÃO. AF_01/2020</v>
          </cell>
          <cell r="E101" t="str">
            <v>UN</v>
          </cell>
        </row>
        <row r="102">
          <cell r="A102" t="str">
            <v>1.12.01.6</v>
          </cell>
          <cell r="D102" t="str">
            <v>Lavatório com bancada em granito cinza andorinha, e = 2cm, dim 1,50x0,60, com 02 cubas de embutir de louça, sifão cromado, válvula cromada, torneira cromada, inclusive rodopia 10 cm, assentada</v>
          </cell>
          <cell r="E102" t="str">
            <v>un</v>
          </cell>
        </row>
        <row r="103">
          <cell r="A103" t="str">
            <v>1.12.01.7</v>
          </cell>
          <cell r="D103" t="str">
            <v>Lavatório com bancada em granito cinza andorinha, e = 2cm, dim 2.00x0.60, com 02 cubas de embutir de louça, sifão ajustável metalizado, válvula cromada, torneira cromada, inclusive rodopia 10 cm, assentada</v>
          </cell>
          <cell r="E103" t="str">
            <v>un</v>
          </cell>
        </row>
        <row r="104">
          <cell r="A104" t="str">
            <v>1.12.01.8</v>
          </cell>
          <cell r="D104" t="str">
            <v>Lavatório louça de canto (Deca-Izy, ref L-10117 ou similar) sem coluna, c/ sifão cromado, válvula cromada, engate cromado, exclusive torneira</v>
          </cell>
          <cell r="E104" t="str">
            <v>un</v>
          </cell>
        </row>
        <row r="105">
          <cell r="A105" t="str">
            <v>1.12.01.9</v>
          </cell>
          <cell r="D105" t="str">
            <v>Torneira cromada para PNE Nbr9050 NR32</v>
          </cell>
          <cell r="E105" t="str">
            <v>un</v>
          </cell>
        </row>
        <row r="106">
          <cell r="A106" t="str">
            <v>1.12.01.10</v>
          </cell>
          <cell r="D106" t="str">
            <v>BARRA DE APOIO RETA, EM ALUMINIO, COMPRIMENTO 70 CM,  FIXADA NA PAREDE - FORNECIMENTO E INSTALAÇÃO. AF_01/2020</v>
          </cell>
          <cell r="E106" t="str">
            <v>UN</v>
          </cell>
        </row>
        <row r="107">
          <cell r="A107" t="str">
            <v>1.12.01.11</v>
          </cell>
          <cell r="D107" t="str">
            <v>BARRA DE APOIO RETA, EM ALUMINIO, COMPRIMENTO 60 CM,  FIXADA NA PAREDE - FORNECIMENTO E INSTALAÇÃO. AF_01/2020</v>
          </cell>
          <cell r="E107" t="str">
            <v>UN</v>
          </cell>
        </row>
        <row r="108">
          <cell r="A108" t="str">
            <v>1.12.01.12</v>
          </cell>
          <cell r="D108" t="str">
            <v>Alarme Banheiro Pne Deficiente Físico Conforme Nbr 9050 com acionador</v>
          </cell>
          <cell r="E108" t="str">
            <v>un</v>
          </cell>
        </row>
        <row r="109">
          <cell r="A109" t="str">
            <v>1.12.01.13</v>
          </cell>
          <cell r="D109" t="str">
            <v>Placa de indicativa em acrílico e adesivo, com sinalização para deficientes, dim.: 12 x 30 cm</v>
          </cell>
          <cell r="E109" t="str">
            <v>Un</v>
          </cell>
        </row>
        <row r="110">
          <cell r="A110" t="str">
            <v>1.12.01.14</v>
          </cell>
          <cell r="D110" t="str">
            <v>Espelho plano 3mm</v>
          </cell>
          <cell r="E110" t="str">
            <v>m²</v>
          </cell>
        </row>
        <row r="111">
          <cell r="A111" t="str">
            <v>1.12.01.15</v>
          </cell>
          <cell r="D111" t="str">
            <v>Cabide de louça, DECA A680, branco ou similar</v>
          </cell>
          <cell r="E111" t="str">
            <v>un</v>
          </cell>
        </row>
        <row r="112">
          <cell r="A112" t="str">
            <v>1.12.01.16</v>
          </cell>
          <cell r="D112" t="str">
            <v>BARRA DE APOIO RETA, EM ALUMINIO, COMPRIMENTO 80 CM,  FIXADA NA PAREDE - FORNECIMENTO E INSTALAÇÃO. AF_01/2020</v>
          </cell>
          <cell r="E112" t="str">
            <v>UN</v>
          </cell>
        </row>
        <row r="113">
          <cell r="A113" t="str">
            <v>1.12.02</v>
          </cell>
          <cell r="D113" t="str">
            <v>INSTITUTO DE IDENTIFICAÇÃO</v>
          </cell>
        </row>
        <row r="114">
          <cell r="A114" t="str">
            <v>1.12.02.1</v>
          </cell>
          <cell r="D114" t="str">
            <v>Lavatório com bancada em granito cinza andorinha, e = 2cm, dim 1.60x0.60, com 02 cubas de embutir de louça,  sifão ajustável metalizado, válvula cromada, torneira cromada, inclusive rodopia 10 cm, assentada</v>
          </cell>
          <cell r="E114" t="str">
            <v>un</v>
          </cell>
        </row>
        <row r="115">
          <cell r="A115" t="str">
            <v>1.12.02.2</v>
          </cell>
          <cell r="D115" t="str">
            <v>SABONETEIRA PLASTICA TIPO DISPENSER PARA SABONETE LIQUIDO COM RESERVATORIO 800 A 1500 ML, INCLUSO FIXAÇÃO. AF_01/2020</v>
          </cell>
          <cell r="E115" t="str">
            <v>UN</v>
          </cell>
        </row>
        <row r="116">
          <cell r="A116" t="str">
            <v>1.12.02.3</v>
          </cell>
          <cell r="D116" t="str">
            <v>Dispenser para toalha interfolhada</v>
          </cell>
          <cell r="E116" t="str">
            <v>un</v>
          </cell>
        </row>
        <row r="117">
          <cell r="A117" t="str">
            <v>1.12.03</v>
          </cell>
          <cell r="D117" t="str">
            <v>DML</v>
          </cell>
          <cell r="E117">
            <v>0</v>
          </cell>
        </row>
        <row r="118">
          <cell r="A118" t="str">
            <v>1.12.03.1</v>
          </cell>
          <cell r="D118" t="str">
            <v>TANQUE DE LOUÇA BRANCA SUSPENSO, 18L OU EQUIVALENTE, INCLUSO SIFÃO TIPO GARRAFA EM PVC, VÁLVULA PLÁSTICA E TORNEIRA DE METAL CROMADO PADRÃO POPULAR - FORNECIMENTO E INSTALAÇÃO. AF_01/2020</v>
          </cell>
          <cell r="E118" t="str">
            <v>UN</v>
          </cell>
        </row>
        <row r="119">
          <cell r="A119" t="str">
            <v>1.12.04</v>
          </cell>
          <cell r="D119" t="str">
            <v>COZINHA</v>
          </cell>
        </row>
        <row r="120">
          <cell r="A120" t="str">
            <v>1.12.04.1</v>
          </cell>
          <cell r="D120" t="str">
            <v>Pia de cozinha com bancada em granito cinza andorinha, e = 2cm, dim 1.50x0.60, com 01 cuba de aço inox, sifão cromado, válvula cromada, torneira em aço inox, inclusive rodopia 10 cm, assentada.</v>
          </cell>
          <cell r="E120" t="str">
            <v>un</v>
          </cell>
        </row>
        <row r="121">
          <cell r="A121" t="str">
            <v>1.13</v>
          </cell>
          <cell r="D121" t="str">
            <v>PINTURA</v>
          </cell>
        </row>
        <row r="122">
          <cell r="A122" t="str">
            <v>1.13.01</v>
          </cell>
          <cell r="D122" t="str">
            <v>ESQUADRIA DE MADEIRA</v>
          </cell>
        </row>
        <row r="123">
          <cell r="A123" t="str">
            <v>1.13.01.1</v>
          </cell>
          <cell r="D123" t="str">
            <v>Pintura sobre superfícies de madeira com aplicação de 01 demão de fundo sintético nivelador, 01 demão de massa a óleo e 02 demãos de tinta esmalte</v>
          </cell>
          <cell r="E123" t="str">
            <v>m²</v>
          </cell>
        </row>
        <row r="124">
          <cell r="A124" t="str">
            <v>1.13.02</v>
          </cell>
          <cell r="D124" t="str">
            <v>ESQUADRIA METÁLICA</v>
          </cell>
        </row>
        <row r="125">
          <cell r="A125" t="str">
            <v>1.13.02.1</v>
          </cell>
          <cell r="D125" t="str">
            <v>Pintura de acabamento com lixamento, aplicação de 01 demão de tinta à base de zarcão e 02 demãos de tinta esmalte</v>
          </cell>
          <cell r="E125" t="str">
            <v>m²</v>
          </cell>
        </row>
        <row r="126">
          <cell r="A126" t="str">
            <v>1.13.03</v>
          </cell>
          <cell r="D126" t="str">
            <v>PAREDES INTERNAS</v>
          </cell>
        </row>
        <row r="127">
          <cell r="A127" t="str">
            <v>1.13.03.1</v>
          </cell>
          <cell r="D127" t="str">
            <v>Pintura para interiores, sobre paredes ou tetos, com lixamento, aplicação de 01 demão de líquido selador, 02 demãos de massa corrida e 02 demãos de tinta pva latex convencional para interiores</v>
          </cell>
          <cell r="E127" t="str">
            <v>m²</v>
          </cell>
        </row>
        <row r="128">
          <cell r="A128" t="str">
            <v>1.13.04</v>
          </cell>
          <cell r="D128" t="str">
            <v>PAREDES EXTERNAS</v>
          </cell>
        </row>
        <row r="129">
          <cell r="A129" t="str">
            <v>1.13.04.1</v>
          </cell>
          <cell r="D129" t="str">
            <v>Pintura para exteriores, sobre paredes, com lixamento, aplicação de 01 demão de selador acrílico, 01 demão de textura acrílica branca e 02 demãos de tinta acrílica convencional</v>
          </cell>
          <cell r="E129" t="str">
            <v>m²</v>
          </cell>
        </row>
        <row r="130">
          <cell r="A130" t="str">
            <v>1.14</v>
          </cell>
          <cell r="D130" t="str">
            <v>INCÊNDIO</v>
          </cell>
        </row>
        <row r="131">
          <cell r="A131" t="str">
            <v>1.14.1</v>
          </cell>
          <cell r="D131" t="str">
            <v>Extintor de pó químico seco (PQS), capacidade 12 kg</v>
          </cell>
          <cell r="E131" t="str">
            <v>un</v>
          </cell>
        </row>
        <row r="132">
          <cell r="A132" t="str">
            <v>1.14.2</v>
          </cell>
          <cell r="D132" t="str">
            <v>Placa de sinalizacao, fotoluminescente, 38x19 cm, em pvc , com seta indicativa de sentido (esquerda ou direita) de saída de emergência- Placa S2</v>
          </cell>
          <cell r="E132" t="str">
            <v>un</v>
          </cell>
        </row>
        <row r="133">
          <cell r="A133" t="str">
            <v>1.14.3</v>
          </cell>
          <cell r="D133" t="str">
            <v>LUMINÁRIA DE EMERGÊNCIA, COM 30 LÂMPADAS LED DE 2 W, SEM REATOR - FORNECIMENTO E INSTALAÇÃO. AF_02/2020</v>
          </cell>
          <cell r="E133" t="str">
            <v>UN</v>
          </cell>
        </row>
        <row r="134">
          <cell r="A134" t="str">
            <v>1.15</v>
          </cell>
          <cell r="D134" t="str">
            <v>INSTALAÇÕES HIDRÁULICAS</v>
          </cell>
        </row>
        <row r="135">
          <cell r="A135" t="str">
            <v>1.15.1</v>
          </cell>
          <cell r="D135" t="str">
            <v>Limpeza de reservatório</v>
          </cell>
          <cell r="E135" t="str">
            <v>m³</v>
          </cell>
        </row>
        <row r="136">
          <cell r="A136" t="str">
            <v>1.15.2</v>
          </cell>
          <cell r="D136" t="str">
            <v>Registro tipo esfera em PVC c/borboleta, d =  1""</v>
          </cell>
          <cell r="E136" t="str">
            <v>un</v>
          </cell>
        </row>
        <row r="137">
          <cell r="A137" t="str">
            <v>1.15.3</v>
          </cell>
          <cell r="D137" t="str">
            <v>Registro tipo esfera em PVC c/borboleta, d = 1 1/4""</v>
          </cell>
          <cell r="E137" t="str">
            <v>un</v>
          </cell>
        </row>
        <row r="138">
          <cell r="A138" t="str">
            <v>1.15.4</v>
          </cell>
          <cell r="D138" t="str">
            <v>TE, PVC, SOLDÁVEL, DN 32MM, INSTALADO EM RAMAL DE DISTRIBUIÇÃO DE ÁGUA - FORNECIMENTO E INSTALAÇÃO. AF_12/2014</v>
          </cell>
          <cell r="E138" t="str">
            <v>UN</v>
          </cell>
        </row>
        <row r="139">
          <cell r="A139" t="str">
            <v>1.15.5</v>
          </cell>
          <cell r="D139" t="str">
            <v>JOELHO 90 GRAUS, PVC, SOLDÁVEL, DN 32MM, INSTALADO EM PRUMADA DE ÁGUA - FORNECIMENTO E INSTALAÇÃO. AF_12/2014</v>
          </cell>
          <cell r="E139" t="str">
            <v>UN</v>
          </cell>
        </row>
        <row r="140">
          <cell r="A140" t="str">
            <v>1.15.6</v>
          </cell>
          <cell r="D140" t="str">
            <v>TÊ DE REDUÇÃO, PVC, SOLDÁVEL, DN 40MM X 32MM, INSTALADO EM PRUMADA DE ÁGUA - FORNECIMENTO E INSTALAÇÃO. AF_12/2014</v>
          </cell>
          <cell r="E140" t="str">
            <v>UN</v>
          </cell>
        </row>
        <row r="141">
          <cell r="A141" t="str">
            <v>1.15.7</v>
          </cell>
          <cell r="D141" t="str">
            <v>Bucha de redução curta de pvc rígido soldável, marrom, diâm = 40 x 32mm</v>
          </cell>
          <cell r="E141" t="str">
            <v>un</v>
          </cell>
        </row>
        <row r="142">
          <cell r="A142" t="str">
            <v>1.15.8</v>
          </cell>
          <cell r="D142" t="str">
            <v>Tubo pvc rígido soldável marrom p/ água, d = 40 mm (1 1/4"")</v>
          </cell>
          <cell r="E142" t="str">
            <v>m</v>
          </cell>
        </row>
        <row r="143">
          <cell r="A143" t="str">
            <v>1.15.9</v>
          </cell>
          <cell r="D143" t="str">
            <v>Tubo pvc rígido soldável marrom p/ água, d = 32 mm (1"")</v>
          </cell>
          <cell r="E143" t="str">
            <v>m</v>
          </cell>
        </row>
        <row r="144">
          <cell r="A144" t="str">
            <v>1.15.10</v>
          </cell>
          <cell r="D144" t="str">
            <v>Registro gaveta c/ canopla cromada, d=20mm (3/4"") - ref.1509 Deca ou similar</v>
          </cell>
          <cell r="E144" t="str">
            <v>un</v>
          </cell>
        </row>
        <row r="145">
          <cell r="A145" t="str">
            <v>1.15.11</v>
          </cell>
          <cell r="D145" t="str">
            <v>Joelho 90º red. pvc rígido soldável c/bucha de latão, diâm= 25mmx1/2""</v>
          </cell>
          <cell r="E145" t="str">
            <v>un</v>
          </cell>
        </row>
        <row r="146">
          <cell r="A146" t="str">
            <v>1.15.12</v>
          </cell>
          <cell r="D146" t="str">
            <v>TE, PVC, SOLDÁVEL, DN 25MM, INSTALADO EM PRUMADA DE ÁGUA - FORNECIMENTO E INSTALAÇÃO. AF_12/2014</v>
          </cell>
          <cell r="E146" t="str">
            <v>UN</v>
          </cell>
        </row>
        <row r="147">
          <cell r="A147" t="str">
            <v>1.15.13</v>
          </cell>
          <cell r="D147" t="str">
            <v>Joelho 90º de pvc rígido soldável, marrom  diâm = 25mm</v>
          </cell>
          <cell r="E147" t="str">
            <v>un</v>
          </cell>
        </row>
        <row r="148">
          <cell r="A148" t="str">
            <v>1.15.14</v>
          </cell>
          <cell r="D148" t="str">
            <v>Tubo pvc rígido soldável marrom p/ água, d = 25 mm (3/4"")</v>
          </cell>
          <cell r="E148" t="str">
            <v>m</v>
          </cell>
        </row>
        <row r="149">
          <cell r="A149" t="str">
            <v>1.16</v>
          </cell>
          <cell r="D149" t="str">
            <v>INSTALAÇÃO SANITÁRIA</v>
          </cell>
        </row>
        <row r="150">
          <cell r="A150" t="str">
            <v>1.16.1</v>
          </cell>
          <cell r="D150" t="str">
            <v>Caixa de passagem em alvenaria de tijolos maciços esp. = 0,12m,  dim. int. =  0.60 x 0.60 x 0.60m</v>
          </cell>
          <cell r="E150" t="str">
            <v>un</v>
          </cell>
        </row>
        <row r="151">
          <cell r="A151" t="str">
            <v>1.16.2</v>
          </cell>
          <cell r="D151" t="str">
            <v>Tampa de concreto para caixas de passagem 0,60x0,60mx0,07m</v>
          </cell>
          <cell r="E151" t="str">
            <v>un</v>
          </cell>
        </row>
        <row r="152">
          <cell r="A152" t="str">
            <v>1.16.3</v>
          </cell>
          <cell r="D152" t="str">
            <v>Caixa de gordura - ""cg"" - (50 x 50 x 65cm)</v>
          </cell>
          <cell r="E152" t="str">
            <v>un</v>
          </cell>
        </row>
        <row r="153">
          <cell r="A153" t="str">
            <v>1.16.4</v>
          </cell>
          <cell r="D153" t="str">
            <v>CAIXA SIFONADA, PVC, DN 100 X 100 X 50 MM, FORNECIDA E INSTALADA EM RAMAIS DE ENCAMINHAMENTO DE ÁGUA PLUVIAL. AF_12/2014</v>
          </cell>
          <cell r="E153" t="str">
            <v>UN</v>
          </cell>
        </row>
        <row r="154">
          <cell r="A154" t="str">
            <v>1.16.5</v>
          </cell>
          <cell r="D154" t="str">
            <v>Caixa sifonada quadrada, com sete entradas e uma saída, d = 150 x 150 x 50mm, ref. nº25, acabamento branco, marca Akros ou similar</v>
          </cell>
          <cell r="E154" t="str">
            <v>un</v>
          </cell>
        </row>
        <row r="155">
          <cell r="A155" t="str">
            <v>1.16.6</v>
          </cell>
          <cell r="D155" t="str">
            <v>Joelho de 90° em pvc rígido soldável, para esgoto secundário, diâm = 40mm</v>
          </cell>
          <cell r="E155" t="str">
            <v>un</v>
          </cell>
        </row>
        <row r="156">
          <cell r="A156" t="str">
            <v>1.16.7</v>
          </cell>
          <cell r="D156" t="str">
            <v>Joelho 90° em pvc rígido c/ anéis, para esgoto predial, diâm = 50mm</v>
          </cell>
          <cell r="E156" t="str">
            <v>un</v>
          </cell>
        </row>
        <row r="157">
          <cell r="A157" t="str">
            <v>1.16.8</v>
          </cell>
          <cell r="D157" t="str">
            <v>Joelho 90° em pvc rígido soldável, para esgoto predial, diâm = 100mm</v>
          </cell>
          <cell r="E157" t="str">
            <v>un</v>
          </cell>
        </row>
        <row r="158">
          <cell r="A158" t="str">
            <v>1.16.9</v>
          </cell>
          <cell r="D158" t="str">
            <v>Joelho de 45° em pvc rígido soldável, para esgoto secundário, diâm = 40mm</v>
          </cell>
          <cell r="E158" t="str">
            <v>un</v>
          </cell>
        </row>
        <row r="159">
          <cell r="A159" t="str">
            <v>1.16.10</v>
          </cell>
          <cell r="D159" t="str">
            <v>Joelho 45° em pvc rígido soldável, para esgoto predial, diâm = 50mm</v>
          </cell>
          <cell r="E159" t="str">
            <v>un</v>
          </cell>
        </row>
        <row r="160">
          <cell r="A160" t="str">
            <v>1.16.11</v>
          </cell>
          <cell r="D160" t="str">
            <v>Joelho 45° em pvc rígido soldável, para esgoto predial, diâm = 100mm</v>
          </cell>
          <cell r="E160" t="str">
            <v>un</v>
          </cell>
        </row>
        <row r="161">
          <cell r="A161" t="str">
            <v>1.16.12</v>
          </cell>
          <cell r="D161" t="str">
            <v>JUNÇÃO SIMPLES, PVC, SERIE NORMAL, ESGOTO PREDIAL, DN 40 MM, JUNTA SOLDÁVEL, FORNECIDO E INSTALADO EM RAMAL DE DESCARGA OU RAMAL DE ESGOTO SANITÁRIO. AF_12/2014</v>
          </cell>
          <cell r="E161" t="str">
            <v>UN</v>
          </cell>
        </row>
        <row r="162">
          <cell r="A162" t="str">
            <v>1.16.13</v>
          </cell>
          <cell r="D162" t="str">
            <v>JUNÇÃO SIMPLES, PVC, SERIE NORMAL, ESGOTO PREDIAL, DN 50 X 50 MM, JUNTA ELÁSTICA, FORNECIDO E INSTALADO EM RAMAL DE DESCARGA OU RAMAL DE ESGOTO SANITÁRIO. AF_12/2014</v>
          </cell>
          <cell r="E162" t="str">
            <v>UN</v>
          </cell>
        </row>
        <row r="163">
          <cell r="A163" t="str">
            <v>1.16.14</v>
          </cell>
          <cell r="D163" t="str">
            <v>Junção simples em pvc rígido soldável, para esgoto primário, diâm = 100 x 100mm</v>
          </cell>
          <cell r="E163" t="str">
            <v>un</v>
          </cell>
        </row>
        <row r="164">
          <cell r="A164" t="str">
            <v>1.16.15</v>
          </cell>
          <cell r="D164" t="str">
            <v>Junção invertida em pvc rígido c/ anéis, para esgoto primário, diâm =100 x 50mm</v>
          </cell>
          <cell r="E164" t="str">
            <v>un</v>
          </cell>
        </row>
        <row r="165">
          <cell r="A165" t="str">
            <v>1.16.16</v>
          </cell>
          <cell r="D165" t="str">
            <v>Tê sanitário em pvc rígido soldável, para esgoto primário, diâm = 50 x 50mm</v>
          </cell>
          <cell r="E165" t="str">
            <v>un</v>
          </cell>
        </row>
        <row r="166">
          <cell r="A166" t="str">
            <v>1.16.17</v>
          </cell>
          <cell r="D166" t="str">
            <v>LUVA SIMPLES, PVC, SERIE NORMAL, ESGOTO PREDIAL, DN 50 MM, JUNTA ELÁSTICA, FORNECIDO E INSTALADO EM PRUMADA DE ESGOTO SANITÁRIO OU VENTILAÇÃO. AF_12/2014</v>
          </cell>
          <cell r="E166" t="str">
            <v>UN</v>
          </cell>
        </row>
        <row r="167">
          <cell r="A167" t="str">
            <v>1.16.18</v>
          </cell>
          <cell r="D167" t="str">
            <v>Luva simples em pvc rígido soldável, para esgoto primário, diâm = 100mm</v>
          </cell>
          <cell r="E167" t="str">
            <v>un</v>
          </cell>
        </row>
        <row r="168">
          <cell r="A168" t="str">
            <v>1.16.19</v>
          </cell>
          <cell r="D168" t="str">
            <v>Tubo pvc rígido soldável ponta e bolsa p/ esgoto predial, d =  40 mm</v>
          </cell>
          <cell r="E168" t="str">
            <v>m</v>
          </cell>
        </row>
        <row r="169">
          <cell r="A169" t="str">
            <v>1.16.20</v>
          </cell>
          <cell r="D169" t="str">
            <v>Tubo pvc rígido soldável ponta e bolsa p/ esgoto predial, d =  50 mm</v>
          </cell>
          <cell r="E169" t="str">
            <v>m</v>
          </cell>
        </row>
        <row r="170">
          <cell r="A170" t="str">
            <v>1.16.21</v>
          </cell>
          <cell r="D170" t="str">
            <v>Tubo pvc rígido soldável ponta e bolsa p/ esgoto predial, d = 100 mm</v>
          </cell>
          <cell r="E170" t="str">
            <v>m</v>
          </cell>
        </row>
        <row r="171">
          <cell r="A171" t="str">
            <v>1.16.22</v>
          </cell>
          <cell r="D171" t="str">
            <v>Terminal de ventilação em pvc rígido soldável, para esgoto primário, diâm = 50mm</v>
          </cell>
          <cell r="E171" t="str">
            <v>un</v>
          </cell>
        </row>
        <row r="172">
          <cell r="A172" t="str">
            <v>1.17</v>
          </cell>
          <cell r="D172" t="str">
            <v>INSTALAÇÕES ELÉTRICAS</v>
          </cell>
        </row>
        <row r="173">
          <cell r="A173" t="str">
            <v>1.17.01</v>
          </cell>
          <cell r="D173" t="str">
            <v>ENTRADA PADRÃO</v>
          </cell>
        </row>
        <row r="174">
          <cell r="A174" t="str">
            <v>1.17.01.1</v>
          </cell>
          <cell r="D174" t="str">
            <v>Poste de concreto duplo T (DT)  9/300 - fornecimento e assentamento</v>
          </cell>
          <cell r="E174" t="str">
            <v>un</v>
          </cell>
        </row>
        <row r="175">
          <cell r="A175" t="str">
            <v>1.17.01.2</v>
          </cell>
          <cell r="D175" t="str">
            <v>ARMAÇÃO SECUNDÁRIA, COM 3 ESTRIBOS E 3 ISOLADORES - FORNECIMENTO E INSTALAÇÃO. AF_07/2020</v>
          </cell>
          <cell r="E175" t="str">
            <v>UN</v>
          </cell>
        </row>
        <row r="176">
          <cell r="A176" t="str">
            <v>1.17.01.3</v>
          </cell>
          <cell r="D176" t="str">
            <v>Cabeçote de alumínio de 3""</v>
          </cell>
          <cell r="E176" t="str">
            <v>un</v>
          </cell>
        </row>
        <row r="177">
          <cell r="A177" t="str">
            <v>1.17.01.4</v>
          </cell>
          <cell r="D177" t="str">
            <v>Quadro de medição trifásica em Noril com lente para leitura</v>
          </cell>
          <cell r="E177" t="str">
            <v>un</v>
          </cell>
        </row>
        <row r="178">
          <cell r="A178" t="str">
            <v>1.17.01.5</v>
          </cell>
          <cell r="D178" t="str">
            <v>Abraçadeira em fita de aço 1"", com fecho rápido</v>
          </cell>
          <cell r="E178" t="str">
            <v>un</v>
          </cell>
        </row>
        <row r="179">
          <cell r="A179" t="str">
            <v>1.17.01.6</v>
          </cell>
          <cell r="D179" t="str">
            <v>Disjuntor termomagnético tripolar 200 A com caixa moldada 10 kA</v>
          </cell>
          <cell r="E179" t="str">
            <v>un</v>
          </cell>
        </row>
        <row r="180">
          <cell r="A180" t="str">
            <v>1.17.01.7</v>
          </cell>
          <cell r="D180" t="str">
            <v>Cabo de cobre isolado em EPR flexível unipolar  95mm² - 0,6Kv/1Kv/90°</v>
          </cell>
          <cell r="E180" t="str">
            <v>m</v>
          </cell>
        </row>
        <row r="181">
          <cell r="A181" t="str">
            <v>1.17.01.8</v>
          </cell>
          <cell r="D181" t="str">
            <v>Cabo de cobre isolado em EPR flexível unipolar  50mm² - 0,6Kv/1Kv/90°</v>
          </cell>
          <cell r="E181" t="str">
            <v>m</v>
          </cell>
        </row>
        <row r="182">
          <cell r="A182" t="str">
            <v>1.17.01.9</v>
          </cell>
          <cell r="D182" t="str">
            <v>Eletroduto em ferro galvanizado pesado sem costura 3"" x 3m</v>
          </cell>
          <cell r="E182" t="str">
            <v>un</v>
          </cell>
        </row>
        <row r="183">
          <cell r="A183" t="str">
            <v>1.17.01.10</v>
          </cell>
          <cell r="D183" t="str">
            <v>Eletroduto de pvc rígido roscável, diâm = 32mm (1"")</v>
          </cell>
          <cell r="E183" t="str">
            <v>m</v>
          </cell>
        </row>
        <row r="184">
          <cell r="A184" t="str">
            <v>1.17.01.11</v>
          </cell>
          <cell r="D184" t="str">
            <v>Curva para eletroduto galvanizado, diâm = 3"" - Rev.01</v>
          </cell>
          <cell r="E184" t="str">
            <v>un</v>
          </cell>
        </row>
        <row r="185">
          <cell r="A185" t="str">
            <v>1.17.01.12</v>
          </cell>
          <cell r="D185" t="str">
            <v>Fornecimento de haste de aterramento 5/8""x3,00m com conector (Cópia da ORSE)</v>
          </cell>
          <cell r="E185" t="str">
            <v>un</v>
          </cell>
        </row>
        <row r="186">
          <cell r="A186" t="str">
            <v>1.17.01.13</v>
          </cell>
          <cell r="D186" t="str">
            <v>Caixa pré-moldada c/tampa para aterramento (20x20x15cm), padrão Energisa Caixa pré-moldada c/ tampa para aterramento (20x20x15cm), padrão Energisa</v>
          </cell>
          <cell r="E186" t="str">
            <v>un</v>
          </cell>
        </row>
        <row r="187">
          <cell r="A187" t="str">
            <v>1.17.02</v>
          </cell>
          <cell r="D187" t="str">
            <v>CABOS E ELETRODUTOS</v>
          </cell>
        </row>
        <row r="188">
          <cell r="A188" t="str">
            <v>1.17.02.1</v>
          </cell>
          <cell r="D188" t="str">
            <v>Cabo de cobre flexível isolado, seção  1,5mm², 450/ 750v / 70°c</v>
          </cell>
          <cell r="E188" t="str">
            <v>m</v>
          </cell>
        </row>
        <row r="189">
          <cell r="A189" t="str">
            <v>1.17.02.2</v>
          </cell>
          <cell r="D189" t="str">
            <v>Cabo de cobre flexível isolado, seção  2,5mm², 450/ 750v / 70°c</v>
          </cell>
          <cell r="E189" t="str">
            <v>m</v>
          </cell>
        </row>
        <row r="190">
          <cell r="A190" t="str">
            <v>1.17.02.3</v>
          </cell>
          <cell r="D190" t="str">
            <v>Cabo de cobre flexível isolado, seção  4mm², 450/ 750v / 70°c</v>
          </cell>
          <cell r="E190" t="str">
            <v>m</v>
          </cell>
        </row>
        <row r="191">
          <cell r="A191" t="str">
            <v>1.17.02.4</v>
          </cell>
          <cell r="D191" t="str">
            <v>Canaleta plástica 50x80mm, Hellerman ou similar</v>
          </cell>
          <cell r="E191" t="str">
            <v>m</v>
          </cell>
        </row>
        <row r="192">
          <cell r="A192" t="str">
            <v>1.17.02.5</v>
          </cell>
          <cell r="D192" t="str">
            <v>Eletroduto flexível de pvc (sanfonado), diâm = 25mm (3/4"")</v>
          </cell>
          <cell r="E192" t="str">
            <v>m</v>
          </cell>
        </row>
        <row r="193">
          <cell r="A193" t="str">
            <v>1.17.02.6</v>
          </cell>
          <cell r="D193" t="str">
            <v>Eletroduto flexível de pvc (sanfonado), diâm = 32mm (1"")</v>
          </cell>
          <cell r="E193" t="str">
            <v>m</v>
          </cell>
        </row>
        <row r="194">
          <cell r="A194" t="str">
            <v>1.17.03</v>
          </cell>
          <cell r="D194" t="str">
            <v>CAIXAS/LUMINÁRIAS/INTERRUPTORES</v>
          </cell>
        </row>
        <row r="195">
          <cell r="A195" t="str">
            <v>1.17.03.1</v>
          </cell>
          <cell r="D195" t="str">
            <v>Caixa de passagem pvc, 4"" x 4"" cm, embutir, p/eletroduto</v>
          </cell>
          <cell r="E195" t="str">
            <v>un</v>
          </cell>
        </row>
        <row r="196">
          <cell r="A196" t="str">
            <v>1.17.03.2</v>
          </cell>
          <cell r="D196" t="str">
            <v>Caixa de passagem pvc, 4"" x 2"", embutir, p/eletroduto - Rev 01</v>
          </cell>
          <cell r="E196" t="str">
            <v>un</v>
          </cell>
        </row>
        <row r="197">
          <cell r="A197" t="str">
            <v>1.17.03.3</v>
          </cell>
          <cell r="D197" t="str">
            <v>Placa cega para caixa de pvc 4""x 4"", p/eletroduto</v>
          </cell>
          <cell r="E197" t="str">
            <v>un</v>
          </cell>
        </row>
        <row r="198">
          <cell r="A198" t="str">
            <v>1.17.03.4</v>
          </cell>
          <cell r="D198" t="str">
            <v>Interruptor 02 seções, com caixa pvc 4""x2""</v>
          </cell>
          <cell r="E198" t="str">
            <v>un</v>
          </cell>
        </row>
        <row r="199">
          <cell r="A199" t="str">
            <v>1.17.03.5</v>
          </cell>
          <cell r="D199" t="str">
            <v>Interruptor 01 seção, com caixa pvc 4""x2""</v>
          </cell>
          <cell r="E199" t="str">
            <v>un</v>
          </cell>
        </row>
        <row r="200">
          <cell r="A200" t="str">
            <v>1.17.03.6</v>
          </cell>
          <cell r="D200" t="str">
            <v>Interruptor ""sistema X"" 01 seção, c/placa, incluso caixa "" sistema X"", aparente</v>
          </cell>
          <cell r="E200" t="str">
            <v>un</v>
          </cell>
        </row>
        <row r="201">
          <cell r="A201" t="str">
            <v>1.17.03.7</v>
          </cell>
          <cell r="D201" t="str">
            <v>Interruptor ""sistema X"" 02 seções, c/placa, incluso caixa ""sistema  X"", aparente</v>
          </cell>
          <cell r="E201" t="str">
            <v>un</v>
          </cell>
        </row>
        <row r="202">
          <cell r="A202" t="str">
            <v>1.17.03.8</v>
          </cell>
          <cell r="D202" t="str">
            <v>LUMINÁRIA ARANDELA TIPO TARTARUGA, DE SOBREPOR, COM 1 LÂMPADA LED DE 6 W, SEM REATOR - FORNECIMENTO E INSTALAÇÃO. AF_02/2020</v>
          </cell>
          <cell r="E202" t="str">
            <v>UN</v>
          </cell>
        </row>
        <row r="203">
          <cell r="A203" t="str">
            <v>1.17.03.9</v>
          </cell>
          <cell r="D203" t="str">
            <v>Relé fotoelétrico individual 5a/127v c/base móvel</v>
          </cell>
          <cell r="E203" t="str">
            <v>un</v>
          </cell>
        </row>
        <row r="204">
          <cell r="A204" t="str">
            <v>1.17.03.10</v>
          </cell>
          <cell r="D204" t="str">
            <v>LUMINÁRIA DE EMERGÊNCIA, COM 30 LÂMPADAS LED DE 2 W, SEM REATOR - FORNECIMENTO E INSTALAÇÃO. AF_02/2020</v>
          </cell>
          <cell r="E204" t="str">
            <v>UN</v>
          </cell>
        </row>
        <row r="205">
          <cell r="A205" t="str">
            <v>1.17.03.11</v>
          </cell>
          <cell r="D205" t="str">
            <v>Luminária tipo plafon, de sobrepor quadrado, com 1 lâmpada led de 12/13 w, sem reator - fornecimento e instalação. af_02/2020</v>
          </cell>
          <cell r="E205" t="str">
            <v>un</v>
          </cell>
        </row>
        <row r="206">
          <cell r="A206" t="str">
            <v>1.17.03.12</v>
          </cell>
          <cell r="D206" t="str">
            <v>Luminária tubular com lâmpada led de 1 x 9/10 w / bivolt</v>
          </cell>
          <cell r="E206" t="str">
            <v>un</v>
          </cell>
        </row>
        <row r="207">
          <cell r="A207" t="str">
            <v>1.17.03.13</v>
          </cell>
          <cell r="D207" t="str">
            <v>Luminária tubular com lâmpada led de 2 x 18/20 w / bivolt</v>
          </cell>
          <cell r="E207" t="str">
            <v>un</v>
          </cell>
        </row>
        <row r="208">
          <cell r="A208" t="str">
            <v>1.17.03.14</v>
          </cell>
          <cell r="D208" t="str">
            <v>TOMADA BAIXA DE EMBUTIR (1 MÓDULO), 2P+T 10 A, INCLUINDO SUPORTE E PLACA - FORNECIMENTO E INSTALAÇÃO. AF_12/2015</v>
          </cell>
          <cell r="E208" t="str">
            <v>UN</v>
          </cell>
        </row>
        <row r="209">
          <cell r="A209" t="str">
            <v>1.17.03.15</v>
          </cell>
          <cell r="D209" t="str">
            <v>TOMADA BAIXA DE EMBUTIR (2 MÓDULOS), 2P+T 10 A, INCLUINDO SUPORTE E PLACA - FORNECIMENTO E INSTALAÇÃO. AF_12/2015</v>
          </cell>
          <cell r="E209" t="str">
            <v>UN</v>
          </cell>
        </row>
        <row r="210">
          <cell r="A210" t="str">
            <v>1.17.03.16</v>
          </cell>
          <cell r="D210" t="str">
            <v>Tomada dupla 2p+T universal, ""Sistema X"", com caixa externa</v>
          </cell>
          <cell r="E210" t="str">
            <v>un</v>
          </cell>
        </row>
        <row r="211">
          <cell r="A211" t="str">
            <v>1.17.03.17</v>
          </cell>
          <cell r="D211" t="str">
            <v>TOMADA ALTA DE EMBUTIR (1 MÓDULO), 2P+T 20 A, INCLUINDO SUPORTE E PLACA - FORNECIMENTO E INSTALAÇÃO. AF_12/2015</v>
          </cell>
          <cell r="E211" t="str">
            <v>UN</v>
          </cell>
        </row>
        <row r="212">
          <cell r="A212" t="str">
            <v>1.17.03.18</v>
          </cell>
          <cell r="D212" t="str">
            <v>Ponto de tomada 3p para ar condicionado até 3000 va, com eletroduto de pvc flexível sanfonado embutido  Ø 3/4"", incluindo conjunto astop/30a-220v, inclusive aterramento</v>
          </cell>
          <cell r="E212" t="str">
            <v>pt</v>
          </cell>
        </row>
        <row r="213">
          <cell r="A213" t="str">
            <v>1.17.04</v>
          </cell>
          <cell r="D213" t="str">
            <v>QUADRO E DISJUNTORES</v>
          </cell>
        </row>
        <row r="214">
          <cell r="A214" t="str">
            <v>1.17.04.1</v>
          </cell>
          <cell r="D214" t="str">
            <v>DISJUNTOR MONOPOLAR TIPO DIN, CORRENTE NOMINAL DE 10A - FORNECIMENTO E INSTALAÇÃO. AF_10/2020</v>
          </cell>
          <cell r="E214" t="str">
            <v>UN</v>
          </cell>
        </row>
        <row r="215">
          <cell r="A215" t="str">
            <v>1.17.04.2</v>
          </cell>
          <cell r="D215" t="str">
            <v>DISJUNTOR TRIPOLAR TIPO DIN, CORRENTE NOMINAL DE 32A - FORNECIMENTO E INSTALAÇÃO. AF_10/2020</v>
          </cell>
          <cell r="E215" t="str">
            <v>UN</v>
          </cell>
        </row>
        <row r="216">
          <cell r="A216" t="str">
            <v>1.17.04.3</v>
          </cell>
          <cell r="D216" t="str">
            <v>DISJUNTOR TRIPOLAR TIPO DIN, CORRENTE NOMINAL DE 40A - FORNECIMENTO E INSTALAÇÃO. AF_10/2020</v>
          </cell>
          <cell r="E216" t="str">
            <v>UN</v>
          </cell>
        </row>
        <row r="217">
          <cell r="A217" t="str">
            <v>1.17.04.4</v>
          </cell>
          <cell r="D217" t="str">
            <v>Disjuntor termomagnetico tripolar  63 A, padrão DIN (Europeu - linha branca), curva C</v>
          </cell>
          <cell r="E217" t="str">
            <v>un</v>
          </cell>
        </row>
        <row r="218">
          <cell r="A218" t="str">
            <v>1.17.04.5</v>
          </cell>
          <cell r="D218" t="str">
            <v>Quadro de distribuição de embutir, em chapa de aço, para até 24 disjuntores, com barramento, padrão DIN, exclusive disjuntores</v>
          </cell>
          <cell r="E218" t="str">
            <v>un</v>
          </cell>
        </row>
        <row r="219">
          <cell r="A219" t="str">
            <v>1.17.04.6</v>
          </cell>
          <cell r="D219" t="str">
            <v>DISJUNTOR MONOPOLAR TIPO DIN, CORRENTE NOMINAL DE 10A - FORNECIMENTO E INSTALAÇÃO. AF_10/2020</v>
          </cell>
          <cell r="E219" t="str">
            <v>UN</v>
          </cell>
        </row>
        <row r="220">
          <cell r="A220" t="str">
            <v>1.17.04.7</v>
          </cell>
          <cell r="D220" t="str">
            <v>DISJUNTOR MONOPOLAR TIPO DIN, CORRENTE NOMINAL DE 16A - FORNECIMENTO E INSTALAÇÃO. AF_10/2020</v>
          </cell>
          <cell r="E220" t="str">
            <v>UN</v>
          </cell>
        </row>
        <row r="221">
          <cell r="A221" t="str">
            <v>1.17.04.8</v>
          </cell>
          <cell r="D221" t="str">
            <v>DISJUNTOR TRIPOLAR TIPO DIN, CORRENTE NOMINAL DE 16A - FORNECIMENTO E INSTALAÇÃO. AF_10/2020</v>
          </cell>
          <cell r="E221" t="str">
            <v>UN</v>
          </cell>
        </row>
        <row r="222">
          <cell r="A222" t="str">
            <v>1.17.04.9</v>
          </cell>
          <cell r="D222" t="str">
            <v>DISJUNTOR TRIPOLAR TIPO DIN, CORRENTE NOMINAL DE 10A - FORNECIMENTO E INSTALAÇÃO. AF_10/2020</v>
          </cell>
          <cell r="E222" t="str">
            <v>UN</v>
          </cell>
        </row>
        <row r="223">
          <cell r="A223" t="str">
            <v>1.17.04.10</v>
          </cell>
          <cell r="D223" t="str">
            <v>DISJUNTOR TRIPOLAR TIPO DIN, CORRENTE NOMINAL DE 40A - FORNECIMENTO E INSTALAÇÃO. AF_10/2020</v>
          </cell>
          <cell r="E223" t="str">
            <v>UN</v>
          </cell>
        </row>
        <row r="224">
          <cell r="A224" t="str">
            <v>1.17.04.11</v>
          </cell>
          <cell r="D224" t="str">
            <v>Quadro de distribuição de embutir, em chapa de aço, para até 08 disjuntores, com barramento, padrão DIN, exclusive disjuntores</v>
          </cell>
          <cell r="E224" t="str">
            <v>un</v>
          </cell>
        </row>
        <row r="225">
          <cell r="A225" t="str">
            <v>1.17.04.12</v>
          </cell>
          <cell r="D225" t="str">
            <v>DISJUNTOR MONOPOLAR TIPO DIN, CORRENTE NOMINAL DE 10A - FORNECIMENTO E INSTALAÇÃO. AF_10/2020</v>
          </cell>
          <cell r="E225" t="str">
            <v>UN</v>
          </cell>
        </row>
        <row r="226">
          <cell r="A226" t="str">
            <v>1.17.04.13</v>
          </cell>
          <cell r="D226" t="str">
            <v>Quadro de distribuição de embutir, em chapa de aço, para até 18 disjuntores, com barramento, padrão DIN, exclusive disjuntores</v>
          </cell>
          <cell r="E226" t="str">
            <v>un</v>
          </cell>
        </row>
        <row r="227">
          <cell r="A227" t="str">
            <v>1.17.04.14</v>
          </cell>
          <cell r="D227" t="str">
            <v>DISJUNTOR MONOPOLAR TIPO DIN, CORRENTE NOMINAL DE 10A - FORNECIMENTO E INSTALAÇÃO. AF_10/2020</v>
          </cell>
          <cell r="E227" t="str">
            <v>UN</v>
          </cell>
        </row>
        <row r="228">
          <cell r="A228" t="str">
            <v>1.17.04.15</v>
          </cell>
          <cell r="D228" t="str">
            <v>DISJUNTOR MONOPOLAR TIPO DIN, CORRENTE NOMINAL DE 16A - FORNECIMENTO E INSTALAÇÃO. AF_10/2020</v>
          </cell>
          <cell r="E228" t="str">
            <v>UN</v>
          </cell>
        </row>
        <row r="229">
          <cell r="A229" t="str">
            <v>1.17.04.16</v>
          </cell>
          <cell r="D229" t="str">
            <v>DISJUNTOR TRIPOLAR TIPO DIN, CORRENTE NOMINAL DE 25A - FORNECIMENTO E INSTALAÇÃO. AF_10/2020</v>
          </cell>
          <cell r="E229" t="str">
            <v>UN</v>
          </cell>
        </row>
        <row r="230">
          <cell r="A230" t="str">
            <v>1.17.04.17</v>
          </cell>
          <cell r="D230" t="str">
            <v>Disjuntor termomagnetico tripolar  63 A, padrão DIN (Europeu - linha branca), curva C</v>
          </cell>
          <cell r="E230" t="str">
            <v>un</v>
          </cell>
        </row>
        <row r="231">
          <cell r="A231" t="str">
            <v>1.17.05</v>
          </cell>
          <cell r="D231" t="str">
            <v>IMPLANTAÇÃO E ILUMINAÇÃO EXTERNA</v>
          </cell>
        </row>
        <row r="232">
          <cell r="A232" t="str">
            <v>1.17.05.1</v>
          </cell>
          <cell r="D232" t="str">
            <v>Caixa de inspeção  0,30 x 0,30 x 0,40m</v>
          </cell>
          <cell r="E232" t="str">
            <v>un</v>
          </cell>
        </row>
        <row r="233">
          <cell r="A233" t="str">
            <v>1.17.05.2</v>
          </cell>
          <cell r="D233" t="str">
            <v>Caixa de passagem em alvenaria de tijolos maciços esp. = 0,12m,  dim. int. =  0.70 x 0.70 x 0.80m</v>
          </cell>
          <cell r="E233" t="str">
            <v>un</v>
          </cell>
        </row>
        <row r="234">
          <cell r="A234" t="str">
            <v>1.17.05.3</v>
          </cell>
          <cell r="D234" t="str">
            <v>Caixa de passagem em alvenaria de tijolos maciços esp. = 0,12m,  dim. int. =  1.00 x 1.00 x 0,60m</v>
          </cell>
          <cell r="E234" t="str">
            <v>un</v>
          </cell>
        </row>
        <row r="235">
          <cell r="A235" t="str">
            <v>1.17.05.4</v>
          </cell>
          <cell r="D235" t="str">
            <v>Eletroduto de pvc rígido roscável, diâm = 32mm (1"")</v>
          </cell>
          <cell r="E235" t="str">
            <v>m</v>
          </cell>
        </row>
        <row r="236">
          <cell r="A236" t="str">
            <v>1.17.05.5</v>
          </cell>
          <cell r="D236" t="str">
            <v>Eletroduto em ferro galvanizado pesado sem costura 2"" x 3m</v>
          </cell>
          <cell r="E236" t="str">
            <v>un</v>
          </cell>
        </row>
        <row r="237">
          <cell r="A237" t="str">
            <v>1.17.05.6</v>
          </cell>
          <cell r="D237" t="str">
            <v>Eletroduto em ferro galvanizado pesado sem costura 3"" x 3m</v>
          </cell>
          <cell r="E237" t="str">
            <v>un</v>
          </cell>
        </row>
        <row r="238">
          <cell r="A238" t="str">
            <v>1.17.05.7</v>
          </cell>
          <cell r="D238" t="str">
            <v>ELETRODUTO FLEXÍVEL CORRUGADO, PEAD, DN 40 MM (1 1/4""), PARA CIRCUITOS TERMINAIS, INSTALADO EM FORRO - FORNECIMENTO E INSTALAÇÃO. AF_12/2015</v>
          </cell>
          <cell r="E238" t="str">
            <v>M</v>
          </cell>
        </row>
        <row r="239">
          <cell r="A239" t="str">
            <v>1.17.05.8</v>
          </cell>
          <cell r="D239" t="str">
            <v>Cabo de cobre flexível isolado, seção  1,5mm², 450/ 750v / 70°c</v>
          </cell>
          <cell r="E239" t="str">
            <v>m</v>
          </cell>
        </row>
        <row r="240">
          <cell r="A240" t="str">
            <v>1.17.05.9</v>
          </cell>
          <cell r="D240" t="str">
            <v>Cabo de cobre flexível isolado, seção  4mm², 450/ 750v / 70°c</v>
          </cell>
          <cell r="E240" t="str">
            <v>m</v>
          </cell>
        </row>
        <row r="241">
          <cell r="A241" t="str">
            <v>1.17.05.10</v>
          </cell>
          <cell r="D241" t="str">
            <v>Cabo de cobre isolado em EPR flexível unipolar  10mm²  - 0,6Kv/1Kv/90°</v>
          </cell>
          <cell r="E241" t="str">
            <v>m</v>
          </cell>
        </row>
        <row r="242">
          <cell r="A242" t="str">
            <v>1.17.05.11</v>
          </cell>
          <cell r="D242" t="str">
            <v>Cabo de cobre flexível isolado, seção 16mm², 450/ 750v / 70°c</v>
          </cell>
          <cell r="E242" t="str">
            <v>m</v>
          </cell>
        </row>
        <row r="243">
          <cell r="A243" t="str">
            <v>1.17.05.12</v>
          </cell>
          <cell r="D243" t="str">
            <v>Cabo de cobre isolado em EPR flexível unipolar  50mm² - 0,6Kv/1Kv/90°</v>
          </cell>
          <cell r="E243" t="str">
            <v>m</v>
          </cell>
        </row>
        <row r="244">
          <cell r="A244" t="str">
            <v>1.17.05.13</v>
          </cell>
          <cell r="D244" t="str">
            <v>Cabo de cobre isolado em EPR flexível unipolar  95mm² - 0,6Kv/1Kv/90°</v>
          </cell>
          <cell r="E244" t="str">
            <v>m</v>
          </cell>
        </row>
        <row r="245">
          <cell r="A245" t="str">
            <v>1.17.05.14</v>
          </cell>
          <cell r="D245" t="str">
            <v>Luminária em LED  para iluminação pública,30W,bivolt, Selo A Inmetro,corpo em alumínio inj,FP 0,97, prot. DPS 10kv, IP66, IK09, Temp. cor 5000k, IRC= ou 70%, v. útil 50.000h, 120 lm/w.gar.5 anos, modelo GL216 G-light ou similar - Rev 01</v>
          </cell>
          <cell r="E245" t="str">
            <v>un</v>
          </cell>
        </row>
        <row r="246">
          <cell r="A246" t="str">
            <v>1.17.05.15</v>
          </cell>
          <cell r="D246" t="str">
            <v>Poste em aço galvanizado, para iluminação pública, cônico, contínuo, reto, h=6.00m, d=126mm (base) e d=60mm (topo)ref.1006/B, incl.base concreto</v>
          </cell>
          <cell r="E246" t="str">
            <v>un</v>
          </cell>
        </row>
        <row r="247">
          <cell r="A247" t="str">
            <v>1.17.05.16</v>
          </cell>
          <cell r="D247" t="str">
            <v>Suporte de fixação em chapa de aço para 02 luminárias, encaixe em poste galvanizado.</v>
          </cell>
          <cell r="E247" t="str">
            <v>un</v>
          </cell>
        </row>
        <row r="248">
          <cell r="A248" t="str">
            <v>1.17.05.17</v>
          </cell>
          <cell r="D248" t="str">
            <v>Fornecimento de haste de aterramento 5/8""x3,00m com conector (Cópia da ORSE)</v>
          </cell>
          <cell r="E248" t="str">
            <v>un</v>
          </cell>
        </row>
        <row r="249">
          <cell r="A249" t="str">
            <v>1.17.05.18</v>
          </cell>
          <cell r="D249" t="str">
            <v>Cabo de cobre PP Cordplast 3 x 1,5 mm2, 450/750v - fornecimento e instalação</v>
          </cell>
          <cell r="E249" t="str">
            <v>M</v>
          </cell>
        </row>
        <row r="250">
          <cell r="A250" t="str">
            <v>1.17.05.19</v>
          </cell>
          <cell r="D250" t="str">
            <v>Eletroduto flexível de pvc (sanfonado), diâm = 25mm (3/4"")</v>
          </cell>
          <cell r="E250" t="str">
            <v>m</v>
          </cell>
        </row>
        <row r="251">
          <cell r="A251" t="str">
            <v>1.18</v>
          </cell>
          <cell r="D251" t="str">
            <v>SMTT</v>
          </cell>
        </row>
        <row r="252">
          <cell r="A252" t="str">
            <v>1.18.1</v>
          </cell>
          <cell r="D252" t="str">
            <v>Demolição de piso cerâmico ou ladrilho</v>
          </cell>
          <cell r="E252" t="str">
            <v>m²</v>
          </cell>
        </row>
        <row r="253">
          <cell r="A253" t="str">
            <v>1.18.2</v>
          </cell>
          <cell r="D253" t="str">
            <v>Regularização de base para revest. de pisos com arg. traço t4, esp. média = 2,5cm</v>
          </cell>
          <cell r="E253" t="str">
            <v>m²</v>
          </cell>
        </row>
        <row r="254">
          <cell r="A254" t="str">
            <v>1.18.3</v>
          </cell>
          <cell r="D254" t="str">
            <v>Piso alta resistência 12 mm, cor cinza, com juntas plásticas, polimento até o esmeril 400 e enceramento, exclusive argamassa de regularização, aplicado</v>
          </cell>
          <cell r="E254" t="str">
            <v>m²</v>
          </cell>
        </row>
        <row r="255">
          <cell r="A255" t="str">
            <v>1.18.4</v>
          </cell>
          <cell r="D255" t="str">
            <v>Rodapé alta resistência, h = 10 cm</v>
          </cell>
          <cell r="E255" t="str">
            <v>m</v>
          </cell>
        </row>
        <row r="256">
          <cell r="A256" t="str">
            <v>1.18.5</v>
          </cell>
          <cell r="D256" t="str">
            <v>REMOÇÃO DE PORTAS, DE FORMA MANUAL, SEM REAPROVEITAMENTO. AF_12/2017</v>
          </cell>
          <cell r="E256" t="str">
            <v>m²</v>
          </cell>
        </row>
        <row r="257">
          <cell r="A257" t="str">
            <v>1.18.6</v>
          </cell>
          <cell r="D257" t="str">
            <v>Porta em madeira mista, almofadada, 80 x 210 cm, exclusive batente e ferragens</v>
          </cell>
          <cell r="E257" t="str">
            <v>un</v>
          </cell>
        </row>
        <row r="258">
          <cell r="A258" t="str">
            <v>1.18.7</v>
          </cell>
          <cell r="D258" t="str">
            <v>Fechadura para porta externa, linha Colonial, ref.803-04 EZL, marca Stam ou similar</v>
          </cell>
          <cell r="E258" t="str">
            <v>un</v>
          </cell>
        </row>
        <row r="259">
          <cell r="A259" t="str">
            <v>1.18.8</v>
          </cell>
          <cell r="D259" t="str">
            <v>Porta ou janela em alumínio, cor N/P/B,tipo veneziana, de abrir ou correr, completa inclusive caixilhos, dobradiças ou roldanas e fechadura</v>
          </cell>
          <cell r="E259" t="str">
            <v>m²</v>
          </cell>
        </row>
        <row r="260">
          <cell r="A260" t="str">
            <v>1.18.9</v>
          </cell>
          <cell r="D260" t="str">
            <v>Pintura sobre superfícies de madeira com aplicação de 01 demão de fundo sintético nivelador, 01 demão de massa a óleo e 02 demãos de tinta esmalte</v>
          </cell>
          <cell r="E260" t="str">
            <v>m²</v>
          </cell>
        </row>
        <row r="261">
          <cell r="A261" t="str">
            <v>1.18.10</v>
          </cell>
          <cell r="D261" t="str">
            <v>Filete de mármore branco, 2 cm, para acabamentos</v>
          </cell>
          <cell r="E261" t="str">
            <v>m</v>
          </cell>
        </row>
        <row r="262">
          <cell r="A262" t="str">
            <v>1.18.11</v>
          </cell>
          <cell r="D262" t="str">
            <v>Box para banheiro em vidro temperado 8 mm, liso, incolor, de correr, em aluminío branco, inclusive ferragens - fornecimento e instalação - Rev.02_10/2021</v>
          </cell>
          <cell r="E262" t="str">
            <v>m²</v>
          </cell>
        </row>
        <row r="263">
          <cell r="A263" t="str">
            <v>1.18.12</v>
          </cell>
          <cell r="D263" t="str">
            <v>Vidro fantasia canelado 4 mm - Rev 02_10/2021</v>
          </cell>
          <cell r="E263" t="str">
            <v>m²</v>
          </cell>
        </row>
        <row r="264">
          <cell r="A264" t="str">
            <v>1.18.13</v>
          </cell>
          <cell r="D264" t="str">
            <v>Remoção de esquadria de alumínio e vidro</v>
          </cell>
          <cell r="E264" t="str">
            <v>m²</v>
          </cell>
        </row>
        <row r="265">
          <cell r="A265" t="str">
            <v>1.18.14</v>
          </cell>
          <cell r="D265" t="str">
            <v>Janela em alumínio, cor N/P/B, tipo moldura-vidro, de correr, exclusive vidro</v>
          </cell>
          <cell r="E265" t="str">
            <v>m²</v>
          </cell>
        </row>
        <row r="266">
          <cell r="A266" t="str">
            <v>1.18.15</v>
          </cell>
          <cell r="D266" t="str">
            <v>INSTALAÇÃO DE VIDRO LISO INCOLOR, E = 4 MM, EM ESQUADRIA DE ALUMÍNIO OU PVC, FIXADO COM BAGUETE. AF_01/2021_P</v>
          </cell>
          <cell r="E266" t="str">
            <v>m²</v>
          </cell>
        </row>
        <row r="267">
          <cell r="A267" t="str">
            <v>1.18.16</v>
          </cell>
          <cell r="D267" t="str">
            <v>Ponto de luz em teto ou parede, com eletroduto de pvc flexivel sanfonado aparente Ø 3/4""</v>
          </cell>
          <cell r="E267" t="str">
            <v>un</v>
          </cell>
        </row>
        <row r="268">
          <cell r="A268" t="str">
            <v>1.18.17</v>
          </cell>
          <cell r="D268" t="str">
            <v>Ponto de tomada p/ lógica, c/ canaleta plastica 20x10mm com divisória, sem fiação, aparente</v>
          </cell>
          <cell r="E268" t="str">
            <v>un</v>
          </cell>
        </row>
        <row r="269">
          <cell r="A269" t="str">
            <v>1.18.18</v>
          </cell>
          <cell r="D269" t="str">
            <v>Ponto de telefone c/tomada padrão Telebrás, com canaleta plastica c/divisoria 20x10mm, aparente</v>
          </cell>
          <cell r="E269" t="str">
            <v>un</v>
          </cell>
        </row>
        <row r="270">
          <cell r="A270" t="str">
            <v>1.18.19</v>
          </cell>
          <cell r="D270" t="str">
            <v>Enchimento de rasgos em alvenaria e concreto  para tubulação  diâm    1/2"" a 1""</v>
          </cell>
          <cell r="E270" t="str">
            <v>m</v>
          </cell>
        </row>
        <row r="271">
          <cell r="A271" t="str">
            <v>1.18.20</v>
          </cell>
          <cell r="D271" t="str">
            <v>Rasgos em alvenaria para passagem de tubulação   diâm     1/2"" a 1""</v>
          </cell>
          <cell r="E271" t="str">
            <v>m</v>
          </cell>
        </row>
        <row r="272">
          <cell r="A272" t="str">
            <v>1.18.21</v>
          </cell>
          <cell r="D272" t="str">
            <v>Tubo pvc rígido roscável d = 1/2""</v>
          </cell>
          <cell r="E272" t="str">
            <v>m</v>
          </cell>
        </row>
        <row r="273">
          <cell r="A273" t="str">
            <v>1.18.22</v>
          </cell>
          <cell r="D273" t="str">
            <v>Joelho de 90º de pvc rígido roscável, diâm = 1/2""</v>
          </cell>
          <cell r="E273" t="str">
            <v>un</v>
          </cell>
        </row>
        <row r="274">
          <cell r="A274" t="str">
            <v>1.18.23</v>
          </cell>
          <cell r="D274" t="str">
            <v>Portão de ferro de abrir, quadro em tubo de aço galv.1 1/2"", barra quadrada 1/2"" na vertical e barra chata de 1 x 3/16"" na horizontal, inclusive dobradiças e e ferrolho</v>
          </cell>
          <cell r="E274" t="str">
            <v>m²</v>
          </cell>
        </row>
        <row r="275">
          <cell r="A275" t="str">
            <v>1.18.24</v>
          </cell>
          <cell r="D275" t="str">
            <v>Pintura de acabamento com lixamento, aplicação de 01 demão de tinta à base de zarcão e 02 demãos de tinta esmalte</v>
          </cell>
          <cell r="E275" t="str">
            <v>m²</v>
          </cell>
        </row>
        <row r="276">
          <cell r="A276" t="str">
            <v>1.19</v>
          </cell>
          <cell r="D276" t="str">
            <v>PAISAGISMO</v>
          </cell>
        </row>
        <row r="277">
          <cell r="A277" t="str">
            <v>1.19.1</v>
          </cell>
          <cell r="D277" t="str">
            <v>LIMPEZA MANUAL DE VEGETAÇÃO EM TERRENO COM ENXADA.AF_05/2018</v>
          </cell>
          <cell r="E277" t="str">
            <v>m²</v>
          </cell>
        </row>
        <row r="278">
          <cell r="A278" t="str">
            <v>1.19.2</v>
          </cell>
          <cell r="D278" t="str">
            <v>Grama esmeralda em mudas, fornecimento e plantio</v>
          </cell>
          <cell r="E278" t="str">
            <v>m²</v>
          </cell>
        </row>
        <row r="279">
          <cell r="A279" t="str">
            <v>1.20</v>
          </cell>
          <cell r="D279" t="str">
            <v>ÁREA EXTERNA</v>
          </cell>
        </row>
        <row r="280">
          <cell r="A280" t="str">
            <v>1.20.01</v>
          </cell>
          <cell r="D280" t="str">
            <v>ESTACIONAMENTO</v>
          </cell>
        </row>
        <row r="281">
          <cell r="A281" t="str">
            <v>1.20.01.1</v>
          </cell>
          <cell r="D281" t="str">
            <v>Remoção e reassentamento de paralelepípedo sobre colchão de areia</v>
          </cell>
          <cell r="E281" t="str">
            <v>m²</v>
          </cell>
        </row>
        <row r="282">
          <cell r="A282" t="str">
            <v>1.20.01.2</v>
          </cell>
          <cell r="D282" t="str">
            <v>Colchão de areia</v>
          </cell>
          <cell r="E282" t="str">
            <v>m³</v>
          </cell>
        </row>
        <row r="283">
          <cell r="A283" t="str">
            <v>1.20.01.3</v>
          </cell>
          <cell r="D283" t="str">
            <v>Pavimentação em paralelepípedo granítico sobre colchão de areia, rejuntado com argamassa de cimento e areia traço 1:3, inclusive frete do paralelepípedo granítico</v>
          </cell>
          <cell r="E283" t="str">
            <v>m²</v>
          </cell>
        </row>
        <row r="284">
          <cell r="A284" t="str">
            <v>1.20.01.4</v>
          </cell>
          <cell r="D284" t="str">
            <v>Piso em concreto simples desempolado, fck = 15 MPa, e = 7 cm - Não inclui formas para juntas de concretagem</v>
          </cell>
          <cell r="E284" t="str">
            <v>m²</v>
          </cell>
        </row>
        <row r="285">
          <cell r="A285" t="str">
            <v>1.20.01.5</v>
          </cell>
          <cell r="D285" t="str">
            <v>Demarcação de pavimentos com pintura de 1 demão de resina acrílica, e aplicação de micro-esferas para sinalização horizontal (Estacionamentos, faixas de pedrestres, etc.)</v>
          </cell>
          <cell r="E285" t="str">
            <v>m²</v>
          </cell>
        </row>
        <row r="286">
          <cell r="A286" t="str">
            <v>1.20.01.6</v>
          </cell>
          <cell r="D286" t="str">
            <v>Rampa padrão para acesso de deficientes a passeio público, em concreto simples Fck=25MPa, desempolada, com pintura indicativa em novacor, 02 demãos</v>
          </cell>
          <cell r="E286" t="str">
            <v>un</v>
          </cell>
        </row>
        <row r="287">
          <cell r="A287" t="str">
            <v>1.20.01.7</v>
          </cell>
          <cell r="D287" t="str">
            <v>PINTURA DE MEIO-FIO COM TINTA BRANCA A BASE DE CAL (CAIAÇÃO). AF_05/2021</v>
          </cell>
          <cell r="E287" t="str">
            <v>M</v>
          </cell>
        </row>
        <row r="288">
          <cell r="A288" t="str">
            <v>1.20.02</v>
          </cell>
          <cell r="D288" t="str">
            <v>MURO</v>
          </cell>
        </row>
        <row r="289">
          <cell r="A289" t="str">
            <v>1.20.02.1</v>
          </cell>
          <cell r="D289" t="str">
            <v>Chapisco em parede com argamassa traço t1 - 1:3 (cimento / areia) - Revisado 08/2015</v>
          </cell>
          <cell r="E289" t="str">
            <v>m²</v>
          </cell>
        </row>
        <row r="290">
          <cell r="A290" t="str">
            <v>1.20.02.2</v>
          </cell>
          <cell r="D290" t="str">
            <v>Reboco ou emboço externo, de parede, com argamassa traço t5 - 1:2:8 (cimento / cal / areia), espessura 2,0 cm</v>
          </cell>
          <cell r="E290" t="str">
            <v>m²</v>
          </cell>
        </row>
        <row r="291">
          <cell r="A291" t="str">
            <v>1.20.02.3</v>
          </cell>
          <cell r="D291" t="str">
            <v>APLICAÇÃO DE FUNDO SELADOR ACRÍLICO EM PAREDES, UMA DEMÃO. AF_06/2014</v>
          </cell>
          <cell r="E291" t="str">
            <v>m²</v>
          </cell>
        </row>
        <row r="292">
          <cell r="A292" t="str">
            <v>1.20.02.4</v>
          </cell>
          <cell r="D292" t="str">
            <v>Aplicação de 01 demão de textura acrílica</v>
          </cell>
          <cell r="E292" t="str">
            <v>m²</v>
          </cell>
        </row>
        <row r="293">
          <cell r="A293" t="str">
            <v>1.20.02.5</v>
          </cell>
          <cell r="D293" t="str">
            <v>Revisão de esquadria de ferro</v>
          </cell>
          <cell r="E293" t="str">
            <v>m²</v>
          </cell>
        </row>
        <row r="294">
          <cell r="A294" t="str">
            <v>1.20.02.6</v>
          </cell>
          <cell r="D294" t="str">
            <v>Portão de ferro de abrir, quadro em tubo de aço galv.1 1/2"", barra quadrada 1/2"" na vertical e barra chata de 1 x 3/16"" na horizontal, inclusive dobradiças e e ferrolho</v>
          </cell>
          <cell r="E294" t="str">
            <v>m²</v>
          </cell>
        </row>
        <row r="295">
          <cell r="A295" t="str">
            <v>1.20.02.7</v>
          </cell>
          <cell r="D295" t="str">
            <v>Pintura de acabamento com lixamento, aplicação de 01 demão de tinta à base de zarcão e 02 demãos de tinta esmalte</v>
          </cell>
          <cell r="E295" t="str">
            <v>m²</v>
          </cell>
        </row>
        <row r="296">
          <cell r="A296" t="str">
            <v>1.20.03</v>
          </cell>
          <cell r="D296" t="str">
            <v>PORTICO</v>
          </cell>
        </row>
        <row r="297">
          <cell r="A297" t="str">
            <v>1.20.03.1</v>
          </cell>
          <cell r="D297" t="str">
            <v>Demolição de concreto manualmente</v>
          </cell>
          <cell r="E297" t="str">
            <v>m³</v>
          </cell>
        </row>
        <row r="298">
          <cell r="A298" t="str">
            <v>1.20.03.2</v>
          </cell>
          <cell r="D298" t="str">
            <v>Concreto simples usinado fck=30mpa, bombeado, lançado e adensado em superestrutura</v>
          </cell>
          <cell r="E298" t="str">
            <v>m³</v>
          </cell>
        </row>
        <row r="299">
          <cell r="A299" t="str">
            <v>1.20.03.3</v>
          </cell>
          <cell r="D299" t="str">
            <v>Forma plana para vigas, em compensado plastificado de 14mm, 04 usos, inclusive escoramento</v>
          </cell>
          <cell r="E299" t="str">
            <v>m²</v>
          </cell>
        </row>
        <row r="300">
          <cell r="A300" t="str">
            <v>1.20.03.4</v>
          </cell>
          <cell r="D300" t="str">
            <v>Aço CA - 50 Ø 6,3 a 12,5mm, inclusive corte, dobragem, montagem e colocacao de ferragens nas formas, para superestruturas e fundações - R1</v>
          </cell>
          <cell r="E300" t="str">
            <v>kg</v>
          </cell>
        </row>
        <row r="301">
          <cell r="A301" t="str">
            <v>1.20.03.5</v>
          </cell>
          <cell r="D301" t="str">
            <v>Aço CA - 60 Ø 4,2 a 9,5mm, inclusive corte, dobragem, montagem e colocacao de ferragens nas formas, para superestruturas e fundações - R1</v>
          </cell>
          <cell r="E301" t="str">
            <v>kg</v>
          </cell>
        </row>
        <row r="302">
          <cell r="A302" t="str">
            <v>1.20.03.6</v>
          </cell>
          <cell r="D302" t="str">
            <v>Chapisco em parede com argamassa traço t1 - 1:3 (cimento / areia) - Revisado 08/2015</v>
          </cell>
          <cell r="E302" t="str">
            <v>m²</v>
          </cell>
        </row>
        <row r="303">
          <cell r="A303" t="str">
            <v>1.20.03.7</v>
          </cell>
          <cell r="D303" t="str">
            <v>Reboco ou emboço externo, de parede, com argamassa traço t5 - 1:2:8 (cimento / cal / areia), espessura 2,0 cm</v>
          </cell>
          <cell r="E303" t="str">
            <v>m²</v>
          </cell>
        </row>
        <row r="304">
          <cell r="A304" t="str">
            <v>1.20.03.8</v>
          </cell>
          <cell r="D304" t="str">
            <v>Revestimento cerâmico para parede, 9,5 x 9,5 cm, pei-1, linha arq design, azul médio ou escuro, Portobello ou similar, aplicado com argamassa industrializada ac-ii, rejuntado, exclusive regularização de base ou emboço</v>
          </cell>
          <cell r="E304" t="str">
            <v>m²</v>
          </cell>
        </row>
        <row r="305">
          <cell r="A305" t="str">
            <v>1.20.04</v>
          </cell>
          <cell r="D305" t="str">
            <v>PASSARELA</v>
          </cell>
        </row>
        <row r="306">
          <cell r="A306" t="str">
            <v>1.20.04.1</v>
          </cell>
          <cell r="D306" t="str">
            <v>Escavação manual de vala ou cava em material de 1ª categoria, profundidade até 1,50m</v>
          </cell>
          <cell r="E306" t="str">
            <v>m³</v>
          </cell>
        </row>
        <row r="307">
          <cell r="A307" t="str">
            <v>1.20.04.2</v>
          </cell>
          <cell r="D307" t="str">
            <v>Concreto Armado fck=30,0MPa, usinado, bombeado, adensado e lançado, para uso Geral, com formas planas em compensado resinado 12mm (05 usos)</v>
          </cell>
          <cell r="E307" t="str">
            <v>m³</v>
          </cell>
        </row>
        <row r="308">
          <cell r="A308" t="str">
            <v>1.20.04.3</v>
          </cell>
          <cell r="D308" t="str">
            <v>Cobertura em policarbonato alveolar de 8mm, fixado em peças de alumínio inclusive instalação</v>
          </cell>
          <cell r="E308" t="str">
            <v>m²</v>
          </cell>
        </row>
        <row r="309">
          <cell r="A309" t="str">
            <v>1.20.04.4</v>
          </cell>
          <cell r="D309" t="str">
            <v>Perfil u dobrado de chapa  udc simples- 100 x 50 x 3 mm com solda</v>
          </cell>
          <cell r="E309" t="str">
            <v>m</v>
          </cell>
        </row>
        <row r="310">
          <cell r="A310" t="str">
            <v>1.20.04.5</v>
          </cell>
          <cell r="D310" t="str">
            <v>Pintura de proteção e/ou acabamento sobre superfícies metálicas com aplicação de 01 demão de primer epoxi rico em zinco, e = 35 micra - R1</v>
          </cell>
          <cell r="E310" t="str">
            <v>m²</v>
          </cell>
        </row>
        <row r="311">
          <cell r="A311" t="str">
            <v>1.20.04.6</v>
          </cell>
          <cell r="D311" t="str">
            <v>Pintura de acabamento em superfícies metálicas com aplicação de 01 demão de tinta esmalte epoxi (cores diversas), e = 35 micra - R1</v>
          </cell>
          <cell r="E311" t="str">
            <v>m²</v>
          </cell>
        </row>
        <row r="312">
          <cell r="A312" t="str">
            <v>1.20.04.7</v>
          </cell>
          <cell r="D312" t="str">
            <v>Chapa xadrez 1/4""</v>
          </cell>
          <cell r="E312" t="str">
            <v>kg</v>
          </cell>
        </row>
        <row r="313">
          <cell r="A313" t="str">
            <v>1.20.05</v>
          </cell>
          <cell r="D313" t="str">
            <v>DEPÓSITO</v>
          </cell>
        </row>
        <row r="314">
          <cell r="A314" t="str">
            <v>1.20.05.1</v>
          </cell>
          <cell r="D314" t="str">
            <v>Remoção de esquadria metálica, com ou sem reaproveitamento</v>
          </cell>
          <cell r="E314" t="str">
            <v>m²</v>
          </cell>
        </row>
        <row r="315">
          <cell r="A315" t="str">
            <v>1.20.05.2</v>
          </cell>
          <cell r="D315" t="str">
            <v>Remoção de esquadria de alumínio e vidro</v>
          </cell>
          <cell r="E315" t="str">
            <v>m²</v>
          </cell>
        </row>
        <row r="316">
          <cell r="A316" t="str">
            <v>1.20.05.3</v>
          </cell>
          <cell r="D316" t="str">
            <v>Remoção de caixa pre-moldada de concreto para ar condicionado</v>
          </cell>
          <cell r="E316" t="str">
            <v>un</v>
          </cell>
        </row>
        <row r="317">
          <cell r="A317" t="str">
            <v>1.20.05.4</v>
          </cell>
          <cell r="D317" t="str">
            <v>Demolição de laje pre-fabricada comum ou em treliça, inclusive capeamento</v>
          </cell>
          <cell r="E317" t="str">
            <v>m²</v>
          </cell>
        </row>
        <row r="318">
          <cell r="A318" t="str">
            <v>1.20.05.5</v>
          </cell>
          <cell r="D318" t="str">
            <v>Demolição de alvenaria de bloco cerâmico e=0,09m - revestida</v>
          </cell>
          <cell r="E318" t="str">
            <v>m³</v>
          </cell>
        </row>
        <row r="319">
          <cell r="A319" t="str">
            <v>1.20.05.6</v>
          </cell>
          <cell r="D319" t="str">
            <v>Concreto Armado fck=30,0MPa, usinado, bombeado, adensado e lançado, para uso Geral, com formas planas em compensado resinado 12mm (05 usos)</v>
          </cell>
          <cell r="E319" t="str">
            <v>m³</v>
          </cell>
        </row>
        <row r="320">
          <cell r="A320" t="str">
            <v>1.20.05.7</v>
          </cell>
          <cell r="D320" t="str">
            <v>Laje pré-fabricada treliçada para piso ou cobertura, intereixo 38cm, h=12cm, el. enchimento em EPS h=8cm, inclusive escoramento em madeira e capeamento 4cm.</v>
          </cell>
          <cell r="E320" t="str">
            <v>m²</v>
          </cell>
        </row>
        <row r="321">
          <cell r="A321" t="str">
            <v>1.20.05.8</v>
          </cell>
          <cell r="D321" t="str">
            <v>Alvenaria bloco cerâmico vedação, 9x19x24cm, e=9cm, com argamassa t5 - 1:2:8 (cimento/cal/areia), junta=1cm - Rev.09</v>
          </cell>
          <cell r="E321" t="str">
            <v>m²</v>
          </cell>
        </row>
        <row r="322">
          <cell r="A322" t="str">
            <v>1.20.05.9</v>
          </cell>
          <cell r="D322" t="str">
            <v>Chapisco em parede com argamassa traço t1 - 1:3 (cimento / areia) - Revisado 08/2015</v>
          </cell>
          <cell r="E322" t="str">
            <v>m²</v>
          </cell>
        </row>
        <row r="323">
          <cell r="A323" t="str">
            <v>1.20.05.10</v>
          </cell>
          <cell r="D323" t="str">
            <v>Reboco ou emboço interno, de teto, com argamassa traço t6 - 1:2:10 (cimento / cal / areia), espessura 1,5 cm</v>
          </cell>
          <cell r="E323" t="str">
            <v>m²</v>
          </cell>
        </row>
        <row r="324">
          <cell r="A324" t="str">
            <v>1.20.05.11</v>
          </cell>
          <cell r="D324" t="str">
            <v>Impermeabilização c/ manta asfáltica aluminizada 3mm, estruturada com não-tecido de poliéster, inclusive aplicação de 1 demão de primer</v>
          </cell>
          <cell r="E324" t="str">
            <v>m²</v>
          </cell>
        </row>
        <row r="325">
          <cell r="A325" t="str">
            <v>1.20.05.12</v>
          </cell>
          <cell r="D325" t="str">
            <v>Cobogó de cimento, com único furo, dim: 20 x 20cm</v>
          </cell>
          <cell r="E325" t="str">
            <v>m²</v>
          </cell>
        </row>
        <row r="326">
          <cell r="A326" t="str">
            <v>1.20.05.13</v>
          </cell>
          <cell r="D326" t="str">
            <v>Portão de ferro de abrir, quadro em tubo de aço galv.1 1/2"", barra quadrada 1/2"" na vertical e barra chata de 1 x 3/16"" na horizontal, inclusive dobradiças e e ferrolho</v>
          </cell>
          <cell r="E326" t="str">
            <v>m²</v>
          </cell>
        </row>
        <row r="327">
          <cell r="A327" t="str">
            <v>1.20.05.14</v>
          </cell>
          <cell r="D327" t="str">
            <v>Porta de abrir em aluminio tipo veneziana, acabamento anodizado natural, sem guarnicao/alizar/vista</v>
          </cell>
          <cell r="E327" t="str">
            <v>m²</v>
          </cell>
        </row>
        <row r="328">
          <cell r="A328" t="str">
            <v>1.20.05.15</v>
          </cell>
          <cell r="D328" t="str">
            <v>Ponto de luz em teto ou parede, com eletroduto de pvc flexivel sanfonado aparente Ø 3/4""</v>
          </cell>
          <cell r="E328" t="str">
            <v>un</v>
          </cell>
        </row>
        <row r="329">
          <cell r="A329" t="str">
            <v>1.20.05.16</v>
          </cell>
          <cell r="D329" t="str">
            <v>PONTO DE ILUMINAÇÃO E TOMADA, RESIDENCIAL, INCLUINDO INTERRUPTOR SIMPLES E TOMADA 10A/250V, CAIXA ELÉTRICA, ELETRODUTO, CABO, RASGO, QUEBRA E CHUMBAMENTO (EXCLUINDO LUMINÁRIA E LÂMPADA). AF_01/2016</v>
          </cell>
          <cell r="E329" t="str">
            <v>UN</v>
          </cell>
        </row>
        <row r="330">
          <cell r="A330" t="str">
            <v>1.20.05.17</v>
          </cell>
          <cell r="D330" t="str">
            <v>Pintura p/ piso c/ aplicação de 2 demãos tinta novacor, cores cerâmica, concreto, verde ou azul - aplicação c/ rôlo - R1</v>
          </cell>
          <cell r="E330" t="str">
            <v>m²</v>
          </cell>
        </row>
        <row r="331">
          <cell r="A331" t="str">
            <v>1.20.05.18</v>
          </cell>
          <cell r="D331" t="str">
            <v>Pintura de Letras - letreiro, sobre paredes, com lixamento, aplicação de 01 demão de líquido selador acrílico, 02 demãos de massa acrílica e 02 demãos de tinta pva latex convencional para exteriores</v>
          </cell>
          <cell r="E331" t="str">
            <v>un</v>
          </cell>
        </row>
        <row r="332">
          <cell r="A332" t="str">
            <v>1.20.05.19</v>
          </cell>
          <cell r="D332" t="str">
            <v>Pintura para interiores, sobre paredes ou tetos, com lixamento, aplicação de 01 demão de líquido selador e 02 demãos de tinta pva latex convencional para interiores</v>
          </cell>
          <cell r="E332" t="str">
            <v>m²</v>
          </cell>
        </row>
        <row r="333">
          <cell r="A333" t="str">
            <v>1.20.05.20</v>
          </cell>
          <cell r="D333" t="str">
            <v>Pintura de acabamento com lixamento, aplicação de 01 demão de tinta à base de zarcão e 02 demãos de tinta esmalte</v>
          </cell>
          <cell r="E333" t="str">
            <v>m²</v>
          </cell>
        </row>
        <row r="334">
          <cell r="A334" t="str">
            <v>1.21</v>
          </cell>
          <cell r="D334" t="str">
            <v>DIVERSOS</v>
          </cell>
        </row>
        <row r="335">
          <cell r="A335" t="str">
            <v>1.21.1</v>
          </cell>
          <cell r="D335" t="str">
            <v>Limpeza geral</v>
          </cell>
          <cell r="E335" t="str">
            <v>m²</v>
          </cell>
        </row>
        <row r="336">
          <cell r="A336" t="str">
            <v>1.21.2</v>
          </cell>
          <cell r="D336" t="str">
            <v>Placa de inauguração de obra em alumínio 0,60 x 0,80 m</v>
          </cell>
          <cell r="E336" t="str">
            <v>un</v>
          </cell>
        </row>
        <row r="337">
          <cell r="A337" t="str">
            <v>1.21.3</v>
          </cell>
          <cell r="D337" t="str">
            <v>Carga manual de material de 1ª categoria</v>
          </cell>
          <cell r="E337" t="str">
            <v>m³</v>
          </cell>
        </row>
        <row r="338">
          <cell r="A338" t="str">
            <v>1.21.4</v>
          </cell>
          <cell r="D338" t="str">
            <v>Transporte comercial com caminhão basculante de 10m³, em rodovia pavimentada (densidade=1,5t/m³)</v>
          </cell>
          <cell r="E338" t="str">
            <v>tkm</v>
          </cell>
        </row>
        <row r="339">
          <cell r="A339" t="str">
            <v>1.21.5</v>
          </cell>
          <cell r="D339" t="str">
            <v>Descarte de resíduos da construção civil em área licenciada</v>
          </cell>
          <cell r="E339" t="str">
            <v>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K (3)"/>
      <sheetName val="PROJEÇÃO PARA EXECUTAR 30 M R"/>
      <sheetName val="PLANILHA OK"/>
      <sheetName val="CRONOGRAMA"/>
      <sheetName val="BDI1"/>
      <sheetName val="HORISTA"/>
      <sheetName val="MENSALISTA"/>
      <sheetName val="COMPOSICAO OK"/>
      <sheetName val="EQUIPE"/>
      <sheetName val="ABC SERVIÇO"/>
      <sheetName val="ABC INSUMO"/>
    </sheetNames>
    <sheetDataSet>
      <sheetData sheetId="0" refreshError="1"/>
      <sheetData sheetId="1" refreshError="1"/>
      <sheetData sheetId="2">
        <row r="22">
          <cell r="E22" t="str">
            <v>m²</v>
          </cell>
        </row>
        <row r="24">
          <cell r="E24" t="str">
            <v>m³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izabela.santos" id="{8A253032-F3F7-4DDF-9057-A3C47EFCD5FD}" userId="izabela.santos" providerId="Teamlab"/>
</personList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3" dT="2023-07-28T13:10:53.89Z" personId="{8A253032-F3F7-4DDF-9057-A3C47EFCD5FD}" id="{0C8033EE-E7CA-88D7-B51E-CFB26EC4D4BB}" done="0">
    <text xml:space="preserve">Estenda o período de medição por favor para abranger a grama
</text>
  </threadedComment>
  <threadedComment ref="F276" dT="2023-07-28T13:09:06.81Z" personId="{8A253032-F3F7-4DDF-9057-A3C47EFCD5FD}" id="{0171354C-0D80-E817-F37B-0B51A46EBB4C}" done="0">
    <text xml:space="preserve">A grama já foi ao menos iniciada, para caso alguem questione ?
</text>
  </threadedComment>
  <threadedComment ref="F289" dT="2023-07-28T13:05:20.42Z" personId="{8A253032-F3F7-4DDF-9057-A3C47EFCD5FD}" id="{B0536FA6-EC9C-3594-7DCC-68DF165B5E2F}" done="0">
    <text xml:space="preserve">O muro ainda não foi executado em sua totalidade e é algo em evidência devido o aguardo da lavagem
</text>
  </threadedComment>
  <threadedComment ref="F290" dT="2023-07-28T13:05:52.26Z" personId="{8A253032-F3F7-4DDF-9057-A3C47EFCD5FD}" id="{A1CFAE63-0411-6968-D073-B67E52005FDA}" done="0">
    <text xml:space="preserve">Aplica-se o comentário do item 1.20.02.4
</text>
  </threadedComment>
  <threadedComment ref="F333" dT="2023-07-28T13:06:35.51Z" personId="{8A253032-F3F7-4DDF-9057-A3C47EFCD5FD}" id="{F71807A9-43AA-915C-7626-7D8015D2A835}" done="0">
    <text xml:space="preserve">É referente a qual área?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indexed="2"/>
    <pageSetUpPr fitToPage="1"/>
  </sheetPr>
  <dimension ref="A1:IW358"/>
  <sheetViews>
    <sheetView tabSelected="1" view="pageBreakPreview" zoomScale="120" zoomScaleNormal="65" zoomScaleSheetLayoutView="120" workbookViewId="0">
      <pane xSplit="3" ySplit="5" topLeftCell="D222" activePane="bottomRight" state="frozen"/>
      <selection activeCell="D342" sqref="D342:J342"/>
      <selection pane="topRight"/>
      <selection pane="bottomLeft"/>
      <selection pane="bottomRight" activeCell="P250" sqref="P250"/>
    </sheetView>
  </sheetViews>
  <sheetFormatPr defaultColWidth="9.140625" defaultRowHeight="13.15" customHeight="1"/>
  <cols>
    <col min="1" max="1" width="10.28515625" style="1" customWidth="1"/>
    <col min="2" max="2" width="57.140625" style="2" customWidth="1"/>
    <col min="3" max="3" width="5" style="3" customWidth="1"/>
    <col min="4" max="4" width="10.140625" style="4" customWidth="1"/>
    <col min="5" max="5" width="8.5703125" style="2" customWidth="1"/>
    <col min="6" max="6" width="8.7109375" style="5" customWidth="1"/>
    <col min="7" max="7" width="9.140625" style="2" customWidth="1"/>
    <col min="8" max="8" width="10.85546875" style="2" customWidth="1"/>
    <col min="9" max="9" width="14.28515625" style="6" customWidth="1"/>
    <col min="10" max="10" width="13.140625" style="6" customWidth="1"/>
    <col min="11" max="11" width="15.140625" style="7" customWidth="1"/>
    <col min="12" max="12" width="11" style="7" bestFit="1" customWidth="1"/>
    <col min="13" max="13" width="13.28515625" style="7" customWidth="1"/>
    <col min="14" max="14" width="11.85546875" style="2" customWidth="1"/>
    <col min="15" max="15" width="10.28515625" style="2" customWidth="1"/>
    <col min="16" max="16" width="9.140625" style="2" customWidth="1"/>
    <col min="17" max="17" width="10.140625" style="2" bestFit="1" customWidth="1"/>
    <col min="18" max="18" width="19.42578125" style="2" customWidth="1"/>
    <col min="19" max="257" width="9.140625" style="2" customWidth="1"/>
  </cols>
  <sheetData>
    <row r="1" spans="1:17" ht="12.75">
      <c r="A1" s="490" t="s">
        <v>0</v>
      </c>
      <c r="B1" s="491"/>
      <c r="C1" s="491"/>
      <c r="D1" s="491"/>
      <c r="E1" s="491"/>
      <c r="F1" s="491"/>
      <c r="G1" s="491"/>
      <c r="H1" s="491"/>
      <c r="I1" s="496" t="s">
        <v>938</v>
      </c>
      <c r="J1" s="496"/>
      <c r="K1" s="496"/>
      <c r="L1" s="497"/>
      <c r="M1" s="498" t="s">
        <v>1</v>
      </c>
      <c r="N1" s="499"/>
      <c r="O1" s="500"/>
    </row>
    <row r="2" spans="1:17" ht="12.75">
      <c r="A2" s="492"/>
      <c r="B2" s="493"/>
      <c r="C2" s="493"/>
      <c r="D2" s="493"/>
      <c r="E2" s="493"/>
      <c r="F2" s="493"/>
      <c r="G2" s="493"/>
      <c r="H2" s="493"/>
      <c r="I2" s="8" t="s">
        <v>2</v>
      </c>
      <c r="J2" s="9"/>
      <c r="K2" s="9"/>
      <c r="L2" s="10"/>
      <c r="M2" s="11"/>
      <c r="N2" s="12"/>
      <c r="O2" s="13"/>
    </row>
    <row r="3" spans="1:17" ht="12.75">
      <c r="A3" s="494"/>
      <c r="B3" s="495"/>
      <c r="C3" s="495"/>
      <c r="D3" s="495"/>
      <c r="E3" s="495"/>
      <c r="F3" s="495"/>
      <c r="G3" s="495"/>
      <c r="H3" s="495"/>
      <c r="I3" s="14" t="s">
        <v>3</v>
      </c>
      <c r="J3" s="501" t="s">
        <v>939</v>
      </c>
      <c r="K3" s="501"/>
      <c r="L3" s="502"/>
      <c r="M3" s="15" t="s">
        <v>4</v>
      </c>
      <c r="N3" s="16">
        <v>45266</v>
      </c>
      <c r="O3" s="17"/>
    </row>
    <row r="4" spans="1:17" ht="12.75">
      <c r="A4" s="503" t="s">
        <v>5</v>
      </c>
      <c r="B4" s="504" t="s">
        <v>6</v>
      </c>
      <c r="C4" s="504" t="s">
        <v>7</v>
      </c>
      <c r="D4" s="505" t="s">
        <v>8</v>
      </c>
      <c r="E4" s="506"/>
      <c r="F4" s="506"/>
      <c r="G4" s="506"/>
      <c r="H4" s="507"/>
      <c r="I4" s="508" t="s">
        <v>9</v>
      </c>
      <c r="J4" s="504" t="s">
        <v>10</v>
      </c>
      <c r="K4" s="504"/>
      <c r="L4" s="504"/>
      <c r="M4" s="504"/>
      <c r="N4" s="504"/>
      <c r="O4" s="504" t="s">
        <v>11</v>
      </c>
    </row>
    <row r="5" spans="1:17" s="12" customFormat="1" ht="38.25">
      <c r="A5" s="503"/>
      <c r="B5" s="504"/>
      <c r="C5" s="504"/>
      <c r="D5" s="18" t="s">
        <v>12</v>
      </c>
      <c r="E5" s="19" t="s">
        <v>13</v>
      </c>
      <c r="F5" s="20" t="s">
        <v>14</v>
      </c>
      <c r="G5" s="19" t="s">
        <v>15</v>
      </c>
      <c r="H5" s="19" t="s">
        <v>16</v>
      </c>
      <c r="I5" s="508"/>
      <c r="J5" s="18" t="s">
        <v>17</v>
      </c>
      <c r="K5" s="21" t="s">
        <v>18</v>
      </c>
      <c r="L5" s="21" t="s">
        <v>14</v>
      </c>
      <c r="M5" s="21" t="s">
        <v>19</v>
      </c>
      <c r="N5" s="19" t="s">
        <v>16</v>
      </c>
      <c r="O5" s="504"/>
    </row>
    <row r="6" spans="1:17" s="22" customFormat="1" ht="12.75">
      <c r="A6" s="509" t="s">
        <v>20</v>
      </c>
      <c r="B6" s="510"/>
      <c r="C6" s="24"/>
      <c r="D6" s="24"/>
      <c r="E6" s="25"/>
      <c r="F6" s="24"/>
      <c r="G6" s="24"/>
      <c r="H6" s="24"/>
      <c r="I6" s="24"/>
      <c r="J6" s="26"/>
      <c r="K6" s="26"/>
      <c r="L6" s="26"/>
      <c r="M6" s="26"/>
      <c r="N6" s="24"/>
      <c r="O6" s="27"/>
      <c r="P6" s="28"/>
      <c r="Q6" s="29"/>
    </row>
    <row r="7" spans="1:17" s="12" customFormat="1" ht="12.75">
      <c r="A7" s="511" t="s">
        <v>21</v>
      </c>
      <c r="B7" s="512"/>
      <c r="C7" s="30"/>
      <c r="D7" s="30"/>
      <c r="E7" s="31"/>
      <c r="F7" s="30"/>
      <c r="G7" s="30"/>
      <c r="H7" s="30"/>
      <c r="I7" s="30"/>
      <c r="J7" s="32">
        <f>J8</f>
        <v>25724.73</v>
      </c>
      <c r="K7" s="32">
        <f>K8</f>
        <v>21004.23</v>
      </c>
      <c r="L7" s="32">
        <f>L8</f>
        <v>1028.98</v>
      </c>
      <c r="M7" s="32">
        <f>M8</f>
        <v>22033.21</v>
      </c>
      <c r="N7" s="32">
        <f>N8</f>
        <v>3691.5200000000004</v>
      </c>
      <c r="O7" s="33"/>
      <c r="P7" s="28"/>
      <c r="Q7" s="34"/>
    </row>
    <row r="8" spans="1:17" s="12" customFormat="1" ht="12.75">
      <c r="A8" s="35" t="str">
        <f>'[1]Orçamento Sintético'!$A$13</f>
        <v>1.01.1</v>
      </c>
      <c r="B8" s="36" t="str">
        <f>'[1]Orçamento Sintético'!D13</f>
        <v>EQUIPE DIRIGENTE</v>
      </c>
      <c r="C8" s="36" t="str">
        <f>'[1]Orçamento Sintético'!E13</f>
        <v>un</v>
      </c>
      <c r="D8" s="36">
        <v>1</v>
      </c>
      <c r="E8" s="37">
        <v>0.87</v>
      </c>
      <c r="F8" s="38">
        <v>0.04</v>
      </c>
      <c r="G8" s="37">
        <f>E8+F8</f>
        <v>0.91</v>
      </c>
      <c r="H8" s="21">
        <f>D8-G8</f>
        <v>8.9999999999999969E-2</v>
      </c>
      <c r="I8" s="39">
        <v>25724.73</v>
      </c>
      <c r="J8" s="18">
        <f>TRUNC(($I8*D8),2)</f>
        <v>25724.73</v>
      </c>
      <c r="K8" s="18">
        <v>21004.23</v>
      </c>
      <c r="L8" s="18">
        <f>TRUNC(($I8*F8),2)</f>
        <v>1028.98</v>
      </c>
      <c r="M8" s="18">
        <f>TRUNC(($L8+K8),2)</f>
        <v>22033.21</v>
      </c>
      <c r="N8" s="18">
        <f>J8-M8</f>
        <v>3691.5200000000004</v>
      </c>
      <c r="O8" s="40">
        <v>0.87</v>
      </c>
      <c r="P8" s="28"/>
      <c r="Q8" s="34"/>
    </row>
    <row r="9" spans="1:17" s="12" customFormat="1" ht="12.75">
      <c r="A9" s="41"/>
      <c r="B9" s="42"/>
      <c r="C9" s="43"/>
      <c r="D9" s="44"/>
      <c r="E9" s="45"/>
      <c r="F9" s="46"/>
      <c r="G9" s="45"/>
      <c r="H9" s="47"/>
      <c r="I9" s="48"/>
      <c r="J9" s="49"/>
      <c r="K9" s="49"/>
      <c r="L9" s="49"/>
      <c r="M9" s="49"/>
      <c r="N9" s="49"/>
      <c r="O9" s="50"/>
      <c r="P9" s="28"/>
      <c r="Q9" s="34"/>
    </row>
    <row r="10" spans="1:17" s="22" customFormat="1" ht="12.75">
      <c r="A10" s="509" t="s">
        <v>22</v>
      </c>
      <c r="B10" s="510"/>
      <c r="C10" s="24"/>
      <c r="D10" s="24"/>
      <c r="E10" s="25"/>
      <c r="F10" s="24"/>
      <c r="G10" s="24"/>
      <c r="H10" s="24"/>
      <c r="I10" s="24"/>
      <c r="J10" s="26">
        <f>SUM(J11:J13)</f>
        <v>14307.44</v>
      </c>
      <c r="K10" s="26">
        <f>SUM(K11:K13)</f>
        <v>14307.44</v>
      </c>
      <c r="L10" s="26">
        <f>SUM(L11:L13)</f>
        <v>0</v>
      </c>
      <c r="M10" s="26">
        <f>SUM(M11:M13)</f>
        <v>14307.44</v>
      </c>
      <c r="N10" s="26">
        <f>SUM(N11:N13)</f>
        <v>0</v>
      </c>
      <c r="O10" s="27"/>
      <c r="P10" s="28"/>
      <c r="Q10" s="29"/>
    </row>
    <row r="11" spans="1:17" s="12" customFormat="1" ht="12.75">
      <c r="A11" s="35" t="str">
        <f>'[1]Orçamento Sintético'!A15</f>
        <v>1.02.1</v>
      </c>
      <c r="B11" s="36" t="str">
        <f>'[1]Orçamento Sintético'!D15</f>
        <v>Barracão para Obras de Médio Porte Reaproveitamento 2 vezes</v>
      </c>
      <c r="C11" s="36" t="str">
        <f>'[1]Orçamento Sintético'!E15</f>
        <v>m²</v>
      </c>
      <c r="D11" s="36">
        <v>20</v>
      </c>
      <c r="E11" s="37">
        <f>'BM 003'!G11</f>
        <v>20</v>
      </c>
      <c r="F11" s="38"/>
      <c r="G11" s="37">
        <f t="shared" ref="G11:G41" si="0">E11+F11</f>
        <v>20</v>
      </c>
      <c r="H11" s="21">
        <f t="shared" ref="H11:H50" si="1">D11-G11</f>
        <v>0</v>
      </c>
      <c r="I11" s="39">
        <v>170.08</v>
      </c>
      <c r="J11" s="18">
        <f t="shared" ref="J11:J13" si="2">TRUNC(($I11*D11),2)</f>
        <v>3401.6</v>
      </c>
      <c r="K11" s="18">
        <f>'BM 003'!M11</f>
        <v>3401.6</v>
      </c>
      <c r="L11" s="18">
        <f t="shared" ref="L11:L13" si="3">TRUNC(($I11*F11),2)</f>
        <v>0</v>
      </c>
      <c r="M11" s="18">
        <f t="shared" ref="M11:M13" si="4">TRUNC(($L11+K11),2)</f>
        <v>3401.6</v>
      </c>
      <c r="N11" s="18">
        <f t="shared" ref="N11:N13" si="5">J11-M11</f>
        <v>0</v>
      </c>
      <c r="O11" s="40">
        <f t="shared" ref="O11:O74" si="6">TRUNC((M11/J11),2)</f>
        <v>1</v>
      </c>
      <c r="P11" s="28"/>
    </row>
    <row r="12" spans="1:17" s="12" customFormat="1" ht="12.75">
      <c r="A12" s="35" t="str">
        <f>'[1]Orçamento Sintético'!A16</f>
        <v>1.02.2</v>
      </c>
      <c r="B12" s="36" t="str">
        <f>'[1]Orçamento Sintético'!D16</f>
        <v>Placa de obra em chapa aço galvanizado, instalada</v>
      </c>
      <c r="C12" s="36" t="str">
        <f>'[1]Orçamento Sintético'!E16</f>
        <v>m²</v>
      </c>
      <c r="D12" s="36">
        <v>12</v>
      </c>
      <c r="E12" s="37">
        <v>12</v>
      </c>
      <c r="F12" s="38"/>
      <c r="G12" s="37">
        <f t="shared" si="0"/>
        <v>12</v>
      </c>
      <c r="H12" s="21">
        <f t="shared" si="1"/>
        <v>0</v>
      </c>
      <c r="I12" s="39">
        <v>370.57</v>
      </c>
      <c r="J12" s="18">
        <f t="shared" si="2"/>
        <v>4446.84</v>
      </c>
      <c r="K12" s="18">
        <f t="shared" ref="K12:K13" si="7">E12*I12</f>
        <v>4446.84</v>
      </c>
      <c r="L12" s="18">
        <f t="shared" si="3"/>
        <v>0</v>
      </c>
      <c r="M12" s="18">
        <f t="shared" si="4"/>
        <v>4446.84</v>
      </c>
      <c r="N12" s="18">
        <f t="shared" si="5"/>
        <v>0</v>
      </c>
      <c r="O12" s="40">
        <f t="shared" si="6"/>
        <v>1</v>
      </c>
      <c r="P12" s="28"/>
    </row>
    <row r="13" spans="1:17" s="12" customFormat="1" ht="12.75">
      <c r="A13" s="35" t="str">
        <f>'[1]Orçamento Sintético'!A17</f>
        <v>1.02.3</v>
      </c>
      <c r="B13" s="36" t="str">
        <f>'[1]Orçamento Sintético'!D17</f>
        <v>TAPUME COM TELHA METÁLICA. AF_05/2018</v>
      </c>
      <c r="C13" s="36" t="str">
        <f>'[1]Orçamento Sintético'!E17</f>
        <v>m²</v>
      </c>
      <c r="D13" s="36">
        <v>50</v>
      </c>
      <c r="E13" s="37">
        <v>50</v>
      </c>
      <c r="F13" s="38"/>
      <c r="G13" s="37">
        <f t="shared" si="0"/>
        <v>50</v>
      </c>
      <c r="H13" s="21">
        <f t="shared" si="1"/>
        <v>0</v>
      </c>
      <c r="I13" s="39">
        <v>129.18</v>
      </c>
      <c r="J13" s="18">
        <f t="shared" si="2"/>
        <v>6459</v>
      </c>
      <c r="K13" s="18">
        <f t="shared" si="7"/>
        <v>6459</v>
      </c>
      <c r="L13" s="18">
        <f t="shared" si="3"/>
        <v>0</v>
      </c>
      <c r="M13" s="18">
        <f t="shared" si="4"/>
        <v>6459</v>
      </c>
      <c r="N13" s="18">
        <f t="shared" si="5"/>
        <v>0</v>
      </c>
      <c r="O13" s="40">
        <f t="shared" si="6"/>
        <v>1</v>
      </c>
      <c r="P13" s="28"/>
    </row>
    <row r="14" spans="1:17" s="22" customFormat="1" ht="12.75">
      <c r="A14" s="509" t="s">
        <v>23</v>
      </c>
      <c r="B14" s="510"/>
      <c r="C14" s="24"/>
      <c r="D14" s="24"/>
      <c r="E14" s="25"/>
      <c r="F14" s="24"/>
      <c r="G14" s="24"/>
      <c r="H14" s="24"/>
      <c r="I14" s="24"/>
      <c r="J14" s="26">
        <f>SUM(J15)</f>
        <v>1072.8</v>
      </c>
      <c r="K14" s="26">
        <f>SUM(K15)</f>
        <v>504</v>
      </c>
      <c r="L14" s="26">
        <f>SUM(L15)</f>
        <v>0</v>
      </c>
      <c r="M14" s="26">
        <f>SUM(M15)</f>
        <v>504</v>
      </c>
      <c r="N14" s="26">
        <f>SUM(N15)</f>
        <v>568.79999999999995</v>
      </c>
      <c r="O14" s="27"/>
      <c r="P14" s="28"/>
      <c r="Q14" s="29"/>
    </row>
    <row r="15" spans="1:17" s="12" customFormat="1" ht="38.25">
      <c r="A15" s="35" t="str">
        <f>'[1]Orçamento Sintético'!$A$19</f>
        <v>1.03.1</v>
      </c>
      <c r="B15" s="36" t="str">
        <f>'[1]Orçamento Sintético'!D19</f>
        <v>TRANSPORTE COM CAMINHÃO CARROCERIA 9T, EM VIA URBANA PAVIMENTADA, DMT ATÉ 30KM (UNIDADE: TXKM). AF_07/2020</v>
      </c>
      <c r="C15" s="36" t="str">
        <f>'[1]Orçamento Sintético'!E19</f>
        <v>TXKM</v>
      </c>
      <c r="D15" s="36">
        <v>596</v>
      </c>
      <c r="E15" s="37">
        <f>'BM 003'!G15</f>
        <v>280</v>
      </c>
      <c r="F15" s="38"/>
      <c r="G15" s="37">
        <f t="shared" si="0"/>
        <v>280</v>
      </c>
      <c r="H15" s="21">
        <f t="shared" si="1"/>
        <v>316</v>
      </c>
      <c r="I15" s="39">
        <v>1.8</v>
      </c>
      <c r="J15" s="18">
        <f>TRUNC(($I15*D15),2)</f>
        <v>1072.8</v>
      </c>
      <c r="K15" s="18">
        <f>'BM 003'!M15</f>
        <v>504</v>
      </c>
      <c r="L15" s="18">
        <f>TRUNC(($I15*F15),2)</f>
        <v>0</v>
      </c>
      <c r="M15" s="18">
        <f>TRUNC(($L15+K15),2)</f>
        <v>504</v>
      </c>
      <c r="N15" s="18">
        <f>J15-M15</f>
        <v>568.79999999999995</v>
      </c>
      <c r="O15" s="40">
        <f t="shared" si="6"/>
        <v>0.46</v>
      </c>
      <c r="P15" s="28"/>
    </row>
    <row r="16" spans="1:17" s="22" customFormat="1" ht="12.75">
      <c r="A16" s="509" t="s">
        <v>24</v>
      </c>
      <c r="B16" s="510"/>
      <c r="C16" s="24"/>
      <c r="D16" s="24"/>
      <c r="E16" s="25"/>
      <c r="F16" s="24"/>
      <c r="G16" s="24"/>
      <c r="H16" s="24"/>
      <c r="I16" s="24"/>
      <c r="J16" s="26">
        <f>J17+J19+J21</f>
        <v>1185.99</v>
      </c>
      <c r="K16" s="26">
        <v>1185.99</v>
      </c>
      <c r="L16" s="26">
        <f>L17+L19+L21</f>
        <v>0</v>
      </c>
      <c r="M16" s="26">
        <f>M17+M19+M21</f>
        <v>1185.99</v>
      </c>
      <c r="N16" s="26">
        <f>N17+N19+N21</f>
        <v>0</v>
      </c>
      <c r="O16" s="27"/>
      <c r="P16" s="28"/>
      <c r="Q16" s="29"/>
    </row>
    <row r="17" spans="1:17" s="12" customFormat="1" ht="12.75">
      <c r="A17" s="511" t="s">
        <v>25</v>
      </c>
      <c r="B17" s="512"/>
      <c r="C17" s="30"/>
      <c r="D17" s="30"/>
      <c r="E17" s="31"/>
      <c r="F17" s="30"/>
      <c r="G17" s="30"/>
      <c r="H17" s="30"/>
      <c r="I17" s="30"/>
      <c r="J17" s="32">
        <f>J18</f>
        <v>528.83000000000004</v>
      </c>
      <c r="K17" s="32">
        <f>K18</f>
        <v>528.83929999999998</v>
      </c>
      <c r="L17" s="32">
        <f>L18</f>
        <v>0</v>
      </c>
      <c r="M17" s="32">
        <f>M18</f>
        <v>528.83000000000004</v>
      </c>
      <c r="N17" s="32">
        <f>N18</f>
        <v>0</v>
      </c>
      <c r="O17" s="33"/>
      <c r="P17" s="28"/>
      <c r="Q17" s="34"/>
    </row>
    <row r="18" spans="1:17" s="12" customFormat="1" ht="25.5">
      <c r="A18" s="35" t="str">
        <f>'[1]Orçamento Sintético'!$A$22</f>
        <v>1.04.01.1</v>
      </c>
      <c r="B18" s="51" t="str">
        <f>'[1]Orçamento Sintético'!D22</f>
        <v>Transportes comercial com caminhão carroceria em  rodovia  pavimentada</v>
      </c>
      <c r="C18" s="51" t="str">
        <f>'[1]Orçamento Sintético'!E22</f>
        <v>tkm</v>
      </c>
      <c r="D18" s="51">
        <v>997.81</v>
      </c>
      <c r="E18" s="37">
        <v>997.81</v>
      </c>
      <c r="F18" s="38"/>
      <c r="G18" s="37">
        <f t="shared" si="0"/>
        <v>997.81</v>
      </c>
      <c r="H18" s="21">
        <f t="shared" si="1"/>
        <v>0</v>
      </c>
      <c r="I18" s="39">
        <v>0.53</v>
      </c>
      <c r="J18" s="18">
        <f>TRUNC(($I18*D18),2)</f>
        <v>528.83000000000004</v>
      </c>
      <c r="K18" s="18">
        <f>E18*I18</f>
        <v>528.83929999999998</v>
      </c>
      <c r="L18" s="18">
        <f>TRUNC(($I18*F18),2)</f>
        <v>0</v>
      </c>
      <c r="M18" s="18">
        <f>TRUNC(($L18+K18),2)</f>
        <v>528.83000000000004</v>
      </c>
      <c r="N18" s="18">
        <f>J18-M18</f>
        <v>0</v>
      </c>
      <c r="O18" s="40">
        <f t="shared" si="6"/>
        <v>1</v>
      </c>
      <c r="P18" s="28"/>
    </row>
    <row r="19" spans="1:17" s="52" customFormat="1" ht="12.75">
      <c r="A19" s="513" t="s">
        <v>26</v>
      </c>
      <c r="B19" s="514"/>
      <c r="C19" s="53"/>
      <c r="D19" s="53"/>
      <c r="E19" s="54"/>
      <c r="F19" s="55"/>
      <c r="G19" s="54"/>
      <c r="H19" s="55"/>
      <c r="I19" s="56"/>
      <c r="J19" s="57">
        <f>J20</f>
        <v>654.9</v>
      </c>
      <c r="K19" s="57">
        <f>K20</f>
        <v>654.90510000000006</v>
      </c>
      <c r="L19" s="57">
        <f>L20</f>
        <v>0</v>
      </c>
      <c r="M19" s="57">
        <f>M20</f>
        <v>654.9</v>
      </c>
      <c r="N19" s="57">
        <f>N20</f>
        <v>0</v>
      </c>
      <c r="O19" s="58"/>
      <c r="P19" s="28"/>
    </row>
    <row r="20" spans="1:17" s="12" customFormat="1" ht="25.5">
      <c r="A20" s="35" t="str">
        <f>'[1]Orçamento Sintético'!$A$24</f>
        <v>1.04.02.1</v>
      </c>
      <c r="B20" s="51" t="str">
        <f>'[1]Orçamento Sintético'!D24</f>
        <v>Transportes comercial com caminhão carroceria em  rodovia  pavimentada</v>
      </c>
      <c r="C20" s="51" t="str">
        <f>'[1]Orçamento Sintético'!E24</f>
        <v>tkm</v>
      </c>
      <c r="D20" s="51">
        <v>1235.67</v>
      </c>
      <c r="E20" s="37">
        <v>1235.67</v>
      </c>
      <c r="F20" s="38"/>
      <c r="G20" s="37">
        <f t="shared" si="0"/>
        <v>1235.67</v>
      </c>
      <c r="H20" s="21">
        <f t="shared" si="1"/>
        <v>0</v>
      </c>
      <c r="I20" s="39">
        <v>0.53</v>
      </c>
      <c r="J20" s="18">
        <f>TRUNC(($I20*D20),2)</f>
        <v>654.9</v>
      </c>
      <c r="K20" s="18">
        <f>E20*I20</f>
        <v>654.90510000000006</v>
      </c>
      <c r="L20" s="18">
        <f>TRUNC(($I20*F20),2)</f>
        <v>0</v>
      </c>
      <c r="M20" s="18">
        <f>TRUNC(($L20+K20),2)</f>
        <v>654.9</v>
      </c>
      <c r="N20" s="18">
        <f>J20-M20</f>
        <v>0</v>
      </c>
      <c r="O20" s="40">
        <f t="shared" si="6"/>
        <v>1</v>
      </c>
      <c r="P20" s="28"/>
    </row>
    <row r="21" spans="1:17" s="52" customFormat="1" ht="12.75">
      <c r="A21" s="513" t="s">
        <v>27</v>
      </c>
      <c r="B21" s="514"/>
      <c r="C21" s="53"/>
      <c r="D21" s="53"/>
      <c r="E21" s="54"/>
      <c r="F21" s="55"/>
      <c r="G21" s="54"/>
      <c r="H21" s="55"/>
      <c r="I21" s="56"/>
      <c r="J21" s="57">
        <f>J22</f>
        <v>2.2599999999999998</v>
      </c>
      <c r="K21" s="57">
        <f>K22</f>
        <v>2.2599999999999998</v>
      </c>
      <c r="L21" s="57">
        <f>L22</f>
        <v>0</v>
      </c>
      <c r="M21" s="57">
        <f>M22</f>
        <v>2.2599999999999998</v>
      </c>
      <c r="N21" s="57">
        <f>N22</f>
        <v>0</v>
      </c>
      <c r="O21" s="58"/>
      <c r="P21" s="28"/>
    </row>
    <row r="22" spans="1:17" s="12" customFormat="1" ht="25.5">
      <c r="A22" s="35" t="str">
        <f>'[1]Orçamento Sintético'!$A$26</f>
        <v>1.04.03.1</v>
      </c>
      <c r="B22" s="36" t="str">
        <f>'[1]Orçamento Sintético'!D26</f>
        <v>Transportes comercial com caminhão carroceria em  rodovia  pavimentada</v>
      </c>
      <c r="C22" s="36" t="str">
        <f>'[1]Orçamento Sintético'!E26</f>
        <v>tkm</v>
      </c>
      <c r="D22" s="36">
        <v>4.2699999999999996</v>
      </c>
      <c r="E22" s="37">
        <v>4.2699999999999996</v>
      </c>
      <c r="F22" s="38"/>
      <c r="G22" s="37">
        <f t="shared" si="0"/>
        <v>4.2699999999999996</v>
      </c>
      <c r="H22" s="21">
        <f t="shared" si="1"/>
        <v>0</v>
      </c>
      <c r="I22" s="39">
        <v>0.53</v>
      </c>
      <c r="J22" s="18">
        <v>2.2599999999999998</v>
      </c>
      <c r="K22" s="18">
        <v>2.2599999999999998</v>
      </c>
      <c r="L22" s="18">
        <f>TRUNC(($I22*F22),2)</f>
        <v>0</v>
      </c>
      <c r="M22" s="18">
        <v>2.2599999999999998</v>
      </c>
      <c r="N22" s="18">
        <v>0</v>
      </c>
      <c r="O22" s="40">
        <v>1</v>
      </c>
      <c r="P22" s="28"/>
    </row>
    <row r="23" spans="1:17" s="22" customFormat="1" ht="12.75">
      <c r="A23" s="59" t="str">
        <f>'[1]Orçamento Sintético'!$A$27</f>
        <v>1.05</v>
      </c>
      <c r="B23" s="23" t="str">
        <f>'[1]Orçamento Sintético'!$D$27</f>
        <v>DEMOLIÇÕES E REMOÇÕES</v>
      </c>
      <c r="C23" s="24"/>
      <c r="D23" s="24"/>
      <c r="E23" s="25"/>
      <c r="F23" s="24"/>
      <c r="G23" s="24"/>
      <c r="H23" s="24"/>
      <c r="I23" s="24"/>
      <c r="J23" s="26">
        <f>SUM(J24:J41)</f>
        <v>16078.539999999999</v>
      </c>
      <c r="K23" s="26">
        <f>SUM(K24:K41)</f>
        <v>16078.539999999999</v>
      </c>
      <c r="L23" s="26">
        <f>SUM(L24:L41)</f>
        <v>0</v>
      </c>
      <c r="M23" s="26">
        <f>SUM(M24:M41)</f>
        <v>16078.539999999999</v>
      </c>
      <c r="N23" s="26">
        <f>SUM(N24:N41)</f>
        <v>0</v>
      </c>
      <c r="O23" s="60"/>
      <c r="P23" s="28"/>
      <c r="Q23" s="29" t="s">
        <v>28</v>
      </c>
    </row>
    <row r="24" spans="1:17" s="12" customFormat="1" ht="12.75">
      <c r="A24" s="36" t="str">
        <f>'[1]Orçamento Sintético'!A28</f>
        <v>1.05.1</v>
      </c>
      <c r="B24" s="36" t="str">
        <f>'[1]Orçamento Sintético'!D28</f>
        <v>Remoção de bancada de granito (ou marmore)</v>
      </c>
      <c r="C24" s="36" t="str">
        <f>'[2]PLANILHA OK'!$E$22</f>
        <v>m²</v>
      </c>
      <c r="D24" s="61">
        <v>3.41</v>
      </c>
      <c r="E24" s="37">
        <f>'BM 003'!G24</f>
        <v>3.41</v>
      </c>
      <c r="F24" s="38"/>
      <c r="G24" s="37">
        <f t="shared" si="0"/>
        <v>3.41</v>
      </c>
      <c r="H24" s="21">
        <f t="shared" si="1"/>
        <v>0</v>
      </c>
      <c r="I24" s="39">
        <v>19.36</v>
      </c>
      <c r="J24" s="18">
        <f t="shared" ref="J24:J41" si="8">TRUNC(($I24*D24),2)</f>
        <v>66.010000000000005</v>
      </c>
      <c r="K24" s="18">
        <f>'BM 003'!M24</f>
        <v>66.010000000000005</v>
      </c>
      <c r="L24" s="18">
        <f t="shared" ref="L24:L41" si="9">TRUNC(($I24*F24),2)</f>
        <v>0</v>
      </c>
      <c r="M24" s="18">
        <f t="shared" ref="M24:M41" si="10">TRUNC(($L24+K24),2)</f>
        <v>66.010000000000005</v>
      </c>
      <c r="N24" s="18">
        <f t="shared" ref="N24:N41" si="11">J24-M24</f>
        <v>0</v>
      </c>
      <c r="O24" s="40">
        <f t="shared" si="6"/>
        <v>1</v>
      </c>
      <c r="P24" s="28"/>
    </row>
    <row r="25" spans="1:17" s="12" customFormat="1" ht="12.75">
      <c r="A25" s="36" t="str">
        <f>'[1]Orçamento Sintético'!A29</f>
        <v>1.05.2</v>
      </c>
      <c r="B25" s="36" t="str">
        <f>'[1]Orçamento Sintético'!D29</f>
        <v>Remoção de vaso sanitário</v>
      </c>
      <c r="C25" s="36" t="s">
        <v>29</v>
      </c>
      <c r="D25" s="61">
        <v>10</v>
      </c>
      <c r="E25" s="37">
        <f>'BM 003'!G25</f>
        <v>10</v>
      </c>
      <c r="F25" s="38"/>
      <c r="G25" s="37">
        <f t="shared" si="0"/>
        <v>10</v>
      </c>
      <c r="H25" s="21">
        <f t="shared" si="1"/>
        <v>0</v>
      </c>
      <c r="I25" s="39">
        <v>10.28</v>
      </c>
      <c r="J25" s="18">
        <f t="shared" si="8"/>
        <v>102.8</v>
      </c>
      <c r="K25" s="18">
        <f>'BM 003'!M25</f>
        <v>102.8</v>
      </c>
      <c r="L25" s="18">
        <f t="shared" si="9"/>
        <v>0</v>
      </c>
      <c r="M25" s="18">
        <f t="shared" si="10"/>
        <v>102.8</v>
      </c>
      <c r="N25" s="18">
        <f t="shared" si="11"/>
        <v>0</v>
      </c>
      <c r="O25" s="40">
        <f t="shared" si="6"/>
        <v>1</v>
      </c>
      <c r="P25" s="28"/>
    </row>
    <row r="26" spans="1:17" s="12" customFormat="1" ht="12.75">
      <c r="A26" s="36" t="str">
        <f>'[1]Orçamento Sintético'!A30</f>
        <v>1.05.3</v>
      </c>
      <c r="B26" s="36" t="str">
        <f>'[1]Orçamento Sintético'!D30</f>
        <v>Remoção de divisória de granito (ou marmore)</v>
      </c>
      <c r="C26" s="36" t="str">
        <f>'[2]PLANILHA OK'!$E$24</f>
        <v>m³</v>
      </c>
      <c r="D26" s="61">
        <v>23.13</v>
      </c>
      <c r="E26" s="37">
        <f>'BM 003'!G26</f>
        <v>23.13</v>
      </c>
      <c r="F26" s="38"/>
      <c r="G26" s="37">
        <f t="shared" si="0"/>
        <v>23.13</v>
      </c>
      <c r="H26" s="21">
        <f t="shared" si="1"/>
        <v>0</v>
      </c>
      <c r="I26" s="39">
        <v>12.14</v>
      </c>
      <c r="J26" s="18">
        <f t="shared" si="8"/>
        <v>280.79000000000002</v>
      </c>
      <c r="K26" s="18">
        <f>'BM 003'!M26</f>
        <v>280.79000000000002</v>
      </c>
      <c r="L26" s="18">
        <f t="shared" si="9"/>
        <v>0</v>
      </c>
      <c r="M26" s="18">
        <f t="shared" si="10"/>
        <v>280.79000000000002</v>
      </c>
      <c r="N26" s="18">
        <f t="shared" si="11"/>
        <v>0</v>
      </c>
      <c r="O26" s="40">
        <f t="shared" si="6"/>
        <v>1</v>
      </c>
      <c r="P26" s="28"/>
    </row>
    <row r="27" spans="1:17" s="12" customFormat="1" ht="12.75">
      <c r="A27" s="36" t="str">
        <f>'[1]Orçamento Sintético'!A31</f>
        <v>1.05.4</v>
      </c>
      <c r="B27" s="36" t="str">
        <f>'[1]Orçamento Sintético'!D31</f>
        <v>Demolição de concreto manualmente</v>
      </c>
      <c r="C27" s="36" t="str">
        <f>'[1]Orçamento Sintético'!E31</f>
        <v>m³</v>
      </c>
      <c r="D27" s="61">
        <v>3.31</v>
      </c>
      <c r="E27" s="37">
        <f>'BM 003'!G27</f>
        <v>3.31</v>
      </c>
      <c r="F27" s="38"/>
      <c r="G27" s="37">
        <f t="shared" si="0"/>
        <v>3.31</v>
      </c>
      <c r="H27" s="21">
        <f t="shared" si="1"/>
        <v>0</v>
      </c>
      <c r="I27" s="39">
        <v>231.89</v>
      </c>
      <c r="J27" s="18">
        <f t="shared" si="8"/>
        <v>767.55</v>
      </c>
      <c r="K27" s="18">
        <f>'BM 003'!M27</f>
        <v>767.55</v>
      </c>
      <c r="L27" s="18">
        <f t="shared" si="9"/>
        <v>0</v>
      </c>
      <c r="M27" s="18">
        <f t="shared" si="10"/>
        <v>767.55</v>
      </c>
      <c r="N27" s="18">
        <f t="shared" si="11"/>
        <v>0</v>
      </c>
      <c r="O27" s="40">
        <f t="shared" si="6"/>
        <v>1</v>
      </c>
      <c r="P27" s="28"/>
    </row>
    <row r="28" spans="1:17" s="12" customFormat="1" ht="12.75">
      <c r="A28" s="36" t="str">
        <f>'[1]Orçamento Sintético'!A32</f>
        <v>1.05.5</v>
      </c>
      <c r="B28" s="36" t="str">
        <f>'[1]Orçamento Sintético'!D32</f>
        <v>Remoção de esquadria de madeira, com ou sem batente</v>
      </c>
      <c r="C28" s="36" t="str">
        <f>'[1]Orçamento Sintético'!E32</f>
        <v>m²</v>
      </c>
      <c r="D28" s="61">
        <v>33.6</v>
      </c>
      <c r="E28" s="37">
        <f>'BM 003'!G28</f>
        <v>33.6</v>
      </c>
      <c r="F28" s="38"/>
      <c r="G28" s="37">
        <f t="shared" si="0"/>
        <v>33.6</v>
      </c>
      <c r="H28" s="21">
        <f t="shared" si="1"/>
        <v>0</v>
      </c>
      <c r="I28" s="39">
        <v>13.99</v>
      </c>
      <c r="J28" s="18">
        <f t="shared" si="8"/>
        <v>470.06</v>
      </c>
      <c r="K28" s="18">
        <f>'BM 003'!M28</f>
        <v>470.06</v>
      </c>
      <c r="L28" s="18">
        <f t="shared" si="9"/>
        <v>0</v>
      </c>
      <c r="M28" s="18">
        <f t="shared" si="10"/>
        <v>470.06</v>
      </c>
      <c r="N28" s="18">
        <f t="shared" si="11"/>
        <v>0</v>
      </c>
      <c r="O28" s="40">
        <f t="shared" si="6"/>
        <v>1</v>
      </c>
      <c r="P28" s="28"/>
    </row>
    <row r="29" spans="1:17" s="12" customFormat="1" ht="12.75">
      <c r="A29" s="36" t="str">
        <f>'[1]Orçamento Sintético'!A33</f>
        <v>1.05.6</v>
      </c>
      <c r="B29" s="36" t="str">
        <f>'[1]Orçamento Sintético'!D33</f>
        <v>Retirada de divisória tipo naval</v>
      </c>
      <c r="C29" s="36" t="str">
        <f>'[1]Orçamento Sintético'!E33</f>
        <v>m²</v>
      </c>
      <c r="D29" s="61">
        <v>178.32</v>
      </c>
      <c r="E29" s="37">
        <f>'BM 003'!G29</f>
        <v>178.32</v>
      </c>
      <c r="F29" s="38"/>
      <c r="G29" s="37">
        <f t="shared" si="0"/>
        <v>178.32</v>
      </c>
      <c r="H29" s="21">
        <f t="shared" si="1"/>
        <v>0</v>
      </c>
      <c r="I29" s="39">
        <v>22.62</v>
      </c>
      <c r="J29" s="18">
        <f t="shared" si="8"/>
        <v>4033.59</v>
      </c>
      <c r="K29" s="18">
        <f>'BM 003'!M29</f>
        <v>4033.59</v>
      </c>
      <c r="L29" s="18">
        <f t="shared" si="9"/>
        <v>0</v>
      </c>
      <c r="M29" s="18">
        <f t="shared" si="10"/>
        <v>4033.59</v>
      </c>
      <c r="N29" s="18">
        <f t="shared" si="11"/>
        <v>0</v>
      </c>
      <c r="O29" s="40">
        <f t="shared" si="6"/>
        <v>1</v>
      </c>
      <c r="P29" s="28"/>
    </row>
    <row r="30" spans="1:17" s="12" customFormat="1" ht="12.75">
      <c r="A30" s="36" t="str">
        <f>'[1]Orçamento Sintético'!A34</f>
        <v>1.05.7</v>
      </c>
      <c r="B30" s="36" t="str">
        <f>'[1]Orçamento Sintético'!D34</f>
        <v>Demolição de forros</v>
      </c>
      <c r="C30" s="36" t="str">
        <f>'[1]Orçamento Sintético'!E34</f>
        <v>m²</v>
      </c>
      <c r="D30" s="61">
        <v>265.19</v>
      </c>
      <c r="E30" s="37">
        <f>'BM 003'!G30</f>
        <v>265.19</v>
      </c>
      <c r="F30" s="38"/>
      <c r="G30" s="37">
        <f t="shared" si="0"/>
        <v>265.19</v>
      </c>
      <c r="H30" s="21">
        <f t="shared" si="1"/>
        <v>0</v>
      </c>
      <c r="I30" s="39">
        <v>6.57</v>
      </c>
      <c r="J30" s="18">
        <f t="shared" si="8"/>
        <v>1742.29</v>
      </c>
      <c r="K30" s="18">
        <f>'BM 003'!M30</f>
        <v>1742.29</v>
      </c>
      <c r="L30" s="18">
        <f t="shared" si="9"/>
        <v>0</v>
      </c>
      <c r="M30" s="18">
        <f t="shared" si="10"/>
        <v>1742.29</v>
      </c>
      <c r="N30" s="18">
        <f t="shared" si="11"/>
        <v>0</v>
      </c>
      <c r="O30" s="40">
        <f t="shared" si="6"/>
        <v>1</v>
      </c>
      <c r="P30" s="28"/>
    </row>
    <row r="31" spans="1:17" s="12" customFormat="1" ht="12.75">
      <c r="A31" s="36" t="str">
        <f>'[1]Orçamento Sintético'!A35</f>
        <v>1.05.8</v>
      </c>
      <c r="B31" s="36" t="str">
        <f>'[1]Orçamento Sintético'!D35</f>
        <v>Demolição de piso cerâmico ou ladrilho</v>
      </c>
      <c r="C31" s="36" t="str">
        <f>'[1]Orçamento Sintético'!E35</f>
        <v>m²</v>
      </c>
      <c r="D31" s="61">
        <v>309.55</v>
      </c>
      <c r="E31" s="37">
        <f>'BM 003'!G31</f>
        <v>309.55</v>
      </c>
      <c r="F31" s="38"/>
      <c r="G31" s="37">
        <f t="shared" si="0"/>
        <v>309.55</v>
      </c>
      <c r="H31" s="21">
        <f t="shared" si="1"/>
        <v>0</v>
      </c>
      <c r="I31" s="39">
        <v>12.14</v>
      </c>
      <c r="J31" s="18">
        <f t="shared" si="8"/>
        <v>3757.93</v>
      </c>
      <c r="K31" s="18">
        <f>'BM 003'!M31</f>
        <v>3757.93</v>
      </c>
      <c r="L31" s="18">
        <f t="shared" si="9"/>
        <v>0</v>
      </c>
      <c r="M31" s="18">
        <f t="shared" si="10"/>
        <v>3757.93</v>
      </c>
      <c r="N31" s="18">
        <f t="shared" si="11"/>
        <v>0</v>
      </c>
      <c r="O31" s="40">
        <f t="shared" si="6"/>
        <v>1</v>
      </c>
      <c r="P31" s="28"/>
    </row>
    <row r="32" spans="1:17" s="12" customFormat="1" ht="12.75">
      <c r="A32" s="36" t="str">
        <f>'[1]Orçamento Sintético'!A36</f>
        <v>1.05.9</v>
      </c>
      <c r="B32" s="36" t="str">
        <f>'[1]Orçamento Sintético'!D36</f>
        <v>Demolição de revestimento cerâmico ou azulejo</v>
      </c>
      <c r="C32" s="36" t="str">
        <f>'[1]Orçamento Sintético'!E36</f>
        <v>m²</v>
      </c>
      <c r="D32" s="61">
        <v>53.31</v>
      </c>
      <c r="E32" s="37">
        <f>'BM 003'!G32</f>
        <v>53.31</v>
      </c>
      <c r="F32" s="38"/>
      <c r="G32" s="37">
        <f t="shared" si="0"/>
        <v>53.31</v>
      </c>
      <c r="H32" s="21">
        <f t="shared" si="1"/>
        <v>0</v>
      </c>
      <c r="I32" s="39">
        <v>17.7</v>
      </c>
      <c r="J32" s="18">
        <f t="shared" si="8"/>
        <v>943.58</v>
      </c>
      <c r="K32" s="18">
        <f>'BM 003'!M32</f>
        <v>943.58</v>
      </c>
      <c r="L32" s="18">
        <f t="shared" si="9"/>
        <v>0</v>
      </c>
      <c r="M32" s="18">
        <f t="shared" si="10"/>
        <v>943.58</v>
      </c>
      <c r="N32" s="18">
        <f t="shared" si="11"/>
        <v>0</v>
      </c>
      <c r="O32" s="40">
        <f t="shared" si="6"/>
        <v>1</v>
      </c>
      <c r="P32" s="28"/>
    </row>
    <row r="33" spans="1:16" s="12" customFormat="1" ht="12.75">
      <c r="A33" s="36" t="str">
        <f>'[1]Orçamento Sintético'!A37</f>
        <v>1.05.10</v>
      </c>
      <c r="B33" s="36" t="str">
        <f>'[1]Orçamento Sintético'!D37</f>
        <v>Remoção de luminária</v>
      </c>
      <c r="C33" s="36" t="str">
        <f>'[1]Orçamento Sintético'!E37</f>
        <v>un</v>
      </c>
      <c r="D33" s="61">
        <v>20</v>
      </c>
      <c r="E33" s="37">
        <f>'BM 003'!G33</f>
        <v>20</v>
      </c>
      <c r="F33" s="38"/>
      <c r="G33" s="37">
        <f t="shared" si="0"/>
        <v>20</v>
      </c>
      <c r="H33" s="21">
        <f t="shared" si="1"/>
        <v>0</v>
      </c>
      <c r="I33" s="39">
        <v>10.26</v>
      </c>
      <c r="J33" s="18">
        <f t="shared" si="8"/>
        <v>205.2</v>
      </c>
      <c r="K33" s="18">
        <f>'BM 003'!M33</f>
        <v>205.2</v>
      </c>
      <c r="L33" s="18">
        <f t="shared" si="9"/>
        <v>0</v>
      </c>
      <c r="M33" s="18">
        <f t="shared" si="10"/>
        <v>205.2</v>
      </c>
      <c r="N33" s="18">
        <f t="shared" si="11"/>
        <v>0</v>
      </c>
      <c r="O33" s="40">
        <f t="shared" si="6"/>
        <v>1</v>
      </c>
      <c r="P33" s="28"/>
    </row>
    <row r="34" spans="1:16" s="12" customFormat="1" ht="25.5">
      <c r="A34" s="36" t="str">
        <f>'[1]Orçamento Sintético'!A38</f>
        <v>1.05.11</v>
      </c>
      <c r="B34" s="36" t="str">
        <f>'[1]Orçamento Sintético'!D38</f>
        <v>DEMOLIÇÃO DE RODAPÉ CERÂMICO, DE FORMA MANUAL, SEM REAPROVEITAMENTO. AF_12/2017</v>
      </c>
      <c r="C34" s="36" t="str">
        <f>'[1]Orçamento Sintético'!E38</f>
        <v>M</v>
      </c>
      <c r="D34" s="61">
        <v>91.88</v>
      </c>
      <c r="E34" s="37">
        <f>'BM 003'!G34</f>
        <v>91.88</v>
      </c>
      <c r="F34" s="38"/>
      <c r="G34" s="37">
        <f t="shared" si="0"/>
        <v>91.88</v>
      </c>
      <c r="H34" s="21">
        <f t="shared" si="1"/>
        <v>0</v>
      </c>
      <c r="I34" s="39">
        <v>2.27</v>
      </c>
      <c r="J34" s="18">
        <f t="shared" si="8"/>
        <v>208.56</v>
      </c>
      <c r="K34" s="18">
        <f>'BM 003'!M34</f>
        <v>208.56</v>
      </c>
      <c r="L34" s="18">
        <f t="shared" si="9"/>
        <v>0</v>
      </c>
      <c r="M34" s="18">
        <f t="shared" si="10"/>
        <v>208.56</v>
      </c>
      <c r="N34" s="18">
        <f t="shared" si="11"/>
        <v>0</v>
      </c>
      <c r="O34" s="40">
        <f t="shared" si="6"/>
        <v>1</v>
      </c>
      <c r="P34" s="28"/>
    </row>
    <row r="35" spans="1:16" s="12" customFormat="1" ht="12.75">
      <c r="A35" s="36" t="str">
        <f>'[1]Orçamento Sintético'!A39</f>
        <v>1.05.12</v>
      </c>
      <c r="B35" s="36" t="str">
        <f>'[1]Orçamento Sintético'!D39</f>
        <v>Demolição de alvenaria de bloco cerâmico e=0,09m - revestida</v>
      </c>
      <c r="C35" s="36" t="str">
        <f>'[1]Orçamento Sintético'!E39</f>
        <v>m³</v>
      </c>
      <c r="D35" s="61">
        <v>2.36</v>
      </c>
      <c r="E35" s="37">
        <f>'BM 003'!G35</f>
        <v>2.36</v>
      </c>
      <c r="F35" s="38"/>
      <c r="G35" s="37">
        <f t="shared" si="0"/>
        <v>2.36</v>
      </c>
      <c r="H35" s="21">
        <f t="shared" si="1"/>
        <v>0</v>
      </c>
      <c r="I35" s="39">
        <v>26.98</v>
      </c>
      <c r="J35" s="18">
        <f t="shared" si="8"/>
        <v>63.67</v>
      </c>
      <c r="K35" s="18">
        <f>'BM 003'!M35</f>
        <v>63.67</v>
      </c>
      <c r="L35" s="18">
        <f t="shared" si="9"/>
        <v>0</v>
      </c>
      <c r="M35" s="18">
        <f t="shared" si="10"/>
        <v>63.67</v>
      </c>
      <c r="N35" s="18">
        <f t="shared" si="11"/>
        <v>0</v>
      </c>
      <c r="O35" s="40">
        <f t="shared" si="6"/>
        <v>1</v>
      </c>
      <c r="P35" s="28"/>
    </row>
    <row r="36" spans="1:16" s="12" customFormat="1" ht="12.75">
      <c r="A36" s="36" t="str">
        <f>'[1]Orçamento Sintético'!A40</f>
        <v>1.05.13</v>
      </c>
      <c r="B36" s="36" t="str">
        <f>'[1]Orçamento Sintético'!D40</f>
        <v>Demolição de peitoril de mármore</v>
      </c>
      <c r="C36" s="36" t="str">
        <f>'[1]Orçamento Sintético'!E40</f>
        <v>m²</v>
      </c>
      <c r="D36" s="61">
        <v>0.88</v>
      </c>
      <c r="E36" s="37">
        <f>'BM 003'!G36</f>
        <v>0.88</v>
      </c>
      <c r="F36" s="38"/>
      <c r="G36" s="37">
        <f t="shared" si="0"/>
        <v>0.88</v>
      </c>
      <c r="H36" s="21">
        <f t="shared" si="1"/>
        <v>0</v>
      </c>
      <c r="I36" s="39">
        <v>13.99</v>
      </c>
      <c r="J36" s="18">
        <f t="shared" si="8"/>
        <v>12.31</v>
      </c>
      <c r="K36" s="18">
        <f>'BM 003'!M36</f>
        <v>12.31</v>
      </c>
      <c r="L36" s="18">
        <f t="shared" si="9"/>
        <v>0</v>
      </c>
      <c r="M36" s="18">
        <f t="shared" si="10"/>
        <v>12.31</v>
      </c>
      <c r="N36" s="18">
        <f t="shared" si="11"/>
        <v>0</v>
      </c>
      <c r="O36" s="40">
        <f t="shared" si="6"/>
        <v>1</v>
      </c>
      <c r="P36" s="28"/>
    </row>
    <row r="37" spans="1:16" s="12" customFormat="1" ht="12.75">
      <c r="A37" s="36" t="str">
        <f>'[1]Orçamento Sintético'!A41</f>
        <v>1.05.14</v>
      </c>
      <c r="B37" s="36" t="str">
        <f>'[1]Orçamento Sintético'!D41</f>
        <v>Remoção de esquadria de alumínio e vidro</v>
      </c>
      <c r="C37" s="36" t="str">
        <f>'[1]Orçamento Sintético'!E41</f>
        <v>m²</v>
      </c>
      <c r="D37" s="61">
        <v>7.58</v>
      </c>
      <c r="E37" s="37">
        <f>'BM 003'!G37</f>
        <v>7.58</v>
      </c>
      <c r="F37" s="38"/>
      <c r="G37" s="37">
        <f t="shared" si="0"/>
        <v>7.58</v>
      </c>
      <c r="H37" s="21">
        <f t="shared" si="1"/>
        <v>0</v>
      </c>
      <c r="I37" s="39">
        <v>13.61</v>
      </c>
      <c r="J37" s="18">
        <f t="shared" si="8"/>
        <v>103.16</v>
      </c>
      <c r="K37" s="18">
        <f>'BM 003'!M37</f>
        <v>103.16</v>
      </c>
      <c r="L37" s="18">
        <f t="shared" si="9"/>
        <v>0</v>
      </c>
      <c r="M37" s="18">
        <f t="shared" si="10"/>
        <v>103.16</v>
      </c>
      <c r="N37" s="18">
        <f t="shared" si="11"/>
        <v>0</v>
      </c>
      <c r="O37" s="40">
        <f t="shared" si="6"/>
        <v>1</v>
      </c>
      <c r="P37" s="28"/>
    </row>
    <row r="38" spans="1:16" s="12" customFormat="1" ht="12.75">
      <c r="A38" s="36" t="str">
        <f>'[1]Orçamento Sintético'!A42</f>
        <v>1.05.15</v>
      </c>
      <c r="B38" s="36" t="str">
        <f>'[1]Orçamento Sintético'!D42</f>
        <v>Descarte de resíduos da construção civil em área licenciada</v>
      </c>
      <c r="C38" s="36" t="str">
        <f>'[1]Orçamento Sintético'!E42</f>
        <v>t</v>
      </c>
      <c r="D38" s="61">
        <v>51.56</v>
      </c>
      <c r="E38" s="37">
        <f>'BM 003'!G38</f>
        <v>51.56</v>
      </c>
      <c r="F38" s="38"/>
      <c r="G38" s="37">
        <f t="shared" si="0"/>
        <v>51.56</v>
      </c>
      <c r="H38" s="21">
        <f t="shared" si="1"/>
        <v>0</v>
      </c>
      <c r="I38" s="39">
        <v>42.41</v>
      </c>
      <c r="J38" s="18">
        <f t="shared" si="8"/>
        <v>2186.65</v>
      </c>
      <c r="K38" s="18">
        <f>'BM 003'!M38</f>
        <v>2186.65</v>
      </c>
      <c r="L38" s="18">
        <f t="shared" si="9"/>
        <v>0</v>
      </c>
      <c r="M38" s="18">
        <f t="shared" si="10"/>
        <v>2186.65</v>
      </c>
      <c r="N38" s="18">
        <f t="shared" si="11"/>
        <v>0</v>
      </c>
      <c r="O38" s="40">
        <f t="shared" si="6"/>
        <v>1</v>
      </c>
      <c r="P38" s="28"/>
    </row>
    <row r="39" spans="1:16" s="12" customFormat="1" ht="37.5" customHeight="1">
      <c r="A39" s="36" t="str">
        <f>'[1]Orçamento Sintético'!A43</f>
        <v>1.05.16</v>
      </c>
      <c r="B39" s="36" t="str">
        <f>'[1]Orçamento Sintético'!D43</f>
        <v>Transporte comercial com caminhão basculante de 10m³, em rodovia pavimentada (densidade=1,5t/m³)</v>
      </c>
      <c r="C39" s="36" t="str">
        <f>'[1]Orçamento Sintético'!E43</f>
        <v>tkm</v>
      </c>
      <c r="D39" s="61">
        <v>845.55</v>
      </c>
      <c r="E39" s="37">
        <f>'BM 003'!G39</f>
        <v>845.55</v>
      </c>
      <c r="F39" s="38"/>
      <c r="G39" s="37">
        <f t="shared" si="0"/>
        <v>845.55</v>
      </c>
      <c r="H39" s="21">
        <f t="shared" si="1"/>
        <v>0</v>
      </c>
      <c r="I39" s="39">
        <v>0.81</v>
      </c>
      <c r="J39" s="18">
        <f t="shared" si="8"/>
        <v>684.89</v>
      </c>
      <c r="K39" s="18">
        <f>'BM 003'!M39</f>
        <v>684.89</v>
      </c>
      <c r="L39" s="18">
        <f t="shared" si="9"/>
        <v>0</v>
      </c>
      <c r="M39" s="18">
        <f t="shared" si="10"/>
        <v>684.89</v>
      </c>
      <c r="N39" s="18">
        <f t="shared" si="11"/>
        <v>0</v>
      </c>
      <c r="O39" s="40">
        <f t="shared" si="6"/>
        <v>1</v>
      </c>
      <c r="P39" s="28"/>
    </row>
    <row r="40" spans="1:16" s="12" customFormat="1" ht="12.75">
      <c r="A40" s="36" t="str">
        <f>'[1]Orçamento Sintético'!A44</f>
        <v>1.05.17</v>
      </c>
      <c r="B40" s="36" t="str">
        <f>'[1]Orçamento Sintético'!D44</f>
        <v>Carga manual de material de 1ª categoria</v>
      </c>
      <c r="C40" s="36" t="str">
        <f>'[1]Orçamento Sintético'!E44</f>
        <v>m³</v>
      </c>
      <c r="D40" s="61">
        <v>34.369999999999997</v>
      </c>
      <c r="E40" s="37">
        <f>'BM 003'!G40</f>
        <v>3.27</v>
      </c>
      <c r="F40" s="38"/>
      <c r="G40" s="37">
        <f t="shared" si="0"/>
        <v>3.27</v>
      </c>
      <c r="H40" s="21">
        <v>0</v>
      </c>
      <c r="I40" s="39">
        <v>9.06</v>
      </c>
      <c r="J40" s="18">
        <f t="shared" si="8"/>
        <v>311.39</v>
      </c>
      <c r="K40" s="18">
        <f>'BM 003'!M40</f>
        <v>311.39</v>
      </c>
      <c r="L40" s="18">
        <f t="shared" si="9"/>
        <v>0</v>
      </c>
      <c r="M40" s="18">
        <f t="shared" si="10"/>
        <v>311.39</v>
      </c>
      <c r="N40" s="18">
        <f t="shared" si="11"/>
        <v>0</v>
      </c>
      <c r="O40" s="40">
        <f t="shared" si="6"/>
        <v>1</v>
      </c>
      <c r="P40" s="28"/>
    </row>
    <row r="41" spans="1:16" s="12" customFormat="1" ht="12.75">
      <c r="A41" s="36" t="str">
        <f>'[1]Orçamento Sintético'!A45</f>
        <v>1.05.18</v>
      </c>
      <c r="B41" s="36" t="str">
        <f>'[1]Orçamento Sintético'!D45</f>
        <v>Remoção de esquadria metálica, com ou sem reaproveitamento</v>
      </c>
      <c r="C41" s="36" t="str">
        <f>'[1]Orçamento Sintético'!E45</f>
        <v>m²</v>
      </c>
      <c r="D41" s="61">
        <v>8.6</v>
      </c>
      <c r="E41" s="37">
        <f>'BM 003'!G41</f>
        <v>8.6</v>
      </c>
      <c r="F41" s="38"/>
      <c r="G41" s="37">
        <f t="shared" si="0"/>
        <v>8.6</v>
      </c>
      <c r="H41" s="21">
        <f t="shared" si="1"/>
        <v>0</v>
      </c>
      <c r="I41" s="39">
        <v>16.059999999999999</v>
      </c>
      <c r="J41" s="18">
        <f t="shared" si="8"/>
        <v>138.11000000000001</v>
      </c>
      <c r="K41" s="18">
        <f>'BM 003'!M41</f>
        <v>138.11000000000001</v>
      </c>
      <c r="L41" s="18">
        <f t="shared" si="9"/>
        <v>0</v>
      </c>
      <c r="M41" s="18">
        <f t="shared" si="10"/>
        <v>138.11000000000001</v>
      </c>
      <c r="N41" s="18">
        <f t="shared" si="11"/>
        <v>0</v>
      </c>
      <c r="O41" s="40">
        <f t="shared" si="6"/>
        <v>1</v>
      </c>
      <c r="P41" s="28"/>
    </row>
    <row r="42" spans="1:16" s="12" customFormat="1" ht="12.75">
      <c r="A42" s="36"/>
      <c r="B42" s="36"/>
      <c r="C42" s="36"/>
      <c r="D42" s="61"/>
      <c r="E42" s="37"/>
      <c r="F42" s="62"/>
      <c r="G42" s="37"/>
      <c r="H42" s="37"/>
      <c r="I42" s="61"/>
      <c r="J42" s="63"/>
      <c r="K42" s="49"/>
      <c r="L42" s="49"/>
      <c r="M42" s="49"/>
      <c r="N42" s="49"/>
      <c r="O42" s="40"/>
      <c r="P42" s="28"/>
    </row>
    <row r="43" spans="1:16" s="22" customFormat="1" ht="12.75">
      <c r="A43" s="64" t="str">
        <f>'[1]Orçamento Sintético'!$A$46</f>
        <v>1.06</v>
      </c>
      <c r="B43" s="64" t="str">
        <f>'[1]Orçamento Sintético'!$D$46</f>
        <v>ELEVAÇÃO</v>
      </c>
      <c r="C43" s="65"/>
      <c r="D43" s="66"/>
      <c r="E43" s="66"/>
      <c r="F43" s="24"/>
      <c r="G43" s="67"/>
      <c r="H43" s="67"/>
      <c r="I43" s="66"/>
      <c r="J43" s="26">
        <f>SUM(J44:J50)</f>
        <v>28743.31</v>
      </c>
      <c r="K43" s="26">
        <f>SUM(K44:K50)</f>
        <v>28743.317900000002</v>
      </c>
      <c r="L43" s="26">
        <f>SUM(L44:L50)</f>
        <v>0</v>
      </c>
      <c r="M43" s="26">
        <f>SUM(M44:M50)</f>
        <v>28743.31</v>
      </c>
      <c r="N43" s="26">
        <f>SUM(N44:N50)</f>
        <v>0</v>
      </c>
      <c r="O43" s="60"/>
      <c r="P43" s="28"/>
    </row>
    <row r="44" spans="1:16" s="12" customFormat="1" ht="25.5">
      <c r="A44" s="36" t="str">
        <f>'[1]Orçamento Sintético'!A47</f>
        <v>1.06.1</v>
      </c>
      <c r="B44" s="36" t="str">
        <f>'[1]Orçamento Sintético'!D47</f>
        <v>Alvenaria bloco cerâmico vedação, 9x19x24cm, e=9cm, com argamassa t5 - 1:2:8 (cimento/cal/areia), junta=1cm - Rev.09</v>
      </c>
      <c r="C44" s="36" t="str">
        <f>'[1]Orçamento Sintético'!E47</f>
        <v>m²</v>
      </c>
      <c r="D44" s="36">
        <v>106.3</v>
      </c>
      <c r="E44" s="37">
        <f>'BM 003'!G44</f>
        <v>106.3</v>
      </c>
      <c r="F44" s="68"/>
      <c r="G44" s="37">
        <f t="shared" ref="G44:G107" si="12">SUM(E44:F44)</f>
        <v>106.3</v>
      </c>
      <c r="H44" s="21">
        <f t="shared" si="1"/>
        <v>0</v>
      </c>
      <c r="I44" s="61">
        <v>45.11</v>
      </c>
      <c r="J44" s="18">
        <f t="shared" ref="J44:J50" si="13">TRUNC(($I44*D44),2)</f>
        <v>4795.1899999999996</v>
      </c>
      <c r="K44" s="18">
        <f>'BM 003'!M44</f>
        <v>4795.1899999999996</v>
      </c>
      <c r="L44" s="18">
        <f t="shared" ref="L44:L50" si="14">TRUNC(($I44*F44),2)</f>
        <v>0</v>
      </c>
      <c r="M44" s="18">
        <f t="shared" ref="M44:M50" si="15">TRUNC(($L44+K44),2)</f>
        <v>4795.1899999999996</v>
      </c>
      <c r="N44" s="18">
        <f t="shared" ref="N44:N50" si="16">J44-M44</f>
        <v>0</v>
      </c>
      <c r="O44" s="40">
        <f t="shared" si="6"/>
        <v>1</v>
      </c>
      <c r="P44" s="28"/>
    </row>
    <row r="45" spans="1:16" s="12" customFormat="1" ht="25.5">
      <c r="A45" s="36" t="str">
        <f>'[1]Orçamento Sintético'!A48</f>
        <v>1.06.2</v>
      </c>
      <c r="B45" s="36" t="str">
        <f>'[1]Orçamento Sintético'!D48</f>
        <v>Divisoria Naval (painel cego), e=40mm, com perfis em aço - fornecimento e aplicação</v>
      </c>
      <c r="C45" s="36" t="str">
        <f>'[1]Orçamento Sintético'!E48</f>
        <v>m²</v>
      </c>
      <c r="D45" s="36">
        <v>157.93</v>
      </c>
      <c r="E45" s="37">
        <v>157.93</v>
      </c>
      <c r="F45" s="68"/>
      <c r="G45" s="37">
        <f t="shared" si="12"/>
        <v>157.93</v>
      </c>
      <c r="H45" s="21">
        <f t="shared" si="1"/>
        <v>0</v>
      </c>
      <c r="I45" s="61">
        <v>106.03</v>
      </c>
      <c r="J45" s="18">
        <f t="shared" si="13"/>
        <v>16745.310000000001</v>
      </c>
      <c r="K45" s="18">
        <f>E45*I45</f>
        <v>16745.317900000002</v>
      </c>
      <c r="L45" s="18">
        <f t="shared" si="14"/>
        <v>0</v>
      </c>
      <c r="M45" s="18">
        <f t="shared" si="15"/>
        <v>16745.310000000001</v>
      </c>
      <c r="N45" s="18">
        <f t="shared" si="16"/>
        <v>0</v>
      </c>
      <c r="O45" s="40">
        <f t="shared" si="6"/>
        <v>1</v>
      </c>
      <c r="P45" s="28"/>
    </row>
    <row r="46" spans="1:16" s="12" customFormat="1" ht="25.5">
      <c r="A46" s="36" t="str">
        <f>'[1]Orçamento Sintético'!A49</f>
        <v>1.06.3</v>
      </c>
      <c r="B46" s="36" t="str">
        <f>'[1]Orçamento Sintético'!D49</f>
        <v>Cintas e vergas em concreto armado pré-moldado fck=15 mpa, seção 9x12cm</v>
      </c>
      <c r="C46" s="36" t="str">
        <f>'[1]Orçamento Sintético'!E49</f>
        <v>m</v>
      </c>
      <c r="D46" s="36">
        <v>18.600000000000001</v>
      </c>
      <c r="E46" s="37">
        <f>'BM 003'!G46</f>
        <v>18.600000000000001</v>
      </c>
      <c r="F46" s="68"/>
      <c r="G46" s="37">
        <f t="shared" si="12"/>
        <v>18.600000000000001</v>
      </c>
      <c r="H46" s="21">
        <f t="shared" si="1"/>
        <v>0</v>
      </c>
      <c r="I46" s="61">
        <v>48.32</v>
      </c>
      <c r="J46" s="18">
        <f t="shared" si="13"/>
        <v>898.75</v>
      </c>
      <c r="K46" s="18">
        <f>'BM 003'!M46</f>
        <v>898.75</v>
      </c>
      <c r="L46" s="18">
        <f t="shared" si="14"/>
        <v>0</v>
      </c>
      <c r="M46" s="18">
        <f t="shared" si="15"/>
        <v>898.75</v>
      </c>
      <c r="N46" s="18">
        <f t="shared" si="16"/>
        <v>0</v>
      </c>
      <c r="O46" s="40">
        <f t="shared" si="6"/>
        <v>1</v>
      </c>
      <c r="P46" s="28"/>
    </row>
    <row r="47" spans="1:16" s="12" customFormat="1" ht="25.5">
      <c r="A47" s="36" t="str">
        <f>'[1]Orçamento Sintético'!A50</f>
        <v>1.06.4</v>
      </c>
      <c r="B47" s="36" t="str">
        <f>'[1]Orçamento Sintético'!D50</f>
        <v>CONTRAVERGA MOLDADA IN LOCO EM CONCRETO PARA VÃOS DE MAIS DE 1,5 M DE COMPRIMENTO. AF_03/2016</v>
      </c>
      <c r="C47" s="36" t="str">
        <f>'[1]Orçamento Sintético'!E50</f>
        <v>M</v>
      </c>
      <c r="D47" s="36">
        <v>15.2</v>
      </c>
      <c r="E47" s="37">
        <f>'BM 003'!G47</f>
        <v>15.2</v>
      </c>
      <c r="F47" s="68"/>
      <c r="G47" s="37">
        <f t="shared" si="12"/>
        <v>15.2</v>
      </c>
      <c r="H47" s="21">
        <f t="shared" si="1"/>
        <v>0</v>
      </c>
      <c r="I47" s="61">
        <v>95.48</v>
      </c>
      <c r="J47" s="18">
        <f t="shared" si="13"/>
        <v>1451.29</v>
      </c>
      <c r="K47" s="18">
        <f>'BM 003'!M47</f>
        <v>1451.29</v>
      </c>
      <c r="L47" s="18">
        <f t="shared" si="14"/>
        <v>0</v>
      </c>
      <c r="M47" s="18">
        <f t="shared" si="15"/>
        <v>1451.29</v>
      </c>
      <c r="N47" s="18">
        <f t="shared" si="16"/>
        <v>0</v>
      </c>
      <c r="O47" s="40">
        <f t="shared" si="6"/>
        <v>1</v>
      </c>
      <c r="P47" s="28"/>
    </row>
    <row r="48" spans="1:16" s="12" customFormat="1" ht="12.75">
      <c r="A48" s="36" t="str">
        <f>'[1]Orçamento Sintético'!A51</f>
        <v>1.06.5</v>
      </c>
      <c r="B48" s="36" t="str">
        <f>'[1]Orçamento Sintético'!D51</f>
        <v>Cobogó de cimento, tipo ""escama"", dim: 50 x 50cm</v>
      </c>
      <c r="C48" s="36" t="str">
        <f>'[1]Orçamento Sintético'!E51</f>
        <v>m²</v>
      </c>
      <c r="D48" s="36">
        <v>0.75</v>
      </c>
      <c r="E48" s="37">
        <v>0.75</v>
      </c>
      <c r="F48" s="68"/>
      <c r="G48" s="37">
        <f t="shared" si="12"/>
        <v>0.75</v>
      </c>
      <c r="H48" s="21">
        <f t="shared" si="1"/>
        <v>0</v>
      </c>
      <c r="I48" s="61">
        <v>119.4</v>
      </c>
      <c r="J48" s="18">
        <f t="shared" si="13"/>
        <v>89.55</v>
      </c>
      <c r="K48" s="18">
        <f>E48*I48</f>
        <v>89.550000000000011</v>
      </c>
      <c r="L48" s="18">
        <f t="shared" si="14"/>
        <v>0</v>
      </c>
      <c r="M48" s="18">
        <f t="shared" si="15"/>
        <v>89.55</v>
      </c>
      <c r="N48" s="18">
        <f t="shared" si="16"/>
        <v>0</v>
      </c>
      <c r="O48" s="40">
        <f t="shared" si="6"/>
        <v>1</v>
      </c>
      <c r="P48" s="28"/>
    </row>
    <row r="49" spans="1:16" s="12" customFormat="1" ht="25.5">
      <c r="A49" s="36" t="str">
        <f>'[1]Orçamento Sintético'!A52</f>
        <v>1.06.6</v>
      </c>
      <c r="B49" s="36" t="str">
        <f>'[1]Orçamento Sintético'!D52</f>
        <v>Divisória em granito cinza andorinha para mictórios, polido, e=2cm, inclusive fixação - Rev 02</v>
      </c>
      <c r="C49" s="36" t="str">
        <f>'[1]Orçamento Sintético'!E52</f>
        <v>m²</v>
      </c>
      <c r="D49" s="36">
        <v>0.64</v>
      </c>
      <c r="E49" s="37">
        <f>'BM 003'!G49</f>
        <v>0.64</v>
      </c>
      <c r="F49" s="68"/>
      <c r="G49" s="37">
        <f t="shared" si="12"/>
        <v>0.64</v>
      </c>
      <c r="H49" s="21">
        <f t="shared" si="1"/>
        <v>0</v>
      </c>
      <c r="I49" s="61">
        <v>470.13</v>
      </c>
      <c r="J49" s="18">
        <f t="shared" si="13"/>
        <v>300.88</v>
      </c>
      <c r="K49" s="18">
        <f>'BM 003'!M49</f>
        <v>300.88</v>
      </c>
      <c r="L49" s="18">
        <f t="shared" si="14"/>
        <v>0</v>
      </c>
      <c r="M49" s="18">
        <f t="shared" si="15"/>
        <v>300.88</v>
      </c>
      <c r="N49" s="18">
        <f t="shared" si="16"/>
        <v>0</v>
      </c>
      <c r="O49" s="40">
        <f t="shared" si="6"/>
        <v>1</v>
      </c>
      <c r="P49" s="28"/>
    </row>
    <row r="50" spans="1:16" s="12" customFormat="1" ht="37.5" customHeight="1">
      <c r="A50" s="36" t="str">
        <f>'[1]Orçamento Sintético'!A53</f>
        <v>1.06.7</v>
      </c>
      <c r="B50" s="36" t="str">
        <f>'[1]Orçamento Sintético'!D53</f>
        <v>Divisória em granito cinza andorinha polido, e=2cm, inclusive montagem com ferragens - Rev 02</v>
      </c>
      <c r="C50" s="36" t="str">
        <f>'[1]Orçamento Sintético'!E53</f>
        <v>m²</v>
      </c>
      <c r="D50" s="36">
        <v>8.08</v>
      </c>
      <c r="E50" s="37">
        <f>'BM 003'!G50</f>
        <v>8.08</v>
      </c>
      <c r="F50" s="68"/>
      <c r="G50" s="37">
        <f t="shared" si="12"/>
        <v>8.08</v>
      </c>
      <c r="H50" s="21">
        <f t="shared" si="1"/>
        <v>0</v>
      </c>
      <c r="I50" s="61">
        <v>552.27</v>
      </c>
      <c r="J50" s="18">
        <f t="shared" si="13"/>
        <v>4462.34</v>
      </c>
      <c r="K50" s="18">
        <f>'BM 003'!M50</f>
        <v>4462.34</v>
      </c>
      <c r="L50" s="18">
        <f t="shared" si="14"/>
        <v>0</v>
      </c>
      <c r="M50" s="18">
        <f t="shared" si="15"/>
        <v>4462.34</v>
      </c>
      <c r="N50" s="18">
        <f t="shared" si="16"/>
        <v>0</v>
      </c>
      <c r="O50" s="40">
        <f t="shared" si="6"/>
        <v>1</v>
      </c>
      <c r="P50" s="28"/>
    </row>
    <row r="51" spans="1:16" s="12" customFormat="1" ht="12.75">
      <c r="A51" s="36"/>
      <c r="B51" s="36"/>
      <c r="C51" s="36"/>
      <c r="D51" s="36"/>
      <c r="E51" s="69"/>
      <c r="F51" s="62"/>
      <c r="G51" s="37"/>
      <c r="H51" s="37"/>
      <c r="I51" s="61"/>
      <c r="J51" s="63"/>
      <c r="K51" s="49"/>
      <c r="L51" s="49"/>
      <c r="M51" s="49"/>
      <c r="N51" s="49"/>
      <c r="O51" s="40"/>
      <c r="P51" s="28"/>
    </row>
    <row r="52" spans="1:16" s="22" customFormat="1" ht="12.75">
      <c r="A52" s="64" t="s">
        <v>30</v>
      </c>
      <c r="B52" s="64" t="s">
        <v>31</v>
      </c>
      <c r="C52" s="65"/>
      <c r="D52" s="66"/>
      <c r="E52" s="70"/>
      <c r="F52" s="24"/>
      <c r="G52" s="67"/>
      <c r="H52" s="67"/>
      <c r="I52" s="66"/>
      <c r="J52" s="26">
        <f>SUM(J53:J57)</f>
        <v>22932.31</v>
      </c>
      <c r="K52" s="26">
        <f>SUM(K53:K57)</f>
        <v>22932.314800000004</v>
      </c>
      <c r="L52" s="26">
        <f>SUM(L53:L57)</f>
        <v>0</v>
      </c>
      <c r="M52" s="26">
        <f>SUM(M53:M57)</f>
        <v>22932.31</v>
      </c>
      <c r="N52" s="26">
        <f>SUM(N53:N57)</f>
        <v>0</v>
      </c>
      <c r="O52" s="60"/>
      <c r="P52" s="28"/>
    </row>
    <row r="53" spans="1:16" s="12" customFormat="1" ht="25.5">
      <c r="A53" s="36" t="str">
        <f>'[1]Orçamento Sintético'!A55</f>
        <v>1.07.1</v>
      </c>
      <c r="B53" s="36" t="str">
        <f>'[1]Orçamento Sintético'!D55</f>
        <v>Revisão em cobertura com telha ceramica tipo canal comum, Itabaiana ou similar, com reposição de 10% do material</v>
      </c>
      <c r="C53" s="36" t="str">
        <f>'[1]Orçamento Sintético'!E55</f>
        <v>m²</v>
      </c>
      <c r="D53" s="36">
        <v>298.68</v>
      </c>
      <c r="E53" s="37">
        <v>298.68</v>
      </c>
      <c r="F53" s="68"/>
      <c r="G53" s="37">
        <f t="shared" si="12"/>
        <v>298.68</v>
      </c>
      <c r="H53" s="37">
        <f t="shared" ref="H53:H110" si="17">SUM(D53-G53)</f>
        <v>0</v>
      </c>
      <c r="I53" s="61">
        <v>58.06</v>
      </c>
      <c r="J53" s="18">
        <f t="shared" ref="J53:J57" si="18">TRUNC(($I53*D53),2)</f>
        <v>17341.36</v>
      </c>
      <c r="K53" s="18">
        <f>E53*I53</f>
        <v>17341.360800000002</v>
      </c>
      <c r="L53" s="18">
        <f t="shared" ref="L53:L57" si="19">TRUNC(($I53*F53),2)</f>
        <v>0</v>
      </c>
      <c r="M53" s="18">
        <f t="shared" ref="M53:M57" si="20">TRUNC(($L53+K53),2)</f>
        <v>17341.36</v>
      </c>
      <c r="N53" s="18">
        <f t="shared" ref="N53:N58" si="21">J53-M53</f>
        <v>0</v>
      </c>
      <c r="O53" s="40">
        <f t="shared" si="6"/>
        <v>1</v>
      </c>
      <c r="P53" s="28"/>
    </row>
    <row r="54" spans="1:16" s="12" customFormat="1" ht="51">
      <c r="A54" s="36" t="str">
        <f>'[1]Orçamento Sintético'!A56</f>
        <v>1.07.2</v>
      </c>
      <c r="B54" s="36" t="str">
        <f>'[1]Orçamento Sintético'!D56</f>
        <v>FABRICAÇÃO E INSTALAÇÃO DE TESOURA INTEIRA EM MADEIRA NÃO APARELHADA, VÃO DE 12 M, PARA TELHA CERÂMICA OU DE CONCRETO, INCLUSO IÇAMENTO. AF_07/2019</v>
      </c>
      <c r="C54" s="36" t="str">
        <f>'[1]Orçamento Sintético'!E56</f>
        <v>UN</v>
      </c>
      <c r="D54" s="36">
        <v>1</v>
      </c>
      <c r="E54" s="37">
        <f>'BM 003'!G54</f>
        <v>1</v>
      </c>
      <c r="F54" s="68"/>
      <c r="G54" s="37">
        <f t="shared" si="12"/>
        <v>1</v>
      </c>
      <c r="H54" s="37">
        <f t="shared" si="17"/>
        <v>0</v>
      </c>
      <c r="I54" s="61">
        <v>2780.11</v>
      </c>
      <c r="J54" s="18">
        <f t="shared" si="18"/>
        <v>2780.11</v>
      </c>
      <c r="K54" s="18">
        <f>'BM 003'!M54</f>
        <v>2780.11</v>
      </c>
      <c r="L54" s="18">
        <f t="shared" si="19"/>
        <v>0</v>
      </c>
      <c r="M54" s="18">
        <f t="shared" si="20"/>
        <v>2780.11</v>
      </c>
      <c r="N54" s="18">
        <f t="shared" si="21"/>
        <v>0</v>
      </c>
      <c r="O54" s="40">
        <f t="shared" si="6"/>
        <v>1</v>
      </c>
      <c r="P54" s="28"/>
    </row>
    <row r="55" spans="1:16" s="12" customFormat="1" ht="38.25">
      <c r="A55" s="36" t="str">
        <f>'[1]Orçamento Sintético'!A57</f>
        <v>1.07.3</v>
      </c>
      <c r="B55" s="36" t="str">
        <f>'[1]Orçamento Sintético'!D57</f>
        <v>IMPERMEABILIZAÇÃO DE SUPERFÍCIE COM MANTA ASFÁLTICA, UMA CAMADA, INCLUSIVE APLICAÇÃO DE PRIMER ASFÁLTICO, E=3MM. AF_06/2018</v>
      </c>
      <c r="C55" s="36" t="str">
        <f>'[1]Orçamento Sintético'!E57</f>
        <v>m²</v>
      </c>
      <c r="D55" s="36">
        <v>18.36</v>
      </c>
      <c r="E55" s="37">
        <f>'BM 003'!G55</f>
        <v>18.36</v>
      </c>
      <c r="F55" s="68"/>
      <c r="G55" s="37">
        <f t="shared" si="12"/>
        <v>18.36</v>
      </c>
      <c r="H55" s="37">
        <f t="shared" si="17"/>
        <v>0</v>
      </c>
      <c r="I55" s="61">
        <v>95.01</v>
      </c>
      <c r="J55" s="18">
        <f t="shared" si="18"/>
        <v>1744.38</v>
      </c>
      <c r="K55" s="18">
        <f>'BM 003'!M55</f>
        <v>1744.38</v>
      </c>
      <c r="L55" s="18">
        <f t="shared" si="19"/>
        <v>0</v>
      </c>
      <c r="M55" s="18">
        <f t="shared" si="20"/>
        <v>1744.38</v>
      </c>
      <c r="N55" s="18">
        <f t="shared" si="21"/>
        <v>0</v>
      </c>
      <c r="O55" s="40">
        <f t="shared" si="6"/>
        <v>1</v>
      </c>
      <c r="P55" s="28"/>
    </row>
    <row r="56" spans="1:16" s="12" customFormat="1" ht="12.75">
      <c r="A56" s="36" t="str">
        <f>'[1]Orçamento Sintético'!A58</f>
        <v>1.07.4</v>
      </c>
      <c r="B56" s="36" t="str">
        <f>'[1]Orçamento Sintético'!D58</f>
        <v>Limpeza de calha de zinco</v>
      </c>
      <c r="C56" s="36" t="str">
        <f>'[1]Orçamento Sintético'!E58</f>
        <v>m</v>
      </c>
      <c r="D56" s="36">
        <v>52.9</v>
      </c>
      <c r="E56" s="37">
        <v>52.9</v>
      </c>
      <c r="F56" s="68"/>
      <c r="G56" s="37">
        <f t="shared" si="12"/>
        <v>52.9</v>
      </c>
      <c r="H56" s="37">
        <f t="shared" si="17"/>
        <v>0</v>
      </c>
      <c r="I56" s="61">
        <v>15.66</v>
      </c>
      <c r="J56" s="18">
        <f t="shared" si="18"/>
        <v>828.41</v>
      </c>
      <c r="K56" s="18">
        <f>E56*I56</f>
        <v>828.41399999999999</v>
      </c>
      <c r="L56" s="18">
        <f t="shared" si="19"/>
        <v>0</v>
      </c>
      <c r="M56" s="18">
        <f t="shared" si="20"/>
        <v>828.41</v>
      </c>
      <c r="N56" s="18">
        <f t="shared" si="21"/>
        <v>0</v>
      </c>
      <c r="O56" s="40">
        <f t="shared" si="6"/>
        <v>1</v>
      </c>
      <c r="P56" s="28"/>
    </row>
    <row r="57" spans="1:16" s="12" customFormat="1" ht="12.75">
      <c r="A57" s="36" t="str">
        <f>'[1]Orçamento Sintético'!A59</f>
        <v>1.07.5</v>
      </c>
      <c r="B57" s="36" t="str">
        <f>'[1]Orçamento Sintético'!D59</f>
        <v>Emassamento de algeroz</v>
      </c>
      <c r="C57" s="36" t="str">
        <f>'[1]Orçamento Sintético'!E59</f>
        <v>m</v>
      </c>
      <c r="D57" s="36">
        <v>26.45</v>
      </c>
      <c r="E57" s="37">
        <f>'BM 003'!G57</f>
        <v>26.45</v>
      </c>
      <c r="F57" s="68"/>
      <c r="G57" s="37">
        <f t="shared" si="12"/>
        <v>26.45</v>
      </c>
      <c r="H57" s="37">
        <f t="shared" si="17"/>
        <v>0</v>
      </c>
      <c r="I57" s="61">
        <v>9</v>
      </c>
      <c r="J57" s="18">
        <f t="shared" si="18"/>
        <v>238.05</v>
      </c>
      <c r="K57" s="18">
        <f>'BM 003'!M57</f>
        <v>238.05</v>
      </c>
      <c r="L57" s="18">
        <f t="shared" si="19"/>
        <v>0</v>
      </c>
      <c r="M57" s="18">
        <f t="shared" si="20"/>
        <v>238.05</v>
      </c>
      <c r="N57" s="18">
        <f t="shared" si="21"/>
        <v>0</v>
      </c>
      <c r="O57" s="40">
        <f t="shared" si="6"/>
        <v>1</v>
      </c>
      <c r="P57" s="28"/>
    </row>
    <row r="58" spans="1:16" s="12" customFormat="1" ht="12.75">
      <c r="A58" s="71" t="s">
        <v>32</v>
      </c>
      <c r="B58" s="64" t="s">
        <v>33</v>
      </c>
      <c r="C58" s="65"/>
      <c r="D58" s="66"/>
      <c r="E58" s="70"/>
      <c r="F58" s="24"/>
      <c r="G58" s="67"/>
      <c r="H58" s="67"/>
      <c r="I58" s="66"/>
      <c r="J58" s="26">
        <f>J59+J64+J68</f>
        <v>41922.979999999996</v>
      </c>
      <c r="K58" s="26">
        <f>K59+K64+K68</f>
        <v>41922.997100000001</v>
      </c>
      <c r="L58" s="26">
        <f>L59+L64+L68</f>
        <v>0</v>
      </c>
      <c r="M58" s="26">
        <f>M59+M64+M68</f>
        <v>41922.983999999997</v>
      </c>
      <c r="N58" s="26">
        <f t="shared" si="21"/>
        <v>-4.0000000008149073E-3</v>
      </c>
      <c r="O58" s="60"/>
      <c r="P58" s="28"/>
    </row>
    <row r="59" spans="1:16" s="12" customFormat="1" ht="12.75">
      <c r="A59" s="72" t="str">
        <f>'[1]Orçamento Sintético'!A61</f>
        <v>1.08.01</v>
      </c>
      <c r="B59" s="72" t="str">
        <f>'[1]Orçamento Sintético'!D61</f>
        <v>PAREDES</v>
      </c>
      <c r="C59" s="72"/>
      <c r="D59" s="72"/>
      <c r="E59" s="73"/>
      <c r="F59" s="74"/>
      <c r="G59" s="54"/>
      <c r="H59" s="54"/>
      <c r="I59" s="75"/>
      <c r="J59" s="76">
        <f>SUM(J60:J63)</f>
        <v>16959.349999999999</v>
      </c>
      <c r="K59" s="76">
        <f>SUM(K60:K63)</f>
        <v>16959.349999999999</v>
      </c>
      <c r="L59" s="76">
        <f>SUM(L60:L63)</f>
        <v>0</v>
      </c>
      <c r="M59" s="76">
        <f>SUM(M60:M63)</f>
        <v>16959.349999999999</v>
      </c>
      <c r="N59" s="76">
        <f>SUM(N60:N63)</f>
        <v>0</v>
      </c>
      <c r="O59" s="58"/>
      <c r="P59" s="28"/>
    </row>
    <row r="60" spans="1:16" s="12" customFormat="1" ht="25.5">
      <c r="A60" s="36" t="str">
        <f>'[1]Orçamento Sintético'!A62</f>
        <v>1.08.01.1</v>
      </c>
      <c r="B60" s="36" t="str">
        <f>'[1]Orçamento Sintético'!D62</f>
        <v>Regularização de reboco interno, de parede, com argamassa traço t6 - 1:2:10 (cimento / cal / areia), espessura 0,5 cm</v>
      </c>
      <c r="C60" s="36" t="str">
        <f>'[1]Orçamento Sintético'!E62</f>
        <v>m²</v>
      </c>
      <c r="D60" s="36">
        <v>40.81</v>
      </c>
      <c r="E60" s="37">
        <f>'BM 003'!G60</f>
        <v>40.81</v>
      </c>
      <c r="F60" s="68"/>
      <c r="G60" s="37">
        <f t="shared" si="12"/>
        <v>40.81</v>
      </c>
      <c r="H60" s="37">
        <f t="shared" si="17"/>
        <v>0</v>
      </c>
      <c r="I60" s="61">
        <v>9.67</v>
      </c>
      <c r="J60" s="18">
        <f t="shared" ref="J60:J63" si="22">TRUNC(($I60*D60),2)</f>
        <v>394.63</v>
      </c>
      <c r="K60" s="18">
        <f>'BM 003'!M60</f>
        <v>394.63</v>
      </c>
      <c r="L60" s="18">
        <f t="shared" ref="L60:L63" si="23">TRUNC(($I60*F60),2)</f>
        <v>0</v>
      </c>
      <c r="M60" s="18">
        <f t="shared" ref="M60:M63" si="24">TRUNC(($L60+K60),2)</f>
        <v>394.63</v>
      </c>
      <c r="N60" s="18">
        <f t="shared" ref="N60:N63" si="25">J60-M60</f>
        <v>0</v>
      </c>
      <c r="O60" s="40">
        <f t="shared" si="6"/>
        <v>1</v>
      </c>
      <c r="P60" s="28"/>
    </row>
    <row r="61" spans="1:16" s="12" customFormat="1" ht="25.5">
      <c r="A61" s="36" t="str">
        <f>'[1]Orçamento Sintético'!A63</f>
        <v>1.08.01.2</v>
      </c>
      <c r="B61" s="36" t="str">
        <f>'[1]Orçamento Sintético'!D63</f>
        <v>Chapisco em parede com argamassa traço t1 - 1:3 (cimento / areia) - Revisado 08/2015</v>
      </c>
      <c r="C61" s="36" t="str">
        <f>'[1]Orçamento Sintético'!E63</f>
        <v>m²</v>
      </c>
      <c r="D61" s="36">
        <v>201.34</v>
      </c>
      <c r="E61" s="37">
        <f>'BM 003'!G61</f>
        <v>201.34</v>
      </c>
      <c r="F61" s="68"/>
      <c r="G61" s="37">
        <f t="shared" si="12"/>
        <v>201.34</v>
      </c>
      <c r="H61" s="37">
        <f t="shared" si="17"/>
        <v>0</v>
      </c>
      <c r="I61" s="61">
        <v>6.23</v>
      </c>
      <c r="J61" s="18">
        <f t="shared" si="22"/>
        <v>1254.3399999999999</v>
      </c>
      <c r="K61" s="18">
        <f>'BM 003'!M61</f>
        <v>1254.3399999999999</v>
      </c>
      <c r="L61" s="18">
        <f t="shared" si="23"/>
        <v>0</v>
      </c>
      <c r="M61" s="18">
        <f t="shared" si="24"/>
        <v>1254.3399999999999</v>
      </c>
      <c r="N61" s="18">
        <f t="shared" si="25"/>
        <v>0</v>
      </c>
      <c r="O61" s="40">
        <f t="shared" si="6"/>
        <v>1</v>
      </c>
      <c r="P61" s="28"/>
    </row>
    <row r="62" spans="1:16" s="12" customFormat="1" ht="25.5">
      <c r="A62" s="36" t="str">
        <f>'[1]Orçamento Sintético'!A64</f>
        <v>1.08.01.3</v>
      </c>
      <c r="B62" s="36" t="str">
        <f>'[1]Orçamento Sintético'!D64</f>
        <v>Reboco ou emboço interno, de teto, com argamassa traço t6 - 1:2:10 (cimento / cal / areia), espessura 1,5 cm</v>
      </c>
      <c r="C62" s="36" t="str">
        <f>'[1]Orçamento Sintético'!E64</f>
        <v>m²</v>
      </c>
      <c r="D62" s="36">
        <v>201.34</v>
      </c>
      <c r="E62" s="37">
        <f>'BM 003'!G62</f>
        <v>201.34</v>
      </c>
      <c r="F62" s="68"/>
      <c r="G62" s="37">
        <f t="shared" si="12"/>
        <v>201.34</v>
      </c>
      <c r="H62" s="37">
        <f t="shared" si="17"/>
        <v>0</v>
      </c>
      <c r="I62" s="61">
        <v>32.729999999999997</v>
      </c>
      <c r="J62" s="18">
        <f t="shared" si="22"/>
        <v>6589.85</v>
      </c>
      <c r="K62" s="18">
        <f>'BM 003'!M62</f>
        <v>6589.85</v>
      </c>
      <c r="L62" s="18">
        <f t="shared" si="23"/>
        <v>0</v>
      </c>
      <c r="M62" s="18">
        <f t="shared" si="24"/>
        <v>6589.85</v>
      </c>
      <c r="N62" s="18">
        <f t="shared" si="25"/>
        <v>0</v>
      </c>
      <c r="O62" s="40">
        <f t="shared" si="6"/>
        <v>1</v>
      </c>
      <c r="P62" s="28"/>
    </row>
    <row r="63" spans="1:16" s="12" customFormat="1" ht="51">
      <c r="A63" s="36" t="str">
        <f>'[1]Orçamento Sintético'!A65</f>
        <v>1.08.01.4</v>
      </c>
      <c r="B63" s="36" t="str">
        <f>'[1]Orçamento Sintético'!D65</f>
        <v>Revestimento cerâmico para piso ou parede, 31 x 47 cm, pei 2, Tecnogrês, acetinado, linha branca, ref.55020 ou similar, aplicada c/ argamassa ind. ac-iii, rejunte acrílico, exceto regularização de base/emboço</v>
      </c>
      <c r="C63" s="36" t="str">
        <f>'[1]Orçamento Sintético'!E65</f>
        <v>m²</v>
      </c>
      <c r="D63" s="36">
        <v>127.14</v>
      </c>
      <c r="E63" s="37">
        <f>'BM 003'!G63</f>
        <v>127.14</v>
      </c>
      <c r="F63" s="68"/>
      <c r="G63" s="37">
        <f t="shared" si="12"/>
        <v>127.14</v>
      </c>
      <c r="H63" s="37">
        <f t="shared" si="17"/>
        <v>0</v>
      </c>
      <c r="I63" s="61">
        <v>68.59</v>
      </c>
      <c r="J63" s="18">
        <f t="shared" si="22"/>
        <v>8720.5300000000007</v>
      </c>
      <c r="K63" s="18">
        <f>'BM 003'!M63</f>
        <v>8720.5300000000007</v>
      </c>
      <c r="L63" s="18">
        <f t="shared" si="23"/>
        <v>0</v>
      </c>
      <c r="M63" s="18">
        <f t="shared" si="24"/>
        <v>8720.5300000000007</v>
      </c>
      <c r="N63" s="18">
        <f t="shared" si="25"/>
        <v>0</v>
      </c>
      <c r="O63" s="40">
        <f t="shared" si="6"/>
        <v>1</v>
      </c>
      <c r="P63" s="28"/>
    </row>
    <row r="64" spans="1:16" s="77" customFormat="1" ht="12.75">
      <c r="A64" s="78" t="str">
        <f>'[1]Orçamento Sintético'!A66</f>
        <v>1.08.02</v>
      </c>
      <c r="B64" s="78" t="str">
        <f>'[1]Orçamento Sintético'!D66</f>
        <v>TETO</v>
      </c>
      <c r="C64" s="78"/>
      <c r="D64" s="78"/>
      <c r="E64" s="79"/>
      <c r="F64" s="74"/>
      <c r="G64" s="55"/>
      <c r="H64" s="55"/>
      <c r="I64" s="74"/>
      <c r="J64" s="76">
        <f>SUM(J65:J67)</f>
        <v>23404.13</v>
      </c>
      <c r="K64" s="76">
        <f>SUM(K65:K67)</f>
        <v>23404.147100000002</v>
      </c>
      <c r="L64" s="76">
        <f>SUM(L65:L67)</f>
        <v>0</v>
      </c>
      <c r="M64" s="76">
        <f>SUM(M65:M67)</f>
        <v>23404.134000000002</v>
      </c>
      <c r="N64" s="76">
        <f>SUM(N65:N67)</f>
        <v>-4.0000000000190994E-3</v>
      </c>
      <c r="O64" s="58"/>
      <c r="P64" s="28"/>
    </row>
    <row r="65" spans="1:16" s="12" customFormat="1" ht="51">
      <c r="A65" s="36" t="str">
        <f>'[1]Orçamento Sintético'!A67</f>
        <v>1.08.02.1</v>
      </c>
      <c r="B65" s="36" t="str">
        <f>'[1]Orçamento Sintético'!D67</f>
        <v>CHAPISCO APLICADO NO TETO, COM ROLO PARA TEXTURA ACRÍLICA. ARGAMASSA TRAÇO 1:4 E EMULSÃO POLIMÉRICA (ADESIVO) COM PREPARO MANUAL. AF_06/2014</v>
      </c>
      <c r="C65" s="36" t="str">
        <f>'[1]Orçamento Sintético'!E67</f>
        <v>m²</v>
      </c>
      <c r="D65" s="36">
        <v>33.950000000000003</v>
      </c>
      <c r="E65" s="37">
        <v>33.950000000000003</v>
      </c>
      <c r="F65" s="68"/>
      <c r="G65" s="37">
        <f t="shared" si="12"/>
        <v>33.950000000000003</v>
      </c>
      <c r="H65" s="37">
        <f t="shared" si="17"/>
        <v>0</v>
      </c>
      <c r="I65" s="61">
        <v>6.92</v>
      </c>
      <c r="J65" s="18">
        <f t="shared" ref="J65:J67" si="26">TRUNC(($I65*D65),2)</f>
        <v>234.93</v>
      </c>
      <c r="K65" s="18">
        <f>E65*I65</f>
        <v>234.93400000000003</v>
      </c>
      <c r="L65" s="18">
        <f t="shared" ref="L65:L67" si="27">TRUNC(($I65*F65),2)</f>
        <v>0</v>
      </c>
      <c r="M65" s="18">
        <f>K65+L65</f>
        <v>234.93400000000003</v>
      </c>
      <c r="N65" s="18">
        <f t="shared" ref="N65:N67" si="28">J65-M65</f>
        <v>-4.0000000000190994E-3</v>
      </c>
      <c r="O65" s="40">
        <v>1</v>
      </c>
      <c r="P65" s="28"/>
    </row>
    <row r="66" spans="1:16" s="12" customFormat="1" ht="25.5">
      <c r="A66" s="36" t="str">
        <f>'[1]Orçamento Sintético'!A68</f>
        <v>1.08.02.2</v>
      </c>
      <c r="B66" s="36" t="str">
        <f>'[1]Orçamento Sintético'!D68</f>
        <v>Reboco ou emboço interno, de teto, com argamassa traço t6 - 1:2:10 (cimento / cal / areia), espessura 1,5 cm</v>
      </c>
      <c r="C66" s="36" t="str">
        <f>'[1]Orçamento Sintético'!E68</f>
        <v>m²</v>
      </c>
      <c r="D66" s="36">
        <v>33.950000000000003</v>
      </c>
      <c r="E66" s="37">
        <v>33.950000000000003</v>
      </c>
      <c r="F66" s="68"/>
      <c r="G66" s="37">
        <f t="shared" si="12"/>
        <v>33.950000000000003</v>
      </c>
      <c r="H66" s="37">
        <f t="shared" si="17"/>
        <v>0</v>
      </c>
      <c r="I66" s="61">
        <v>32.729999999999997</v>
      </c>
      <c r="J66" s="18">
        <f t="shared" si="26"/>
        <v>1111.18</v>
      </c>
      <c r="K66" s="18">
        <f t="shared" ref="K66:K67" si="29">E66*I66</f>
        <v>1111.1835000000001</v>
      </c>
      <c r="L66" s="18">
        <f t="shared" si="27"/>
        <v>0</v>
      </c>
      <c r="M66" s="18">
        <f t="shared" ref="M66:M67" si="30">TRUNC(($L66+K66),2)</f>
        <v>1111.18</v>
      </c>
      <c r="N66" s="18">
        <f t="shared" si="28"/>
        <v>0</v>
      </c>
      <c r="O66" s="40">
        <f t="shared" si="6"/>
        <v>1</v>
      </c>
      <c r="P66" s="28"/>
    </row>
    <row r="67" spans="1:16" s="12" customFormat="1" ht="38.25">
      <c r="A67" s="36" t="str">
        <f>'[1]Orçamento Sintético'!A69</f>
        <v>1.08.02.3</v>
      </c>
      <c r="B67" s="36" t="str">
        <f>'[1]Orçamento Sintético'!D69</f>
        <v>FORRO EM RÉGUAS DE PVC, FRISADO, PARA AMBIENTES COMERCIAIS, INCLUSIVE ESTRUTURA DE FIXAÇÃO. AF_05/2017_P</v>
      </c>
      <c r="C67" s="36" t="str">
        <f>'[1]Orçamento Sintético'!E69</f>
        <v>m²</v>
      </c>
      <c r="D67" s="36">
        <v>260.98</v>
      </c>
      <c r="E67" s="37">
        <v>260.98</v>
      </c>
      <c r="F67" s="68"/>
      <c r="G67" s="37">
        <f t="shared" si="12"/>
        <v>260.98</v>
      </c>
      <c r="H67" s="37">
        <f t="shared" si="17"/>
        <v>0</v>
      </c>
      <c r="I67" s="61">
        <v>84.52</v>
      </c>
      <c r="J67" s="18">
        <f t="shared" si="26"/>
        <v>22058.02</v>
      </c>
      <c r="K67" s="18">
        <f t="shared" si="29"/>
        <v>22058.029600000002</v>
      </c>
      <c r="L67" s="18">
        <f t="shared" si="27"/>
        <v>0</v>
      </c>
      <c r="M67" s="18">
        <f t="shared" si="30"/>
        <v>22058.02</v>
      </c>
      <c r="N67" s="18">
        <f t="shared" si="28"/>
        <v>0</v>
      </c>
      <c r="O67" s="40">
        <f t="shared" si="6"/>
        <v>1</v>
      </c>
      <c r="P67" s="28"/>
    </row>
    <row r="68" spans="1:16" s="77" customFormat="1" ht="12.75">
      <c r="A68" s="78" t="str">
        <f>'[1]Orçamento Sintético'!A70</f>
        <v>1.08.03</v>
      </c>
      <c r="B68" s="78" t="str">
        <f>'[1]Orçamento Sintético'!D70</f>
        <v>PEITORIL</v>
      </c>
      <c r="C68" s="78"/>
      <c r="D68" s="78"/>
      <c r="E68" s="79"/>
      <c r="F68" s="80"/>
      <c r="G68" s="55"/>
      <c r="H68" s="55"/>
      <c r="I68" s="74"/>
      <c r="J68" s="81">
        <f>J69</f>
        <v>1559.5</v>
      </c>
      <c r="K68" s="81">
        <f>K69</f>
        <v>1559.5</v>
      </c>
      <c r="L68" s="81">
        <f>L69</f>
        <v>0</v>
      </c>
      <c r="M68" s="81">
        <f>M69</f>
        <v>1559.5</v>
      </c>
      <c r="N68" s="81">
        <f>N69</f>
        <v>0</v>
      </c>
      <c r="O68" s="58"/>
      <c r="P68" s="28"/>
    </row>
    <row r="69" spans="1:16" s="12" customFormat="1" ht="12.75">
      <c r="A69" s="36" t="str">
        <f>'[1]Orçamento Sintético'!A71</f>
        <v>1.08.03.1</v>
      </c>
      <c r="B69" s="36" t="str">
        <f>'[1]Orçamento Sintético'!D71</f>
        <v>Peitoril granito cinza polido, c/ largura = 17 cm, esp = 2 cm</v>
      </c>
      <c r="C69" s="36" t="str">
        <f>'[1]Orçamento Sintético'!E71</f>
        <v>m</v>
      </c>
      <c r="D69" s="36">
        <v>16.55</v>
      </c>
      <c r="E69" s="37">
        <f>'BM 003'!G69</f>
        <v>16.55</v>
      </c>
      <c r="F69" s="68"/>
      <c r="G69" s="37">
        <f t="shared" si="12"/>
        <v>16.55</v>
      </c>
      <c r="H69" s="37">
        <f t="shared" si="17"/>
        <v>0</v>
      </c>
      <c r="I69" s="61">
        <v>94.23</v>
      </c>
      <c r="J69" s="18">
        <f>TRUNC(($I69*D69),2)</f>
        <v>1559.5</v>
      </c>
      <c r="K69" s="18">
        <f>'BM 003'!M69</f>
        <v>1559.5</v>
      </c>
      <c r="L69" s="18">
        <f>TRUNC(($I69*F69),2)</f>
        <v>0</v>
      </c>
      <c r="M69" s="18">
        <f>TRUNC(($L69+K69),2)</f>
        <v>1559.5</v>
      </c>
      <c r="N69" s="18">
        <f>J69-M69</f>
        <v>0</v>
      </c>
      <c r="O69" s="40">
        <f t="shared" si="6"/>
        <v>1</v>
      </c>
      <c r="P69" s="28"/>
    </row>
    <row r="70" spans="1:16" s="82" customFormat="1" ht="12.75">
      <c r="A70" s="64" t="str">
        <f>'[1]Orçamento Sintético'!A72</f>
        <v>1.09</v>
      </c>
      <c r="B70" s="64" t="str">
        <f>'[1]Orçamento Sintético'!D72</f>
        <v>PAVIMENTAÇÃO</v>
      </c>
      <c r="C70" s="64"/>
      <c r="D70" s="64"/>
      <c r="E70" s="70"/>
      <c r="F70" s="83"/>
      <c r="G70" s="84"/>
      <c r="H70" s="84"/>
      <c r="I70" s="85"/>
      <c r="J70" s="26">
        <f>SUM(J71:J76)</f>
        <v>25424.45</v>
      </c>
      <c r="K70" s="26">
        <f>SUM(K71:K76)</f>
        <v>25424.475100000003</v>
      </c>
      <c r="L70" s="26">
        <f>SUM(L71:L76)</f>
        <v>0</v>
      </c>
      <c r="M70" s="26">
        <f>SUM(M71:M76)</f>
        <v>25424.45</v>
      </c>
      <c r="N70" s="26">
        <f>SUM(N71:N76)</f>
        <v>0</v>
      </c>
      <c r="O70" s="86"/>
      <c r="P70" s="28"/>
    </row>
    <row r="71" spans="1:16" s="12" customFormat="1" ht="25.5">
      <c r="A71" s="36" t="str">
        <f>'[1]Orçamento Sintético'!A73</f>
        <v>1.09.1</v>
      </c>
      <c r="B71" s="36" t="str">
        <f>'[1]Orçamento Sintético'!D73</f>
        <v>Camada impermeabilizadora, espessura = 7,0cm, c/ concreto fck = 15mpa</v>
      </c>
      <c r="C71" s="36" t="str">
        <f>'[1]Orçamento Sintético'!E73</f>
        <v>m²</v>
      </c>
      <c r="D71" s="36">
        <v>33.090000000000003</v>
      </c>
      <c r="E71" s="37">
        <f>'BM 003'!G71</f>
        <v>33.090000000000003</v>
      </c>
      <c r="F71" s="68"/>
      <c r="G71" s="37">
        <f t="shared" si="12"/>
        <v>33.090000000000003</v>
      </c>
      <c r="H71" s="37">
        <f t="shared" si="17"/>
        <v>0</v>
      </c>
      <c r="I71" s="61">
        <v>29.52</v>
      </c>
      <c r="J71" s="18">
        <f t="shared" ref="J71:J76" si="31">TRUNC(($I71*D71),2)</f>
        <v>976.81</v>
      </c>
      <c r="K71" s="18">
        <f>E71*I71-0.01</f>
        <v>976.80680000000007</v>
      </c>
      <c r="L71" s="18">
        <f t="shared" ref="L71:L76" si="32">TRUNC(($I71*F71),2)</f>
        <v>0</v>
      </c>
      <c r="M71" s="18">
        <f>TRUNC(($L71+K71),2)+0.01</f>
        <v>976.81</v>
      </c>
      <c r="N71" s="18">
        <f t="shared" ref="N71:N76" si="33">J71-M71</f>
        <v>0</v>
      </c>
      <c r="O71" s="40">
        <f>TRUNC((M71/J71),2)</f>
        <v>1</v>
      </c>
      <c r="P71" s="28"/>
    </row>
    <row r="72" spans="1:16" s="12" customFormat="1" ht="25.5">
      <c r="A72" s="36" t="str">
        <f>'[1]Orçamento Sintético'!A74</f>
        <v>1.09.2</v>
      </c>
      <c r="B72" s="36" t="str">
        <f>'[1]Orçamento Sintético'!D74</f>
        <v>Regularização de base para revest. de pisos com arg. traço t4, esp. média = 2,5cm</v>
      </c>
      <c r="C72" s="36" t="str">
        <f>'[1]Orçamento Sintético'!E74</f>
        <v>m²</v>
      </c>
      <c r="D72" s="36">
        <v>310.54000000000002</v>
      </c>
      <c r="E72" s="37">
        <v>310.54000000000002</v>
      </c>
      <c r="F72" s="68"/>
      <c r="G72" s="37">
        <f t="shared" si="12"/>
        <v>310.54000000000002</v>
      </c>
      <c r="H72" s="37">
        <f t="shared" si="17"/>
        <v>0</v>
      </c>
      <c r="I72" s="61">
        <v>24.81</v>
      </c>
      <c r="J72" s="18">
        <f t="shared" si="31"/>
        <v>7704.49</v>
      </c>
      <c r="K72" s="18">
        <f t="shared" ref="K72:K76" si="34">E72*I72</f>
        <v>7704.4974000000002</v>
      </c>
      <c r="L72" s="18">
        <f t="shared" si="32"/>
        <v>0</v>
      </c>
      <c r="M72" s="18">
        <f t="shared" ref="M72:M76" si="35">TRUNC(($L72+K72),2)</f>
        <v>7704.49</v>
      </c>
      <c r="N72" s="18">
        <f t="shared" si="33"/>
        <v>0</v>
      </c>
      <c r="O72" s="40">
        <f t="shared" si="6"/>
        <v>1</v>
      </c>
      <c r="P72" s="28"/>
    </row>
    <row r="73" spans="1:16" s="12" customFormat="1" ht="51">
      <c r="A73" s="36" t="str">
        <f>'[1]Orçamento Sintético'!A75</f>
        <v>1.09.3</v>
      </c>
      <c r="B73" s="36" t="str">
        <f>'[1]Orçamento Sintético'!D75</f>
        <v>Revestimento cerâmico para piso ou parede, 53 x 53 cm, Arielle, linha riviera, cor branca ou bege, ou similar, PEI-4, aplicado com argamassa industrializada ac-ii, rejuntado, exclusive regularização de base ou emboço</v>
      </c>
      <c r="C73" s="36" t="str">
        <f>'[1]Orçamento Sintético'!E75</f>
        <v>m²</v>
      </c>
      <c r="D73" s="36">
        <v>48.62</v>
      </c>
      <c r="E73" s="37">
        <f>'BM 003'!G73</f>
        <v>48.62</v>
      </c>
      <c r="F73" s="68"/>
      <c r="G73" s="37">
        <f t="shared" si="12"/>
        <v>48.62</v>
      </c>
      <c r="H73" s="37">
        <f t="shared" si="17"/>
        <v>0</v>
      </c>
      <c r="I73" s="61">
        <v>54.69</v>
      </c>
      <c r="J73" s="18">
        <f t="shared" si="31"/>
        <v>2659.02</v>
      </c>
      <c r="K73" s="18">
        <f t="shared" si="34"/>
        <v>2659.0277999999998</v>
      </c>
      <c r="L73" s="18">
        <f t="shared" si="32"/>
        <v>0</v>
      </c>
      <c r="M73" s="18">
        <f t="shared" si="35"/>
        <v>2659.02</v>
      </c>
      <c r="N73" s="18">
        <f t="shared" si="33"/>
        <v>0</v>
      </c>
      <c r="O73" s="40">
        <f t="shared" si="6"/>
        <v>1</v>
      </c>
      <c r="P73" s="28"/>
    </row>
    <row r="74" spans="1:16" s="12" customFormat="1" ht="12.75">
      <c r="A74" s="36" t="str">
        <f>'[1]Orçamento Sintético'!A76</f>
        <v>1.09.4</v>
      </c>
      <c r="B74" s="36" t="str">
        <f>'[1]Orçamento Sintético'!D76</f>
        <v>Rodapé alta resistência, h = 10 cm</v>
      </c>
      <c r="C74" s="36" t="str">
        <f>'[1]Orçamento Sintético'!E76</f>
        <v>m</v>
      </c>
      <c r="D74" s="36">
        <v>112.3</v>
      </c>
      <c r="E74" s="37">
        <v>112.3</v>
      </c>
      <c r="F74" s="68"/>
      <c r="G74" s="37">
        <f t="shared" si="12"/>
        <v>112.3</v>
      </c>
      <c r="H74" s="37">
        <f t="shared" si="17"/>
        <v>0</v>
      </c>
      <c r="I74" s="61">
        <v>20.48</v>
      </c>
      <c r="J74" s="18">
        <f t="shared" si="31"/>
        <v>2299.9</v>
      </c>
      <c r="K74" s="18">
        <f t="shared" si="34"/>
        <v>2299.904</v>
      </c>
      <c r="L74" s="18">
        <f t="shared" si="32"/>
        <v>0</v>
      </c>
      <c r="M74" s="18">
        <f t="shared" si="35"/>
        <v>2299.9</v>
      </c>
      <c r="N74" s="18">
        <f t="shared" si="33"/>
        <v>0</v>
      </c>
      <c r="O74" s="40">
        <f t="shared" si="6"/>
        <v>1</v>
      </c>
      <c r="P74" s="28"/>
    </row>
    <row r="75" spans="1:16" s="12" customFormat="1" ht="12.75">
      <c r="A75" s="36" t="str">
        <f>'[1]Orçamento Sintético'!A77</f>
        <v>1.09.5</v>
      </c>
      <c r="B75" s="36" t="str">
        <f>'[1]Orçamento Sintético'!D77</f>
        <v>Soleira em granito cinza andorinha, l = 15 cm, e = 2 cm</v>
      </c>
      <c r="C75" s="36" t="str">
        <f>'[1]Orçamento Sintético'!E77</f>
        <v>m</v>
      </c>
      <c r="D75" s="36">
        <v>5.7</v>
      </c>
      <c r="E75" s="37">
        <f>'BM 003'!G75</f>
        <v>5.7</v>
      </c>
      <c r="F75" s="68"/>
      <c r="G75" s="37">
        <f t="shared" si="12"/>
        <v>5.7</v>
      </c>
      <c r="H75" s="37">
        <f t="shared" si="17"/>
        <v>0</v>
      </c>
      <c r="I75" s="61">
        <v>68.97</v>
      </c>
      <c r="J75" s="18">
        <f t="shared" si="31"/>
        <v>393.12</v>
      </c>
      <c r="K75" s="18">
        <f t="shared" si="34"/>
        <v>393.12900000000002</v>
      </c>
      <c r="L75" s="18">
        <f t="shared" si="32"/>
        <v>0</v>
      </c>
      <c r="M75" s="18">
        <f t="shared" si="35"/>
        <v>393.12</v>
      </c>
      <c r="N75" s="18">
        <f t="shared" si="33"/>
        <v>0</v>
      </c>
      <c r="O75" s="40">
        <f t="shared" ref="O75:O118" si="36">TRUNC((M75/J75),2)</f>
        <v>1</v>
      </c>
      <c r="P75" s="28"/>
    </row>
    <row r="76" spans="1:16" s="12" customFormat="1" ht="38.25">
      <c r="A76" s="36" t="str">
        <f>'[1]Orçamento Sintético'!A78</f>
        <v>1.09.6</v>
      </c>
      <c r="B76" s="36" t="str">
        <f>'[1]Orçamento Sintético'!D78</f>
        <v>Piso alta resistência 12 mm, cor cinza, com juntas plásticas, polimento até o esmeril 400 e enceramento, exclusive argamassa de regularização, aplicado</v>
      </c>
      <c r="C76" s="36" t="str">
        <f>'[1]Orçamento Sintético'!E78</f>
        <v>m²</v>
      </c>
      <c r="D76" s="36">
        <v>256.73</v>
      </c>
      <c r="E76" s="37">
        <v>256.73</v>
      </c>
      <c r="F76" s="68"/>
      <c r="G76" s="37">
        <f t="shared" si="12"/>
        <v>256.73</v>
      </c>
      <c r="H76" s="37">
        <f t="shared" si="17"/>
        <v>0</v>
      </c>
      <c r="I76" s="61">
        <v>44.37</v>
      </c>
      <c r="J76" s="18">
        <f t="shared" si="31"/>
        <v>11391.11</v>
      </c>
      <c r="K76" s="18">
        <f t="shared" si="34"/>
        <v>11391.1101</v>
      </c>
      <c r="L76" s="18">
        <f t="shared" si="32"/>
        <v>0</v>
      </c>
      <c r="M76" s="18">
        <f t="shared" si="35"/>
        <v>11391.11</v>
      </c>
      <c r="N76" s="18">
        <f t="shared" si="33"/>
        <v>0</v>
      </c>
      <c r="O76" s="40">
        <f t="shared" si="36"/>
        <v>1</v>
      </c>
      <c r="P76" s="28"/>
    </row>
    <row r="77" spans="1:16" s="82" customFormat="1" ht="12.75">
      <c r="A77" s="64" t="str">
        <f>'[1]Orçamento Sintético'!A79</f>
        <v>1.10</v>
      </c>
      <c r="B77" s="64" t="str">
        <f>'[1]Orçamento Sintético'!D79</f>
        <v>ESQUADRIAS</v>
      </c>
      <c r="C77" s="64"/>
      <c r="D77" s="64"/>
      <c r="E77" s="70"/>
      <c r="F77" s="83"/>
      <c r="G77" s="84"/>
      <c r="H77" s="84"/>
      <c r="I77" s="85"/>
      <c r="J77" s="26">
        <f>J78+J84+J88</f>
        <v>21628.6</v>
      </c>
      <c r="K77" s="26">
        <f>K78+K84+K88</f>
        <v>21628.609400000001</v>
      </c>
      <c r="L77" s="26">
        <f>L78+L84+L88</f>
        <v>0</v>
      </c>
      <c r="M77" s="26">
        <f>M78+M84+M88</f>
        <v>21628.601999999999</v>
      </c>
      <c r="N77" s="26">
        <f>N78+N84+N88</f>
        <v>0</v>
      </c>
      <c r="O77" s="86"/>
      <c r="P77" s="28"/>
    </row>
    <row r="78" spans="1:16" s="12" customFormat="1" ht="12.75">
      <c r="A78" s="72" t="str">
        <f>'[1]Orçamento Sintético'!A80</f>
        <v>1.10.01</v>
      </c>
      <c r="B78" s="72" t="str">
        <f>'[1]Orçamento Sintético'!D80</f>
        <v>MADEIRA</v>
      </c>
      <c r="C78" s="72"/>
      <c r="D78" s="72"/>
      <c r="E78" s="73"/>
      <c r="F78" s="80"/>
      <c r="G78" s="54"/>
      <c r="H78" s="54"/>
      <c r="I78" s="75"/>
      <c r="J78" s="87">
        <f>SUM(J79:J83)</f>
        <v>11897.23</v>
      </c>
      <c r="K78" s="87">
        <f>SUM(K79:K83)</f>
        <v>11897.23</v>
      </c>
      <c r="L78" s="87">
        <f>SUM(L79:L83)</f>
        <v>0</v>
      </c>
      <c r="M78" s="87">
        <f>SUM(M79:M83)</f>
        <v>11897.23</v>
      </c>
      <c r="N78" s="87">
        <f>SUM(N79:N83)</f>
        <v>0</v>
      </c>
      <c r="O78" s="75"/>
      <c r="P78" s="28"/>
    </row>
    <row r="79" spans="1:16" s="12" customFormat="1" ht="63" customHeight="1">
      <c r="A79" s="36" t="str">
        <f>'[1]Orçamento Sintético'!A81</f>
        <v>1.10.01.1</v>
      </c>
      <c r="B79" s="36" t="str">
        <f>'[1]Orçamento Sintético'!D81</f>
        <v>Porta em madeira compensada (canela), lisa, semi-ôca, 0.90 x 2.10 m, para sanitário de deficiente físico (inclusive batente, ferragens, fechadura, suporte e chapa de alumínio e=1mm) - Rev 03</v>
      </c>
      <c r="C79" s="36" t="str">
        <f>'[1]Orçamento Sintético'!E81</f>
        <v>un</v>
      </c>
      <c r="D79" s="36">
        <v>4</v>
      </c>
      <c r="E79" s="37">
        <v>4</v>
      </c>
      <c r="F79" s="68"/>
      <c r="G79" s="37">
        <f t="shared" si="12"/>
        <v>4</v>
      </c>
      <c r="H79" s="37">
        <f t="shared" si="17"/>
        <v>0</v>
      </c>
      <c r="I79" s="61">
        <v>1372.18</v>
      </c>
      <c r="J79" s="18">
        <f t="shared" ref="J79:J83" si="37">TRUNC(($I79*D79),2)</f>
        <v>5488.72</v>
      </c>
      <c r="K79" s="18">
        <f t="shared" ref="K79:K83" si="38">E79*I79</f>
        <v>5488.72</v>
      </c>
      <c r="L79" s="18">
        <f t="shared" ref="L79:L83" si="39">TRUNC(($I79*F79),2)</f>
        <v>0</v>
      </c>
      <c r="M79" s="18">
        <f t="shared" ref="M79:M83" si="40">TRUNC(($L79+K79),2)</f>
        <v>5488.72</v>
      </c>
      <c r="N79" s="18">
        <f t="shared" ref="N79:N83" si="41">J79-M79</f>
        <v>0</v>
      </c>
      <c r="O79" s="40">
        <f t="shared" si="36"/>
        <v>1</v>
      </c>
      <c r="P79" s="28"/>
    </row>
    <row r="80" spans="1:16" s="12" customFormat="1" ht="35.25" customHeight="1">
      <c r="A80" s="36" t="str">
        <f>'[1]Orçamento Sintético'!A82</f>
        <v>1.10.01.2</v>
      </c>
      <c r="B80" s="36" t="str">
        <f>'[1]Orçamento Sintético'!D82</f>
        <v>Porta em madeira de lei, de correr, lisa, semi-ôca 0,90x2,10m, inclusive batentes e ferragens - Rev 02</v>
      </c>
      <c r="C80" s="36" t="str">
        <f>'[1]Orçamento Sintético'!E82</f>
        <v>un</v>
      </c>
      <c r="D80" s="36">
        <v>1</v>
      </c>
      <c r="E80" s="37">
        <v>1</v>
      </c>
      <c r="F80" s="68"/>
      <c r="G80" s="37">
        <f t="shared" si="12"/>
        <v>1</v>
      </c>
      <c r="H80" s="37">
        <f t="shared" si="17"/>
        <v>0</v>
      </c>
      <c r="I80" s="61">
        <v>1131.52</v>
      </c>
      <c r="J80" s="18">
        <f t="shared" si="37"/>
        <v>1131.52</v>
      </c>
      <c r="K80" s="18">
        <f t="shared" si="38"/>
        <v>1131.52</v>
      </c>
      <c r="L80" s="18">
        <f t="shared" si="39"/>
        <v>0</v>
      </c>
      <c r="M80" s="18">
        <f t="shared" si="40"/>
        <v>1131.52</v>
      </c>
      <c r="N80" s="18">
        <f t="shared" si="41"/>
        <v>0</v>
      </c>
      <c r="O80" s="40">
        <f t="shared" si="36"/>
        <v>1</v>
      </c>
      <c r="P80" s="28"/>
    </row>
    <row r="81" spans="1:16" s="12" customFormat="1" ht="42" customHeight="1">
      <c r="A81" s="36" t="str">
        <f>'[1]Orçamento Sintético'!A83</f>
        <v>1.10.01.3</v>
      </c>
      <c r="B81" s="36" t="str">
        <f>'[1]Orçamento Sintético'!D83</f>
        <v>Porta em madeira compensada (canela), lisa, semi-ôca, 0.90 x 2.10 m, inclusive batentes e ferragens</v>
      </c>
      <c r="C81" s="36" t="str">
        <f>'[1]Orçamento Sintético'!E83</f>
        <v>un</v>
      </c>
      <c r="D81" s="36">
        <v>1</v>
      </c>
      <c r="E81" s="37">
        <v>1</v>
      </c>
      <c r="F81" s="68"/>
      <c r="G81" s="37">
        <f t="shared" si="12"/>
        <v>1</v>
      </c>
      <c r="H81" s="37">
        <f t="shared" si="17"/>
        <v>0</v>
      </c>
      <c r="I81" s="61">
        <v>840.59</v>
      </c>
      <c r="J81" s="18">
        <f t="shared" si="37"/>
        <v>840.59</v>
      </c>
      <c r="K81" s="18">
        <f t="shared" si="38"/>
        <v>840.59</v>
      </c>
      <c r="L81" s="18">
        <f t="shared" si="39"/>
        <v>0</v>
      </c>
      <c r="M81" s="18">
        <f t="shared" si="40"/>
        <v>840.59</v>
      </c>
      <c r="N81" s="18">
        <f t="shared" si="41"/>
        <v>0</v>
      </c>
      <c r="O81" s="40">
        <f t="shared" si="36"/>
        <v>1</v>
      </c>
      <c r="P81" s="28"/>
    </row>
    <row r="82" spans="1:16" s="12" customFormat="1" ht="38.25">
      <c r="A82" s="36" t="str">
        <f>'[1]Orçamento Sintético'!A84</f>
        <v>1.10.01.4</v>
      </c>
      <c r="B82" s="36" t="str">
        <f>'[1]Orçamento Sintético'!D84</f>
        <v>Ferragem para divisória (vão porta) composta de 3 dobradiças palmela e 1 fechadura tubular Lockwell com botão de giro para travamento, ref:41410N, ou similar</v>
      </c>
      <c r="C82" s="36" t="str">
        <f>'[1]Orçamento Sintético'!E84</f>
        <v>cj</v>
      </c>
      <c r="D82" s="36">
        <v>8</v>
      </c>
      <c r="E82" s="37">
        <v>8</v>
      </c>
      <c r="F82" s="68"/>
      <c r="G82" s="37">
        <f t="shared" si="12"/>
        <v>8</v>
      </c>
      <c r="H82" s="37">
        <f t="shared" si="17"/>
        <v>0</v>
      </c>
      <c r="I82" s="61">
        <v>223.01</v>
      </c>
      <c r="J82" s="18">
        <f t="shared" si="37"/>
        <v>1784.08</v>
      </c>
      <c r="K82" s="18">
        <f t="shared" si="38"/>
        <v>1784.08</v>
      </c>
      <c r="L82" s="18">
        <f t="shared" si="39"/>
        <v>0</v>
      </c>
      <c r="M82" s="18">
        <f t="shared" si="40"/>
        <v>1784.08</v>
      </c>
      <c r="N82" s="18">
        <f t="shared" si="41"/>
        <v>0</v>
      </c>
      <c r="O82" s="40">
        <f t="shared" si="36"/>
        <v>1</v>
      </c>
      <c r="P82" s="28"/>
    </row>
    <row r="83" spans="1:16" s="12" customFormat="1" ht="25.5">
      <c r="A83" s="36" t="str">
        <f>'[1]Orçamento Sintético'!A85</f>
        <v>1.10.01.5</v>
      </c>
      <c r="B83" s="36" t="str">
        <f>'[1]Orçamento Sintético'!D85</f>
        <v>Porta para divisória, dim. 820 x 2110 x 35mm, Naval ou similar - Rev. 01</v>
      </c>
      <c r="C83" s="36" t="str">
        <f>'[1]Orçamento Sintético'!E85</f>
        <v>Un</v>
      </c>
      <c r="D83" s="36">
        <v>8</v>
      </c>
      <c r="E83" s="37">
        <v>8</v>
      </c>
      <c r="F83" s="68"/>
      <c r="G83" s="37">
        <f t="shared" si="12"/>
        <v>8</v>
      </c>
      <c r="H83" s="37">
        <f t="shared" si="17"/>
        <v>0</v>
      </c>
      <c r="I83" s="61">
        <v>331.54</v>
      </c>
      <c r="J83" s="18">
        <f t="shared" si="37"/>
        <v>2652.32</v>
      </c>
      <c r="K83" s="18">
        <f t="shared" si="38"/>
        <v>2652.32</v>
      </c>
      <c r="L83" s="18">
        <f t="shared" si="39"/>
        <v>0</v>
      </c>
      <c r="M83" s="18">
        <f t="shared" si="40"/>
        <v>2652.32</v>
      </c>
      <c r="N83" s="18">
        <f t="shared" si="41"/>
        <v>0</v>
      </c>
      <c r="O83" s="40">
        <f t="shared" si="36"/>
        <v>1</v>
      </c>
      <c r="P83" s="28"/>
    </row>
    <row r="84" spans="1:16" s="52" customFormat="1" ht="12.75">
      <c r="A84" s="72" t="str">
        <f>'[1]Orçamento Sintético'!A86</f>
        <v>1.10.02</v>
      </c>
      <c r="B84" s="72" t="str">
        <f>'[1]Orçamento Sintético'!D86</f>
        <v>ALUMINIO</v>
      </c>
      <c r="C84" s="72"/>
      <c r="D84" s="72"/>
      <c r="E84" s="73"/>
      <c r="F84" s="80"/>
      <c r="G84" s="54"/>
      <c r="H84" s="54"/>
      <c r="I84" s="75"/>
      <c r="J84" s="88">
        <f>SUM(J85:J87)</f>
        <v>8383.1899999999987</v>
      </c>
      <c r="K84" s="88">
        <f>SUM(K85:K87)</f>
        <v>8383.1994000000013</v>
      </c>
      <c r="L84" s="88">
        <f>SUM(L85:L87)</f>
        <v>0</v>
      </c>
      <c r="M84" s="88">
        <f>SUM(M85:M87)</f>
        <v>8383.1919999999991</v>
      </c>
      <c r="N84" s="88">
        <f>SUM(N85:N87)</f>
        <v>0</v>
      </c>
      <c r="O84" s="58"/>
      <c r="P84" s="28"/>
    </row>
    <row r="85" spans="1:16" s="12" customFormat="1" ht="25.5">
      <c r="A85" s="36" t="str">
        <f>'[1]Orçamento Sintético'!A87</f>
        <v>1.10.02.1</v>
      </c>
      <c r="B85" s="36" t="str">
        <f>'[1]Orçamento Sintético'!D87</f>
        <v>Janela em alumínio, cor N/P/B, tipo moldura-vidro, de correr, exclusive vidro</v>
      </c>
      <c r="C85" s="36" t="str">
        <f>'[1]Orçamento Sintético'!E87</f>
        <v>m²</v>
      </c>
      <c r="D85" s="36">
        <v>9.8000000000000007</v>
      </c>
      <c r="E85" s="37">
        <v>9.8000000000000007</v>
      </c>
      <c r="F85" s="68"/>
      <c r="G85" s="37">
        <f t="shared" si="12"/>
        <v>9.8000000000000007</v>
      </c>
      <c r="H85" s="37">
        <f t="shared" si="17"/>
        <v>0</v>
      </c>
      <c r="I85" s="61">
        <v>295.58999999999997</v>
      </c>
      <c r="J85" s="18">
        <f t="shared" ref="J85:J87" si="42">TRUNC(($I85*D85),2)</f>
        <v>2896.78</v>
      </c>
      <c r="K85" s="18">
        <f t="shared" ref="K85:K87" si="43">E85*I85</f>
        <v>2896.7820000000002</v>
      </c>
      <c r="L85" s="18">
        <f t="shared" ref="L85:L87" si="44">TRUNC(($I85*F85),2)</f>
        <v>0</v>
      </c>
      <c r="M85" s="18">
        <f>L85+K85</f>
        <v>2896.7820000000002</v>
      </c>
      <c r="N85" s="18">
        <v>0</v>
      </c>
      <c r="O85" s="40">
        <v>1</v>
      </c>
      <c r="P85" s="28"/>
    </row>
    <row r="86" spans="1:16" s="12" customFormat="1" ht="12.75">
      <c r="A86" s="36" t="str">
        <f>'[1]Orçamento Sintético'!A88</f>
        <v>1.10.02.2</v>
      </c>
      <c r="B86" s="36" t="str">
        <f>'[1]Orçamento Sintético'!D88</f>
        <v>Revisão de esquadrias de alumínio</v>
      </c>
      <c r="C86" s="36" t="str">
        <f>'[1]Orçamento Sintético'!E88</f>
        <v>m²</v>
      </c>
      <c r="D86" s="36">
        <v>23.82</v>
      </c>
      <c r="E86" s="37">
        <v>23.82</v>
      </c>
      <c r="F86" s="68"/>
      <c r="G86" s="37">
        <f t="shared" si="12"/>
        <v>23.82</v>
      </c>
      <c r="H86" s="37">
        <f t="shared" si="17"/>
        <v>0</v>
      </c>
      <c r="I86" s="61">
        <v>108.65</v>
      </c>
      <c r="J86" s="18">
        <f t="shared" si="42"/>
        <v>2588.04</v>
      </c>
      <c r="K86" s="18">
        <f t="shared" si="43"/>
        <v>2588.0430000000001</v>
      </c>
      <c r="L86" s="18">
        <f t="shared" si="44"/>
        <v>0</v>
      </c>
      <c r="M86" s="18">
        <f t="shared" ref="M86:M87" si="45">TRUNC(($L86+K86),2)</f>
        <v>2588.04</v>
      </c>
      <c r="N86" s="18">
        <f t="shared" ref="N86:N87" si="46">J86-M86</f>
        <v>0</v>
      </c>
      <c r="O86" s="40">
        <f t="shared" si="36"/>
        <v>1</v>
      </c>
      <c r="P86" s="28"/>
    </row>
    <row r="87" spans="1:16" s="12" customFormat="1" ht="38.25">
      <c r="A87" s="36" t="str">
        <f>'[1]Orçamento Sintético'!A89</f>
        <v>1.10.02.3</v>
      </c>
      <c r="B87" s="36" t="str">
        <f>'[1]Orçamento Sintético'!D89</f>
        <v>Porta ou janela em alumínio, cor N/P/B,tipo veneziana, de abrir ou correr, completa inclusive caixilhos, dobradiças ou roldanas e fechadura</v>
      </c>
      <c r="C87" s="36" t="str">
        <f>'[1]Orçamento Sintético'!E89</f>
        <v>m²</v>
      </c>
      <c r="D87" s="36">
        <v>8.64</v>
      </c>
      <c r="E87" s="37">
        <v>8.64</v>
      </c>
      <c r="F87" s="68"/>
      <c r="G87" s="37">
        <f t="shared" si="12"/>
        <v>8.64</v>
      </c>
      <c r="H87" s="37">
        <f t="shared" si="17"/>
        <v>0</v>
      </c>
      <c r="I87" s="61">
        <v>335.46</v>
      </c>
      <c r="J87" s="18">
        <f t="shared" si="42"/>
        <v>2898.37</v>
      </c>
      <c r="K87" s="18">
        <f t="shared" si="43"/>
        <v>2898.3744000000002</v>
      </c>
      <c r="L87" s="18">
        <f t="shared" si="44"/>
        <v>0</v>
      </c>
      <c r="M87" s="18">
        <f t="shared" si="45"/>
        <v>2898.37</v>
      </c>
      <c r="N87" s="18">
        <f t="shared" si="46"/>
        <v>0</v>
      </c>
      <c r="O87" s="40">
        <f t="shared" si="36"/>
        <v>1</v>
      </c>
      <c r="P87" s="28"/>
    </row>
    <row r="88" spans="1:16" s="52" customFormat="1" ht="12.75">
      <c r="A88" s="72" t="str">
        <f>'[1]Orçamento Sintético'!A90</f>
        <v>1.10.03</v>
      </c>
      <c r="B88" s="72" t="str">
        <f>'[1]Orçamento Sintético'!D90</f>
        <v>METÁLICA</v>
      </c>
      <c r="C88" s="72"/>
      <c r="D88" s="72"/>
      <c r="E88" s="73"/>
      <c r="F88" s="80"/>
      <c r="G88" s="54"/>
      <c r="H88" s="54"/>
      <c r="I88" s="75"/>
      <c r="J88" s="88">
        <f>SUM(J89:J90)</f>
        <v>1348.1799999999998</v>
      </c>
      <c r="K88" s="88">
        <f>SUM(K89:K90)</f>
        <v>1348.1799999999998</v>
      </c>
      <c r="L88" s="88">
        <f>SUM(L89:L90)</f>
        <v>0</v>
      </c>
      <c r="M88" s="88">
        <f>SUM(M89:M90)</f>
        <v>1348.1799999999998</v>
      </c>
      <c r="N88" s="88">
        <f>SUM(N89:N90)</f>
        <v>0</v>
      </c>
      <c r="O88" s="58"/>
      <c r="P88" s="28"/>
    </row>
    <row r="89" spans="1:16" s="12" customFormat="1" ht="12.75">
      <c r="A89" s="36" t="str">
        <f>'[1]Orçamento Sintético'!A91</f>
        <v>1.10.03.1</v>
      </c>
      <c r="B89" s="36" t="str">
        <f>'[1]Orçamento Sintético'!D91</f>
        <v>Revisão de esquadria de ferro</v>
      </c>
      <c r="C89" s="36" t="str">
        <f>'[1]Orçamento Sintético'!E91</f>
        <v>m²</v>
      </c>
      <c r="D89" s="36">
        <v>1.5</v>
      </c>
      <c r="E89" s="37">
        <f>'BM 003'!G89</f>
        <v>1.5</v>
      </c>
      <c r="F89" s="68"/>
      <c r="G89" s="37">
        <f t="shared" si="12"/>
        <v>1.5</v>
      </c>
      <c r="H89" s="37">
        <f t="shared" si="17"/>
        <v>0</v>
      </c>
      <c r="I89" s="61">
        <v>156.25</v>
      </c>
      <c r="J89" s="18">
        <f t="shared" ref="J89:J90" si="47">TRUNC(($I89*D89),2)</f>
        <v>234.37</v>
      </c>
      <c r="K89" s="18">
        <f>'BM 003'!M89</f>
        <v>234.37</v>
      </c>
      <c r="L89" s="18">
        <f t="shared" ref="L89:L90" si="48">TRUNC(($I89*F89),2)</f>
        <v>0</v>
      </c>
      <c r="M89" s="18">
        <f t="shared" ref="M89:M90" si="49">TRUNC(($L89+K89),2)</f>
        <v>234.37</v>
      </c>
      <c r="N89" s="18">
        <f t="shared" ref="N89:N90" si="50">J89-M89</f>
        <v>0</v>
      </c>
      <c r="O89" s="40">
        <f t="shared" si="36"/>
        <v>1</v>
      </c>
      <c r="P89" s="28"/>
    </row>
    <row r="90" spans="1:16" s="12" customFormat="1" ht="12.75">
      <c r="A90" s="36" t="str">
        <f>'[1]Orçamento Sintético'!A92</f>
        <v>1.10.03.2</v>
      </c>
      <c r="B90" s="36" t="str">
        <f>'[1]Orçamento Sintético'!D92</f>
        <v>Grade proteção c/ barra quadrada ferro 5/8""</v>
      </c>
      <c r="C90" s="36" t="str">
        <f>'[1]Orçamento Sintético'!E92</f>
        <v>m²</v>
      </c>
      <c r="D90" s="36">
        <v>6.78</v>
      </c>
      <c r="E90" s="37">
        <f>'BM 003'!G90</f>
        <v>6.78</v>
      </c>
      <c r="F90" s="68"/>
      <c r="G90" s="37">
        <f t="shared" si="12"/>
        <v>6.78</v>
      </c>
      <c r="H90" s="37">
        <f t="shared" si="17"/>
        <v>0</v>
      </c>
      <c r="I90" s="61">
        <v>164.28</v>
      </c>
      <c r="J90" s="18">
        <f t="shared" si="47"/>
        <v>1113.81</v>
      </c>
      <c r="K90" s="18">
        <f>'BM 003'!M90</f>
        <v>1113.81</v>
      </c>
      <c r="L90" s="18">
        <f t="shared" si="48"/>
        <v>0</v>
      </c>
      <c r="M90" s="18">
        <f t="shared" si="49"/>
        <v>1113.81</v>
      </c>
      <c r="N90" s="18">
        <f t="shared" si="50"/>
        <v>0</v>
      </c>
      <c r="O90" s="40">
        <f t="shared" si="36"/>
        <v>1</v>
      </c>
      <c r="P90" s="28"/>
    </row>
    <row r="91" spans="1:16" s="82" customFormat="1" ht="12.75">
      <c r="A91" s="64" t="str">
        <f>'[1]Orçamento Sintético'!A93</f>
        <v>1.11</v>
      </c>
      <c r="B91" s="64" t="str">
        <f>'[1]Orçamento Sintético'!D93</f>
        <v>VIDROS</v>
      </c>
      <c r="C91" s="64"/>
      <c r="D91" s="64"/>
      <c r="E91" s="70"/>
      <c r="F91" s="85"/>
      <c r="G91" s="84"/>
      <c r="H91" s="84"/>
      <c r="I91" s="85"/>
      <c r="J91" s="89">
        <f>J92</f>
        <v>4425.5</v>
      </c>
      <c r="K91" s="89">
        <f>K92</f>
        <v>4425.4971999999998</v>
      </c>
      <c r="L91" s="89">
        <f>L92</f>
        <v>0</v>
      </c>
      <c r="M91" s="89">
        <f>M92</f>
        <v>4425.49</v>
      </c>
      <c r="N91" s="89">
        <f>N92</f>
        <v>2.1827852025868566E-13</v>
      </c>
      <c r="O91" s="86"/>
      <c r="P91" s="28"/>
    </row>
    <row r="92" spans="1:16" s="12" customFormat="1" ht="38.25">
      <c r="A92" s="36" t="str">
        <f>'[1]Orçamento Sintético'!A94</f>
        <v>1.11.1</v>
      </c>
      <c r="B92" s="36" t="str">
        <f>'[1]Orçamento Sintético'!D94</f>
        <v>INSTALAÇÃO DE VIDRO LISO INCOLOR, E = 4 MM, EM ESQUADRIA DE ALUMÍNIO OU PVC, FIXADO COM BAGUETE. AF_01/2021_P</v>
      </c>
      <c r="C92" s="36" t="str">
        <f>'[1]Orçamento Sintético'!E94</f>
        <v>m²</v>
      </c>
      <c r="D92" s="36">
        <v>14.24</v>
      </c>
      <c r="E92" s="37">
        <v>14.24</v>
      </c>
      <c r="F92" s="68"/>
      <c r="G92" s="37">
        <f t="shared" si="12"/>
        <v>14.24</v>
      </c>
      <c r="H92" s="37">
        <f t="shared" si="17"/>
        <v>0</v>
      </c>
      <c r="I92" s="61">
        <v>310.77999999999997</v>
      </c>
      <c r="J92" s="18">
        <f>TRUNC(($I92*D92),2)</f>
        <v>4425.5</v>
      </c>
      <c r="K92" s="18">
        <f>E92*I92-0.01</f>
        <v>4425.4971999999998</v>
      </c>
      <c r="L92" s="18">
        <f>TRUNC(($I92*F92),2)</f>
        <v>0</v>
      </c>
      <c r="M92" s="18">
        <f>TRUNC(($L92+K92),2)</f>
        <v>4425.49</v>
      </c>
      <c r="N92" s="18">
        <f>J92-M92-0.01</f>
        <v>2.1827852025868566E-13</v>
      </c>
      <c r="O92" s="40">
        <f>M92/J92</f>
        <v>0.9999977403683199</v>
      </c>
      <c r="P92" s="28"/>
    </row>
    <row r="93" spans="1:16" s="82" customFormat="1" ht="12.75">
      <c r="A93" s="64" t="str">
        <f>'[1]Orçamento Sintético'!A95</f>
        <v>1.12</v>
      </c>
      <c r="B93" s="64" t="str">
        <f>'[1]Orçamento Sintético'!D95</f>
        <v>LOUÇAS E METAIS</v>
      </c>
      <c r="C93" s="64"/>
      <c r="D93" s="64"/>
      <c r="E93" s="70"/>
      <c r="F93" s="85"/>
      <c r="G93" s="84"/>
      <c r="H93" s="84"/>
      <c r="I93" s="85"/>
      <c r="J93" s="89">
        <f>J94+J111+J115+J117</f>
        <v>17939.500000000004</v>
      </c>
      <c r="K93" s="89">
        <f>K94+K111+K115+K117</f>
        <v>17939.500100000001</v>
      </c>
      <c r="L93" s="89">
        <f>L94+L111+L115+L117</f>
        <v>0</v>
      </c>
      <c r="M93" s="89">
        <f>M94+M111+M115+M117</f>
        <v>17939.500000000004</v>
      </c>
      <c r="N93" s="89">
        <f>N94+N111+N115+N117</f>
        <v>0</v>
      </c>
      <c r="O93" s="86"/>
      <c r="P93" s="28"/>
    </row>
    <row r="94" spans="1:16" s="52" customFormat="1" ht="12.75">
      <c r="A94" s="72" t="str">
        <f>'[1]Orçamento Sintético'!A96</f>
        <v>1.12.01</v>
      </c>
      <c r="B94" s="72" t="str">
        <f>'[1]Orçamento Sintético'!D96</f>
        <v>BANHEIROS</v>
      </c>
      <c r="C94" s="72"/>
      <c r="D94" s="72"/>
      <c r="E94" s="73"/>
      <c r="F94" s="74"/>
      <c r="G94" s="54"/>
      <c r="H94" s="54"/>
      <c r="I94" s="75"/>
      <c r="J94" s="87">
        <f>SUM(J95:J110)</f>
        <v>14738.04</v>
      </c>
      <c r="K94" s="87">
        <f>SUM(K95:K110)</f>
        <v>14738.0401</v>
      </c>
      <c r="L94" s="87">
        <f>SUM(L95:L110)</f>
        <v>0</v>
      </c>
      <c r="M94" s="87">
        <f>SUM(M95:M110)</f>
        <v>14738.04</v>
      </c>
      <c r="N94" s="87">
        <f>SUM(N95:N110)</f>
        <v>0</v>
      </c>
      <c r="O94" s="58"/>
      <c r="P94" s="28"/>
    </row>
    <row r="95" spans="1:16" s="12" customFormat="1" ht="38.25">
      <c r="A95" s="36" t="str">
        <f>'[1]Orçamento Sintético'!A97</f>
        <v>1.12.01.1</v>
      </c>
      <c r="B95" s="36" t="str">
        <f>'[1]Orçamento Sintético'!D97</f>
        <v>Vaso sanitario c/caixa de descarga acoplada, linha saveiro, CELITE ou similar,  c/ engate pvc, assento universal AMANCO ou similar</v>
      </c>
      <c r="C95" s="36" t="str">
        <f>'[1]Orçamento Sintético'!E97</f>
        <v>un</v>
      </c>
      <c r="D95" s="36">
        <v>6</v>
      </c>
      <c r="E95" s="37">
        <f>'BM 003'!G95</f>
        <v>6</v>
      </c>
      <c r="F95" s="68"/>
      <c r="G95" s="37">
        <f t="shared" si="12"/>
        <v>6</v>
      </c>
      <c r="H95" s="37">
        <f t="shared" si="17"/>
        <v>0</v>
      </c>
      <c r="I95" s="61">
        <v>497.6</v>
      </c>
      <c r="J95" s="18">
        <f t="shared" ref="J95:J110" si="51">TRUNC(($I95*D95),2)</f>
        <v>2985.6</v>
      </c>
      <c r="K95" s="18">
        <f t="shared" ref="K95:K110" si="52">E95*I95</f>
        <v>2985.6000000000004</v>
      </c>
      <c r="L95" s="18">
        <f t="shared" ref="L95:L110" si="53">TRUNC(($I95*F95),2)</f>
        <v>0</v>
      </c>
      <c r="M95" s="18">
        <f t="shared" ref="M95:M110" si="54">TRUNC(($L95+K95),2)</f>
        <v>2985.6</v>
      </c>
      <c r="N95" s="18">
        <f t="shared" ref="N95:N110" si="55">J95-M95</f>
        <v>0</v>
      </c>
      <c r="O95" s="40">
        <f t="shared" si="36"/>
        <v>1</v>
      </c>
      <c r="P95" s="28"/>
    </row>
    <row r="96" spans="1:16" s="12" customFormat="1" ht="38.25">
      <c r="A96" s="36" t="str">
        <f>'[1]Orçamento Sintético'!A98</f>
        <v>1.12.01.2</v>
      </c>
      <c r="B96" s="36" t="str">
        <f>'[1]Orçamento Sintético'!D98</f>
        <v>Mictório de louça branca com sifão integrado, engate flexivel cromado 1/2"", registro de pressão 1/2"" com canopla cromada acabamento simples e conjunto de fixação</v>
      </c>
      <c r="C96" s="36" t="str">
        <f>'[1]Orçamento Sintético'!E98</f>
        <v>un</v>
      </c>
      <c r="D96" s="36">
        <v>2</v>
      </c>
      <c r="E96" s="37">
        <f>'BM 003'!G96</f>
        <v>2</v>
      </c>
      <c r="F96" s="68"/>
      <c r="G96" s="37">
        <f t="shared" si="12"/>
        <v>2</v>
      </c>
      <c r="H96" s="37">
        <f t="shared" si="17"/>
        <v>0</v>
      </c>
      <c r="I96" s="61">
        <v>638.44000000000005</v>
      </c>
      <c r="J96" s="18">
        <f t="shared" si="51"/>
        <v>1276.8800000000001</v>
      </c>
      <c r="K96" s="18">
        <f t="shared" si="52"/>
        <v>1276.8800000000001</v>
      </c>
      <c r="L96" s="18">
        <f t="shared" si="53"/>
        <v>0</v>
      </c>
      <c r="M96" s="18">
        <f t="shared" si="54"/>
        <v>1276.8800000000001</v>
      </c>
      <c r="N96" s="18">
        <f t="shared" si="55"/>
        <v>0</v>
      </c>
      <c r="O96" s="40">
        <f t="shared" si="36"/>
        <v>1</v>
      </c>
      <c r="P96" s="28"/>
    </row>
    <row r="97" spans="1:16" s="12" customFormat="1" ht="12.75">
      <c r="A97" s="36" t="str">
        <f>'[1]Orçamento Sintético'!A99</f>
        <v>1.12.01.3</v>
      </c>
      <c r="B97" s="36" t="str">
        <f>'[1]Orçamento Sintético'!D99</f>
        <v>Dispenser para toalha interfolhada</v>
      </c>
      <c r="C97" s="36" t="str">
        <f>'[1]Orçamento Sintético'!E99</f>
        <v>un</v>
      </c>
      <c r="D97" s="36">
        <v>4</v>
      </c>
      <c r="E97" s="37">
        <f>'BM 003'!G97</f>
        <v>4</v>
      </c>
      <c r="F97" s="68"/>
      <c r="G97" s="37">
        <f t="shared" si="12"/>
        <v>4</v>
      </c>
      <c r="H97" s="37">
        <f t="shared" si="17"/>
        <v>0</v>
      </c>
      <c r="I97" s="61">
        <v>47.68</v>
      </c>
      <c r="J97" s="18">
        <f t="shared" si="51"/>
        <v>190.72</v>
      </c>
      <c r="K97" s="18">
        <f t="shared" si="52"/>
        <v>190.72</v>
      </c>
      <c r="L97" s="18">
        <f t="shared" si="53"/>
        <v>0</v>
      </c>
      <c r="M97" s="18">
        <f t="shared" si="54"/>
        <v>190.72</v>
      </c>
      <c r="N97" s="18">
        <f t="shared" si="55"/>
        <v>0</v>
      </c>
      <c r="O97" s="40">
        <f t="shared" si="36"/>
        <v>1</v>
      </c>
      <c r="P97" s="28"/>
    </row>
    <row r="98" spans="1:16" s="12" customFormat="1" ht="12.75">
      <c r="A98" s="36" t="str">
        <f>'[1]Orçamento Sintético'!A100</f>
        <v>1.12.01.4</v>
      </c>
      <c r="B98" s="36" t="str">
        <f>'[1]Orçamento Sintético'!D100</f>
        <v>Dispenser, em plástico, para papel higiênico em rolo</v>
      </c>
      <c r="C98" s="36" t="str">
        <f>'[1]Orçamento Sintético'!E100</f>
        <v>un</v>
      </c>
      <c r="D98" s="36">
        <v>8</v>
      </c>
      <c r="E98" s="37">
        <f>'BM 003'!G98</f>
        <v>8</v>
      </c>
      <c r="F98" s="68"/>
      <c r="G98" s="37">
        <f t="shared" si="12"/>
        <v>8</v>
      </c>
      <c r="H98" s="37">
        <f t="shared" si="17"/>
        <v>0</v>
      </c>
      <c r="I98" s="61">
        <v>71.17</v>
      </c>
      <c r="J98" s="18">
        <f t="shared" si="51"/>
        <v>569.36</v>
      </c>
      <c r="K98" s="18">
        <f t="shared" si="52"/>
        <v>569.36</v>
      </c>
      <c r="L98" s="18">
        <f t="shared" si="53"/>
        <v>0</v>
      </c>
      <c r="M98" s="18">
        <f t="shared" si="54"/>
        <v>569.36</v>
      </c>
      <c r="N98" s="18">
        <f t="shared" si="55"/>
        <v>0</v>
      </c>
      <c r="O98" s="40">
        <f t="shared" si="36"/>
        <v>1</v>
      </c>
      <c r="P98" s="28"/>
    </row>
    <row r="99" spans="1:16" s="12" customFormat="1" ht="38.25">
      <c r="A99" s="36" t="str">
        <f>'[1]Orçamento Sintético'!A101</f>
        <v>1.12.01.5</v>
      </c>
      <c r="B99" s="36" t="str">
        <f>'[1]Orçamento Sintético'!D101</f>
        <v>SABONETEIRA PLASTICA TIPO DISPENSER PARA SABONETE LIQUIDO COM RESERVATORIO 800 A 1500 ML, INCLUSO FIXAÇÃO. AF_01/2020</v>
      </c>
      <c r="C99" s="36" t="str">
        <f>'[1]Orçamento Sintético'!E101</f>
        <v>UN</v>
      </c>
      <c r="D99" s="36">
        <v>4</v>
      </c>
      <c r="E99" s="37">
        <f>'BM 003'!G99</f>
        <v>4</v>
      </c>
      <c r="F99" s="68"/>
      <c r="G99" s="37">
        <f t="shared" si="12"/>
        <v>4</v>
      </c>
      <c r="H99" s="37">
        <f t="shared" si="17"/>
        <v>0</v>
      </c>
      <c r="I99" s="61">
        <v>74.430000000000007</v>
      </c>
      <c r="J99" s="18">
        <f t="shared" si="51"/>
        <v>297.72000000000003</v>
      </c>
      <c r="K99" s="18">
        <f t="shared" si="52"/>
        <v>297.72000000000003</v>
      </c>
      <c r="L99" s="18">
        <f t="shared" si="53"/>
        <v>0</v>
      </c>
      <c r="M99" s="18">
        <f t="shared" si="54"/>
        <v>297.72000000000003</v>
      </c>
      <c r="N99" s="18">
        <f t="shared" si="55"/>
        <v>0</v>
      </c>
      <c r="O99" s="40">
        <f t="shared" si="36"/>
        <v>1</v>
      </c>
      <c r="P99" s="28"/>
    </row>
    <row r="100" spans="1:16" s="12" customFormat="1" ht="66" customHeight="1">
      <c r="A100" s="36" t="str">
        <f>'[1]Orçamento Sintético'!A102</f>
        <v>1.12.01.6</v>
      </c>
      <c r="B100" s="36" t="str">
        <f>'[1]Orçamento Sintético'!D102</f>
        <v>Lavatório com bancada em granito cinza andorinha, e = 2cm, dim 1,50x0,60, com 02 cubas de embutir de louça, sifão cromado, válvula cromada, torneira cromada, inclusive rodopia 10 cm, assentada</v>
      </c>
      <c r="C100" s="36" t="str">
        <f>'[1]Orçamento Sintético'!E102</f>
        <v>un</v>
      </c>
      <c r="D100" s="36">
        <v>1</v>
      </c>
      <c r="E100" s="37">
        <f>'BM 003'!G100</f>
        <v>1</v>
      </c>
      <c r="F100" s="68"/>
      <c r="G100" s="37">
        <f t="shared" si="12"/>
        <v>1</v>
      </c>
      <c r="H100" s="37">
        <f t="shared" si="17"/>
        <v>0</v>
      </c>
      <c r="I100" s="61">
        <v>1665.27</v>
      </c>
      <c r="J100" s="18">
        <f t="shared" si="51"/>
        <v>1665.27</v>
      </c>
      <c r="K100" s="18">
        <f t="shared" si="52"/>
        <v>1665.27</v>
      </c>
      <c r="L100" s="18">
        <f t="shared" si="53"/>
        <v>0</v>
      </c>
      <c r="M100" s="18">
        <f t="shared" si="54"/>
        <v>1665.27</v>
      </c>
      <c r="N100" s="18">
        <f t="shared" si="55"/>
        <v>0</v>
      </c>
      <c r="O100" s="40">
        <f t="shared" si="36"/>
        <v>1</v>
      </c>
      <c r="P100" s="28"/>
    </row>
    <row r="101" spans="1:16" s="12" customFormat="1" ht="51">
      <c r="A101" s="36" t="str">
        <f>'[1]Orçamento Sintético'!A103</f>
        <v>1.12.01.7</v>
      </c>
      <c r="B101" s="36" t="str">
        <f>'[1]Orçamento Sintético'!D103</f>
        <v>Lavatório com bancada em granito cinza andorinha, e = 2cm, dim 2.00x0.60, com 02 cubas de embutir de louça, sifão ajustável metalizado, válvula cromada, torneira cromada, inclusive rodopia 10 cm, assentada</v>
      </c>
      <c r="C101" s="36" t="str">
        <f>'[1]Orçamento Sintético'!E103</f>
        <v>un</v>
      </c>
      <c r="D101" s="36">
        <v>1</v>
      </c>
      <c r="E101" s="37">
        <f>'BM 003'!G101</f>
        <v>1</v>
      </c>
      <c r="F101" s="68"/>
      <c r="G101" s="37">
        <f t="shared" si="12"/>
        <v>1</v>
      </c>
      <c r="H101" s="37">
        <f t="shared" si="17"/>
        <v>0</v>
      </c>
      <c r="I101" s="61">
        <v>1513.54</v>
      </c>
      <c r="J101" s="18">
        <f t="shared" si="51"/>
        <v>1513.54</v>
      </c>
      <c r="K101" s="18">
        <f t="shared" si="52"/>
        <v>1513.54</v>
      </c>
      <c r="L101" s="18">
        <f t="shared" si="53"/>
        <v>0</v>
      </c>
      <c r="M101" s="18">
        <f t="shared" si="54"/>
        <v>1513.54</v>
      </c>
      <c r="N101" s="18">
        <f t="shared" si="55"/>
        <v>0</v>
      </c>
      <c r="O101" s="40">
        <f t="shared" si="36"/>
        <v>1</v>
      </c>
      <c r="P101" s="28"/>
    </row>
    <row r="102" spans="1:16" s="12" customFormat="1" ht="38.25">
      <c r="A102" s="36" t="str">
        <f>'[1]Orçamento Sintético'!A104</f>
        <v>1.12.01.8</v>
      </c>
      <c r="B102" s="36" t="str">
        <f>'[1]Orçamento Sintético'!D104</f>
        <v>Lavatório louça de canto (Deca-Izy, ref L-10117 ou similar) sem coluna, c/ sifão cromado, válvula cromada, engate cromado, exclusive torneira</v>
      </c>
      <c r="C102" s="36" t="str">
        <f>'[1]Orçamento Sintético'!E104</f>
        <v>un</v>
      </c>
      <c r="D102" s="36">
        <v>2</v>
      </c>
      <c r="E102" s="37">
        <f>'BM 003'!G102</f>
        <v>2</v>
      </c>
      <c r="F102" s="68"/>
      <c r="G102" s="37">
        <f t="shared" si="12"/>
        <v>2</v>
      </c>
      <c r="H102" s="37">
        <f t="shared" si="17"/>
        <v>0</v>
      </c>
      <c r="I102" s="61">
        <v>490.66</v>
      </c>
      <c r="J102" s="18">
        <f t="shared" si="51"/>
        <v>981.32</v>
      </c>
      <c r="K102" s="18">
        <f t="shared" si="52"/>
        <v>981.32</v>
      </c>
      <c r="L102" s="18">
        <f t="shared" si="53"/>
        <v>0</v>
      </c>
      <c r="M102" s="18">
        <f t="shared" si="54"/>
        <v>981.32</v>
      </c>
      <c r="N102" s="18">
        <f t="shared" si="55"/>
        <v>0</v>
      </c>
      <c r="O102" s="40">
        <f t="shared" si="36"/>
        <v>1</v>
      </c>
      <c r="P102" s="28"/>
    </row>
    <row r="103" spans="1:16" s="12" customFormat="1" ht="12.75">
      <c r="A103" s="36" t="str">
        <f>'[1]Orçamento Sintético'!A105</f>
        <v>1.12.01.9</v>
      </c>
      <c r="B103" s="36" t="str">
        <f>'[1]Orçamento Sintético'!D105</f>
        <v>Torneira cromada para PNE Nbr9050 NR32</v>
      </c>
      <c r="C103" s="36" t="str">
        <f>'[1]Orçamento Sintético'!E105</f>
        <v>un</v>
      </c>
      <c r="D103" s="36">
        <v>2</v>
      </c>
      <c r="E103" s="37">
        <v>2</v>
      </c>
      <c r="F103" s="68"/>
      <c r="G103" s="37">
        <f t="shared" si="12"/>
        <v>2</v>
      </c>
      <c r="H103" s="37">
        <f t="shared" si="17"/>
        <v>0</v>
      </c>
      <c r="I103" s="61">
        <v>114.41</v>
      </c>
      <c r="J103" s="18">
        <f t="shared" si="51"/>
        <v>228.82</v>
      </c>
      <c r="K103" s="18">
        <f t="shared" si="52"/>
        <v>228.82</v>
      </c>
      <c r="L103" s="18">
        <f>TRUNC(($I103*F103),2)</f>
        <v>0</v>
      </c>
      <c r="M103" s="18">
        <f t="shared" si="54"/>
        <v>228.82</v>
      </c>
      <c r="N103" s="18">
        <f t="shared" si="55"/>
        <v>0</v>
      </c>
      <c r="O103" s="40">
        <f t="shared" si="36"/>
        <v>1</v>
      </c>
      <c r="P103" s="28"/>
    </row>
    <row r="104" spans="1:16" s="12" customFormat="1" ht="38.25">
      <c r="A104" s="36" t="str">
        <f>'[1]Orçamento Sintético'!A106</f>
        <v>1.12.01.10</v>
      </c>
      <c r="B104" s="36" t="str">
        <f>'[1]Orçamento Sintético'!D106</f>
        <v>BARRA DE APOIO RETA, EM ALUMINIO, COMPRIMENTO 70 CM,  FIXADA NA PAREDE - FORNECIMENTO E INSTALAÇÃO. AF_01/2020</v>
      </c>
      <c r="C104" s="36" t="str">
        <f>'[1]Orçamento Sintético'!E106</f>
        <v>UN</v>
      </c>
      <c r="D104" s="36">
        <v>2</v>
      </c>
      <c r="E104" s="37">
        <f>'BM 003'!G104</f>
        <v>2</v>
      </c>
      <c r="F104" s="68"/>
      <c r="G104" s="37">
        <f t="shared" si="12"/>
        <v>2</v>
      </c>
      <c r="H104" s="37">
        <f t="shared" si="17"/>
        <v>0</v>
      </c>
      <c r="I104" s="61">
        <v>235.12</v>
      </c>
      <c r="J104" s="18">
        <f t="shared" si="51"/>
        <v>470.24</v>
      </c>
      <c r="K104" s="18">
        <f t="shared" si="52"/>
        <v>470.24</v>
      </c>
      <c r="L104" s="18">
        <f t="shared" si="53"/>
        <v>0</v>
      </c>
      <c r="M104" s="18">
        <f t="shared" si="54"/>
        <v>470.24</v>
      </c>
      <c r="N104" s="18">
        <f t="shared" si="55"/>
        <v>0</v>
      </c>
      <c r="O104" s="40">
        <f t="shared" si="36"/>
        <v>1</v>
      </c>
      <c r="P104" s="28"/>
    </row>
    <row r="105" spans="1:16" s="12" customFormat="1" ht="38.25">
      <c r="A105" s="36" t="str">
        <f>'[1]Orçamento Sintético'!A107</f>
        <v>1.12.01.11</v>
      </c>
      <c r="B105" s="36" t="str">
        <f>'[1]Orçamento Sintético'!D107</f>
        <v>BARRA DE APOIO RETA, EM ALUMINIO, COMPRIMENTO 60 CM,  FIXADA NA PAREDE - FORNECIMENTO E INSTALAÇÃO. AF_01/2020</v>
      </c>
      <c r="C105" s="36" t="str">
        <f>'[1]Orçamento Sintético'!E107</f>
        <v>UN</v>
      </c>
      <c r="D105" s="36">
        <v>4</v>
      </c>
      <c r="E105" s="37">
        <f>'BM 003'!G105</f>
        <v>4</v>
      </c>
      <c r="F105" s="68"/>
      <c r="G105" s="37">
        <f t="shared" si="12"/>
        <v>4</v>
      </c>
      <c r="H105" s="37">
        <f t="shared" si="17"/>
        <v>0</v>
      </c>
      <c r="I105" s="61">
        <v>211.2</v>
      </c>
      <c r="J105" s="18">
        <f t="shared" si="51"/>
        <v>844.8</v>
      </c>
      <c r="K105" s="18">
        <f t="shared" si="52"/>
        <v>844.8</v>
      </c>
      <c r="L105" s="18">
        <f t="shared" si="53"/>
        <v>0</v>
      </c>
      <c r="M105" s="18">
        <f t="shared" si="54"/>
        <v>844.8</v>
      </c>
      <c r="N105" s="18">
        <f t="shared" si="55"/>
        <v>0</v>
      </c>
      <c r="O105" s="40">
        <f t="shared" si="36"/>
        <v>1</v>
      </c>
      <c r="P105" s="28"/>
    </row>
    <row r="106" spans="1:16" s="12" customFormat="1" ht="25.5">
      <c r="A106" s="36" t="str">
        <f>'[1]Orçamento Sintético'!A108</f>
        <v>1.12.01.12</v>
      </c>
      <c r="B106" s="36" t="str">
        <f>'[1]Orçamento Sintético'!D108</f>
        <v>Alarme Banheiro Pne Deficiente Físico Conforme Nbr 9050 com acionador</v>
      </c>
      <c r="C106" s="36" t="str">
        <f>'[1]Orçamento Sintético'!E108</f>
        <v>un</v>
      </c>
      <c r="D106" s="36">
        <v>2</v>
      </c>
      <c r="E106" s="37">
        <v>2</v>
      </c>
      <c r="F106" s="68"/>
      <c r="G106" s="37">
        <f t="shared" si="12"/>
        <v>2</v>
      </c>
      <c r="H106" s="37">
        <f t="shared" si="17"/>
        <v>0</v>
      </c>
      <c r="I106" s="61">
        <v>485.42</v>
      </c>
      <c r="J106" s="18">
        <f t="shared" si="51"/>
        <v>970.84</v>
      </c>
      <c r="K106" s="18">
        <f t="shared" si="52"/>
        <v>970.84</v>
      </c>
      <c r="L106" s="18">
        <f t="shared" si="53"/>
        <v>0</v>
      </c>
      <c r="M106" s="18">
        <f t="shared" si="54"/>
        <v>970.84</v>
      </c>
      <c r="N106" s="18">
        <f t="shared" si="55"/>
        <v>0</v>
      </c>
      <c r="O106" s="40">
        <f t="shared" si="36"/>
        <v>1</v>
      </c>
      <c r="P106" s="28"/>
    </row>
    <row r="107" spans="1:16" s="12" customFormat="1" ht="25.5">
      <c r="A107" s="36" t="str">
        <f>'[1]Orçamento Sintético'!A109</f>
        <v>1.12.01.13</v>
      </c>
      <c r="B107" s="36" t="str">
        <f>'[1]Orçamento Sintético'!D109</f>
        <v>Placa de indicativa em acrílico e adesivo, com sinalização para deficientes, dim.: 12 x 30 cm</v>
      </c>
      <c r="C107" s="36" t="str">
        <f>'[1]Orçamento Sintético'!E109</f>
        <v>Un</v>
      </c>
      <c r="D107" s="36">
        <v>2</v>
      </c>
      <c r="E107" s="37">
        <v>2</v>
      </c>
      <c r="F107" s="68"/>
      <c r="G107" s="37">
        <f t="shared" si="12"/>
        <v>2</v>
      </c>
      <c r="H107" s="37">
        <f t="shared" si="17"/>
        <v>0</v>
      </c>
      <c r="I107" s="61">
        <v>45.81</v>
      </c>
      <c r="J107" s="18">
        <f t="shared" si="51"/>
        <v>91.62</v>
      </c>
      <c r="K107" s="18">
        <f t="shared" si="52"/>
        <v>91.62</v>
      </c>
      <c r="L107" s="18">
        <f t="shared" si="53"/>
        <v>0</v>
      </c>
      <c r="M107" s="18">
        <f t="shared" si="54"/>
        <v>91.62</v>
      </c>
      <c r="N107" s="18">
        <f t="shared" si="55"/>
        <v>0</v>
      </c>
      <c r="O107" s="40">
        <f t="shared" si="36"/>
        <v>1</v>
      </c>
      <c r="P107" s="28"/>
    </row>
    <row r="108" spans="1:16" s="12" customFormat="1" ht="12.75">
      <c r="A108" s="36" t="s">
        <v>34</v>
      </c>
      <c r="B108" s="36" t="str">
        <f>'[1]Orçamento Sintético'!D110</f>
        <v>Espelho plano 3mm</v>
      </c>
      <c r="C108" s="36" t="str">
        <f>'[1]Orçamento Sintético'!E110</f>
        <v>m²</v>
      </c>
      <c r="D108" s="36">
        <v>3.33</v>
      </c>
      <c r="E108" s="37">
        <v>3.33</v>
      </c>
      <c r="F108" s="68"/>
      <c r="G108" s="37">
        <f t="shared" ref="G108:G110" si="56">SUM(E108:F108)</f>
        <v>3.33</v>
      </c>
      <c r="H108" s="37">
        <f t="shared" si="17"/>
        <v>0</v>
      </c>
      <c r="I108" s="61">
        <v>192.97</v>
      </c>
      <c r="J108" s="18">
        <f t="shared" si="51"/>
        <v>642.59</v>
      </c>
      <c r="K108" s="18">
        <f t="shared" si="52"/>
        <v>642.59010000000001</v>
      </c>
      <c r="L108" s="18">
        <f t="shared" si="53"/>
        <v>0</v>
      </c>
      <c r="M108" s="18">
        <f t="shared" si="54"/>
        <v>642.59</v>
      </c>
      <c r="N108" s="18">
        <f t="shared" si="55"/>
        <v>0</v>
      </c>
      <c r="O108" s="40">
        <f t="shared" si="36"/>
        <v>1</v>
      </c>
      <c r="P108" s="28"/>
    </row>
    <row r="109" spans="1:16" s="12" customFormat="1" ht="12.75">
      <c r="A109" s="36" t="s">
        <v>35</v>
      </c>
      <c r="B109" s="36" t="str">
        <f>'[1]Orçamento Sintético'!D111</f>
        <v>Cabide de louça, DECA A680, branco ou similar</v>
      </c>
      <c r="C109" s="36" t="str">
        <f>'[1]Orçamento Sintético'!E111</f>
        <v>un</v>
      </c>
      <c r="D109" s="36">
        <v>4</v>
      </c>
      <c r="E109" s="37">
        <f>'BM 003'!G109</f>
        <v>4</v>
      </c>
      <c r="F109" s="68"/>
      <c r="G109" s="37">
        <f t="shared" si="56"/>
        <v>4</v>
      </c>
      <c r="H109" s="37">
        <f t="shared" si="17"/>
        <v>0</v>
      </c>
      <c r="I109" s="61">
        <v>19.760000000000002</v>
      </c>
      <c r="J109" s="18">
        <f t="shared" si="51"/>
        <v>79.040000000000006</v>
      </c>
      <c r="K109" s="18">
        <f t="shared" si="52"/>
        <v>79.040000000000006</v>
      </c>
      <c r="L109" s="18">
        <f t="shared" si="53"/>
        <v>0</v>
      </c>
      <c r="M109" s="18">
        <f t="shared" si="54"/>
        <v>79.040000000000006</v>
      </c>
      <c r="N109" s="18">
        <f t="shared" si="55"/>
        <v>0</v>
      </c>
      <c r="O109" s="40">
        <f t="shared" si="36"/>
        <v>1</v>
      </c>
      <c r="P109" s="28"/>
    </row>
    <row r="110" spans="1:16" s="12" customFormat="1" ht="38.25">
      <c r="A110" s="36" t="str">
        <f>'[1]Orçamento Sintético'!A112</f>
        <v>1.12.01.16</v>
      </c>
      <c r="B110" s="36" t="str">
        <f>'[1]Orçamento Sintético'!D112</f>
        <v>BARRA DE APOIO RETA, EM ALUMINIO, COMPRIMENTO 80 CM,  FIXADA NA PAREDE - FORNECIMENTO E INSTALAÇÃO. AF_01/2020</v>
      </c>
      <c r="C110" s="36" t="str">
        <f>'[1]Orçamento Sintético'!E112</f>
        <v>UN</v>
      </c>
      <c r="D110" s="36">
        <v>8</v>
      </c>
      <c r="E110" s="37">
        <f>'BM 003'!G110</f>
        <v>8</v>
      </c>
      <c r="F110" s="68"/>
      <c r="G110" s="37">
        <f t="shared" si="56"/>
        <v>8</v>
      </c>
      <c r="H110" s="37">
        <f t="shared" si="17"/>
        <v>0</v>
      </c>
      <c r="I110" s="61">
        <v>241.21</v>
      </c>
      <c r="J110" s="18">
        <f t="shared" si="51"/>
        <v>1929.68</v>
      </c>
      <c r="K110" s="18">
        <f t="shared" si="52"/>
        <v>1929.68</v>
      </c>
      <c r="L110" s="18">
        <f t="shared" si="53"/>
        <v>0</v>
      </c>
      <c r="M110" s="18">
        <f t="shared" si="54"/>
        <v>1929.68</v>
      </c>
      <c r="N110" s="18">
        <f t="shared" si="55"/>
        <v>0</v>
      </c>
      <c r="O110" s="40">
        <f t="shared" si="36"/>
        <v>1</v>
      </c>
      <c r="P110" s="28"/>
    </row>
    <row r="111" spans="1:16" s="52" customFormat="1" ht="12.75">
      <c r="A111" s="72" t="str">
        <f>'[1]Orçamento Sintético'!A113</f>
        <v>1.12.02</v>
      </c>
      <c r="B111" s="72" t="str">
        <f>'[1]Orçamento Sintético'!D113</f>
        <v>INSTITUTO DE IDENTIFICAÇÃO</v>
      </c>
      <c r="C111" s="72"/>
      <c r="D111" s="72"/>
      <c r="E111" s="73"/>
      <c r="F111" s="74"/>
      <c r="G111" s="54"/>
      <c r="H111" s="54"/>
      <c r="I111" s="75"/>
      <c r="J111" s="87">
        <f>SUM(J112:J114)</f>
        <v>1524.98</v>
      </c>
      <c r="K111" s="87">
        <f>SUM(K112:K114)</f>
        <v>1524.98</v>
      </c>
      <c r="L111" s="87">
        <f>SUM(L112:L114)</f>
        <v>0</v>
      </c>
      <c r="M111" s="87">
        <f>SUM(M112:M114)</f>
        <v>1524.98</v>
      </c>
      <c r="N111" s="87">
        <f>SUM(N112:N114)</f>
        <v>0</v>
      </c>
      <c r="O111" s="58"/>
      <c r="P111" s="28"/>
    </row>
    <row r="112" spans="1:16" s="12" customFormat="1" ht="51">
      <c r="A112" s="36" t="str">
        <f>'[1]Orçamento Sintético'!A114</f>
        <v>1.12.02.1</v>
      </c>
      <c r="B112" s="36" t="str">
        <f>'[1]Orçamento Sintético'!D114</f>
        <v>Lavatório com bancada em granito cinza andorinha, e = 2cm, dim 1.60x0.60, com 02 cubas de embutir de louça,  sifão ajustável metalizado, válvula cromada, torneira cromada, inclusive rodopia 10 cm, assentada</v>
      </c>
      <c r="C112" s="36" t="str">
        <f>'[1]Orçamento Sintético'!E114</f>
        <v>un</v>
      </c>
      <c r="D112" s="36">
        <v>1</v>
      </c>
      <c r="E112" s="37">
        <f>'BM 003'!G112</f>
        <v>1</v>
      </c>
      <c r="F112" s="68"/>
      <c r="G112" s="37">
        <f t="shared" ref="G112:G175" si="57">SUM(E112:F112)</f>
        <v>1</v>
      </c>
      <c r="H112" s="37">
        <f t="shared" ref="H112:H175" si="58">SUM(D112-G112)</f>
        <v>0</v>
      </c>
      <c r="I112" s="61">
        <v>1402.87</v>
      </c>
      <c r="J112" s="18">
        <f t="shared" ref="J112:J114" si="59">TRUNC(($I112*D112),2)</f>
        <v>1402.87</v>
      </c>
      <c r="K112" s="18">
        <f t="shared" ref="K112:K114" si="60">E112*I112</f>
        <v>1402.87</v>
      </c>
      <c r="L112" s="18">
        <f t="shared" ref="L112:L114" si="61">TRUNC(($I112*F112),2)</f>
        <v>0</v>
      </c>
      <c r="M112" s="18">
        <f t="shared" ref="M112:M114" si="62">TRUNC(($L112+K112),2)</f>
        <v>1402.87</v>
      </c>
      <c r="N112" s="18">
        <f t="shared" ref="N112:N114" si="63">J112-M112</f>
        <v>0</v>
      </c>
      <c r="O112" s="40">
        <f t="shared" si="36"/>
        <v>1</v>
      </c>
      <c r="P112" s="28"/>
    </row>
    <row r="113" spans="1:16" s="12" customFormat="1" ht="38.25">
      <c r="A113" s="36" t="str">
        <f>'[1]Orçamento Sintético'!A115</f>
        <v>1.12.02.2</v>
      </c>
      <c r="B113" s="36" t="str">
        <f>'[1]Orçamento Sintético'!D115</f>
        <v>SABONETEIRA PLASTICA TIPO DISPENSER PARA SABONETE LIQUIDO COM RESERVATORIO 800 A 1500 ML, INCLUSO FIXAÇÃO. AF_01/2020</v>
      </c>
      <c r="C113" s="36" t="str">
        <f>'[1]Orçamento Sintético'!E115</f>
        <v>UN</v>
      </c>
      <c r="D113" s="36">
        <v>1</v>
      </c>
      <c r="E113" s="37">
        <v>1</v>
      </c>
      <c r="F113" s="68"/>
      <c r="G113" s="37">
        <f t="shared" si="57"/>
        <v>1</v>
      </c>
      <c r="H113" s="37">
        <f t="shared" si="58"/>
        <v>0</v>
      </c>
      <c r="I113" s="61">
        <v>74.430000000000007</v>
      </c>
      <c r="J113" s="18">
        <f t="shared" si="59"/>
        <v>74.430000000000007</v>
      </c>
      <c r="K113" s="18">
        <f t="shared" si="60"/>
        <v>74.430000000000007</v>
      </c>
      <c r="L113" s="18">
        <f t="shared" si="61"/>
        <v>0</v>
      </c>
      <c r="M113" s="18">
        <f t="shared" si="62"/>
        <v>74.430000000000007</v>
      </c>
      <c r="N113" s="18">
        <f t="shared" si="63"/>
        <v>0</v>
      </c>
      <c r="O113" s="40">
        <f t="shared" si="36"/>
        <v>1</v>
      </c>
      <c r="P113" s="28"/>
    </row>
    <row r="114" spans="1:16" s="12" customFormat="1" ht="12.75">
      <c r="A114" s="36" t="str">
        <f>'[1]Orçamento Sintético'!A116</f>
        <v>1.12.02.3</v>
      </c>
      <c r="B114" s="36" t="str">
        <f>'[1]Orçamento Sintético'!D116</f>
        <v>Dispenser para toalha interfolhada</v>
      </c>
      <c r="C114" s="36" t="str">
        <f>'[1]Orçamento Sintético'!E116</f>
        <v>un</v>
      </c>
      <c r="D114" s="36">
        <v>1</v>
      </c>
      <c r="E114" s="37">
        <v>1</v>
      </c>
      <c r="F114" s="68"/>
      <c r="G114" s="37">
        <f t="shared" si="57"/>
        <v>1</v>
      </c>
      <c r="H114" s="37">
        <f t="shared" si="58"/>
        <v>0</v>
      </c>
      <c r="I114" s="61">
        <v>47.68</v>
      </c>
      <c r="J114" s="18">
        <f t="shared" si="59"/>
        <v>47.68</v>
      </c>
      <c r="K114" s="18">
        <f t="shared" si="60"/>
        <v>47.68</v>
      </c>
      <c r="L114" s="18">
        <f t="shared" si="61"/>
        <v>0</v>
      </c>
      <c r="M114" s="18">
        <f t="shared" si="62"/>
        <v>47.68</v>
      </c>
      <c r="N114" s="18">
        <f t="shared" si="63"/>
        <v>0</v>
      </c>
      <c r="O114" s="40">
        <f t="shared" si="36"/>
        <v>1</v>
      </c>
      <c r="P114" s="28"/>
    </row>
    <row r="115" spans="1:16" s="52" customFormat="1" ht="12.75">
      <c r="A115" s="72" t="str">
        <f>'[1]Orçamento Sintético'!A117</f>
        <v>1.12.03</v>
      </c>
      <c r="B115" s="72" t="str">
        <f>'[1]Orçamento Sintético'!D117</f>
        <v>DML</v>
      </c>
      <c r="C115" s="72">
        <f>'[1]Orçamento Sintético'!E117</f>
        <v>0</v>
      </c>
      <c r="D115" s="72">
        <v>0</v>
      </c>
      <c r="E115" s="73"/>
      <c r="F115" s="74"/>
      <c r="G115" s="54"/>
      <c r="H115" s="54"/>
      <c r="I115" s="87"/>
      <c r="J115" s="87">
        <f>J116</f>
        <v>494.24</v>
      </c>
      <c r="K115" s="87">
        <f>K116</f>
        <v>494.24</v>
      </c>
      <c r="L115" s="87">
        <f>L116</f>
        <v>0</v>
      </c>
      <c r="M115" s="87">
        <f>M116</f>
        <v>494.24</v>
      </c>
      <c r="N115" s="87">
        <f>N116</f>
        <v>0</v>
      </c>
      <c r="O115" s="58"/>
      <c r="P115" s="28"/>
    </row>
    <row r="116" spans="1:16" s="12" customFormat="1" ht="63.75">
      <c r="A116" s="36" t="str">
        <f>'[1]Orçamento Sintético'!A118</f>
        <v>1.12.03.1</v>
      </c>
      <c r="B116" s="36" t="str">
        <f>'[1]Orçamento Sintético'!D118</f>
        <v>TANQUE DE LOUÇA BRANCA SUSPENSO, 18L OU EQUIVALENTE, INCLUSO SIFÃO TIPO GARRAFA EM PVC, VÁLVULA PLÁSTICA E TORNEIRA DE METAL CROMADO PADRÃO POPULAR - FORNECIMENTO E INSTALAÇÃO. AF_01/2020</v>
      </c>
      <c r="C116" s="36" t="str">
        <f>'[1]Orçamento Sintético'!E118</f>
        <v>UN</v>
      </c>
      <c r="D116" s="36">
        <v>1</v>
      </c>
      <c r="E116" s="37">
        <f>'BM 003'!G116</f>
        <v>1</v>
      </c>
      <c r="F116" s="68"/>
      <c r="G116" s="37">
        <f t="shared" si="57"/>
        <v>1</v>
      </c>
      <c r="H116" s="37">
        <f t="shared" si="58"/>
        <v>0</v>
      </c>
      <c r="I116" s="61">
        <v>494.24</v>
      </c>
      <c r="J116" s="18">
        <f>TRUNC(($I116*D116),2)</f>
        <v>494.24</v>
      </c>
      <c r="K116" s="18">
        <f>'BM 003'!M116</f>
        <v>494.24</v>
      </c>
      <c r="L116" s="18">
        <f>TRUNC(($I116*F116),2)</f>
        <v>0</v>
      </c>
      <c r="M116" s="18">
        <f>TRUNC(($L116+K116),2)</f>
        <v>494.24</v>
      </c>
      <c r="N116" s="18">
        <f>J116-M116</f>
        <v>0</v>
      </c>
      <c r="O116" s="40">
        <f t="shared" si="36"/>
        <v>1</v>
      </c>
      <c r="P116" s="28"/>
    </row>
    <row r="117" spans="1:16" s="22" customFormat="1" ht="12.75">
      <c r="A117" s="65" t="str">
        <f>'[1]Orçamento Sintético'!A119</f>
        <v>1.12.04</v>
      </c>
      <c r="B117" s="65" t="str">
        <f>'[1]Orçamento Sintético'!D119</f>
        <v>COZINHA</v>
      </c>
      <c r="C117" s="65"/>
      <c r="D117" s="65"/>
      <c r="E117" s="70"/>
      <c r="F117" s="85"/>
      <c r="G117" s="67"/>
      <c r="H117" s="67"/>
      <c r="I117" s="66"/>
      <c r="J117" s="89">
        <f>J118</f>
        <v>1182.24</v>
      </c>
      <c r="K117" s="89">
        <f>K118</f>
        <v>1182.24</v>
      </c>
      <c r="L117" s="89">
        <f>L118</f>
        <v>0</v>
      </c>
      <c r="M117" s="89">
        <f>M118</f>
        <v>1182.24</v>
      </c>
      <c r="N117" s="89">
        <f>N118</f>
        <v>0</v>
      </c>
      <c r="O117" s="86"/>
      <c r="P117" s="28"/>
    </row>
    <row r="118" spans="1:16" s="12" customFormat="1" ht="63" customHeight="1">
      <c r="A118" s="36" t="str">
        <f>'[1]Orçamento Sintético'!A120</f>
        <v>1.12.04.1</v>
      </c>
      <c r="B118" s="36" t="str">
        <f>'[1]Orçamento Sintético'!D120</f>
        <v>Pia de cozinha com bancada em granito cinza andorinha, e = 2cm, dim 1.50x0.60, com 01 cuba de aço inox, sifão cromado, válvula cromada, torneira em aço inox, inclusive rodopia 10 cm, assentada.</v>
      </c>
      <c r="C118" s="36" t="str">
        <f>'[1]Orçamento Sintético'!E120</f>
        <v>un</v>
      </c>
      <c r="D118" s="36">
        <v>1</v>
      </c>
      <c r="E118" s="37">
        <f>'BM 003'!G118</f>
        <v>1</v>
      </c>
      <c r="F118" s="68"/>
      <c r="G118" s="37">
        <f t="shared" si="57"/>
        <v>1</v>
      </c>
      <c r="H118" s="37">
        <f t="shared" si="58"/>
        <v>0</v>
      </c>
      <c r="I118" s="61">
        <v>1182.24</v>
      </c>
      <c r="J118" s="18">
        <f>TRUNC(($I118*D118),2)</f>
        <v>1182.24</v>
      </c>
      <c r="K118" s="18">
        <f>'BM 003'!M118</f>
        <v>1182.24</v>
      </c>
      <c r="L118" s="18">
        <f>TRUNC(($I118*F118),2)</f>
        <v>0</v>
      </c>
      <c r="M118" s="18">
        <f>TRUNC(($L118+K118),2)</f>
        <v>1182.24</v>
      </c>
      <c r="N118" s="18">
        <f>J118-M118</f>
        <v>0</v>
      </c>
      <c r="O118" s="40">
        <f t="shared" si="36"/>
        <v>1</v>
      </c>
      <c r="P118" s="28"/>
    </row>
    <row r="119" spans="1:16" s="82" customFormat="1" ht="12.75">
      <c r="A119" s="64" t="str">
        <f>'[1]Orçamento Sintético'!A121</f>
        <v>1.13</v>
      </c>
      <c r="B119" s="64" t="str">
        <f>'[1]Orçamento Sintético'!D121</f>
        <v>PINTURA</v>
      </c>
      <c r="C119" s="64"/>
      <c r="D119" s="64"/>
      <c r="E119" s="70"/>
      <c r="F119" s="85"/>
      <c r="G119" s="84"/>
      <c r="H119" s="84"/>
      <c r="I119" s="89"/>
      <c r="J119" s="89">
        <f>J120+J122+J124+J126</f>
        <v>31890.22</v>
      </c>
      <c r="K119" s="89">
        <f>K120+K122+K124+K126</f>
        <v>31890.219100000002</v>
      </c>
      <c r="L119" s="89">
        <f>L120+L122+L124+L126</f>
        <v>0</v>
      </c>
      <c r="M119" s="89">
        <f>M120+M122+M124+M126</f>
        <v>31890.2032</v>
      </c>
      <c r="N119" s="89">
        <f>N120+N122+N124+N126</f>
        <v>-3.200000001033914E-3</v>
      </c>
      <c r="O119" s="86"/>
      <c r="P119" s="28"/>
    </row>
    <row r="120" spans="1:16" s="52" customFormat="1" ht="12.75">
      <c r="A120" s="72" t="str">
        <f>'[1]Orçamento Sintético'!A122</f>
        <v>1.13.01</v>
      </c>
      <c r="B120" s="72" t="str">
        <f>'[1]Orçamento Sintético'!D122</f>
        <v>ESQUADRIA DE MADEIRA</v>
      </c>
      <c r="C120" s="72"/>
      <c r="D120" s="72"/>
      <c r="E120" s="73"/>
      <c r="F120" s="74"/>
      <c r="G120" s="54"/>
      <c r="H120" s="54"/>
      <c r="I120" s="87"/>
      <c r="J120" s="87">
        <f>J121</f>
        <v>1151.8599999999999</v>
      </c>
      <c r="K120" s="87">
        <f>K121</f>
        <v>1151.8605000000002</v>
      </c>
      <c r="L120" s="87">
        <f>L121</f>
        <v>0</v>
      </c>
      <c r="M120" s="87">
        <f>M121</f>
        <v>1151.8599999999999</v>
      </c>
      <c r="N120" s="87">
        <f>N121</f>
        <v>0</v>
      </c>
      <c r="O120" s="58"/>
      <c r="P120" s="28"/>
    </row>
    <row r="121" spans="1:16" s="12" customFormat="1" ht="51.75" customHeight="1">
      <c r="A121" s="36" t="str">
        <f>'[1]Orçamento Sintético'!A123</f>
        <v>1.13.01.1</v>
      </c>
      <c r="B121" s="36" t="str">
        <f>'[1]Orçamento Sintético'!D123</f>
        <v>Pintura sobre superfícies de madeira com aplicação de 01 demão de fundo sintético nivelador, 01 demão de massa a óleo e 02 demãos de tinta esmalte</v>
      </c>
      <c r="C121" s="36" t="str">
        <f>'[1]Orçamento Sintético'!E123</f>
        <v>m²</v>
      </c>
      <c r="D121" s="36">
        <v>28.35</v>
      </c>
      <c r="E121" s="37">
        <v>28.35</v>
      </c>
      <c r="F121" s="68"/>
      <c r="G121" s="37">
        <f t="shared" si="57"/>
        <v>28.35</v>
      </c>
      <c r="H121" s="37">
        <f t="shared" si="58"/>
        <v>0</v>
      </c>
      <c r="I121" s="61">
        <v>40.630000000000003</v>
      </c>
      <c r="J121" s="18">
        <f>TRUNC(($I121*D121),2)</f>
        <v>1151.8599999999999</v>
      </c>
      <c r="K121" s="18">
        <f>E121*I121</f>
        <v>1151.8605000000002</v>
      </c>
      <c r="L121" s="18">
        <f>TRUNC(($I121*F121),2)</f>
        <v>0</v>
      </c>
      <c r="M121" s="18">
        <f>TRUNC(($L121+K121),2)</f>
        <v>1151.8599999999999</v>
      </c>
      <c r="N121" s="18">
        <f>J121-M121</f>
        <v>0</v>
      </c>
      <c r="O121" s="40">
        <f>TRUNC((M121/J121),2)</f>
        <v>1</v>
      </c>
      <c r="P121" s="28"/>
    </row>
    <row r="122" spans="1:16" s="52" customFormat="1" ht="12.75">
      <c r="A122" s="72" t="str">
        <f>'[1]Orçamento Sintético'!A124</f>
        <v>1.13.02</v>
      </c>
      <c r="B122" s="72" t="str">
        <f>'[1]Orçamento Sintético'!D124</f>
        <v>ESQUADRIA METÁLICA</v>
      </c>
      <c r="C122" s="72"/>
      <c r="D122" s="72"/>
      <c r="E122" s="73"/>
      <c r="F122" s="90"/>
      <c r="G122" s="54"/>
      <c r="H122" s="54"/>
      <c r="I122" s="75"/>
      <c r="J122" s="87">
        <f>J123</f>
        <v>2059.29</v>
      </c>
      <c r="K122" s="87">
        <f>K123</f>
        <v>2059.2878999999998</v>
      </c>
      <c r="L122" s="87">
        <f>L123</f>
        <v>0</v>
      </c>
      <c r="M122" s="87">
        <f>M123</f>
        <v>2059.2800000000002</v>
      </c>
      <c r="N122" s="87">
        <f>N123</f>
        <v>-2.3646883062777846E-13</v>
      </c>
      <c r="O122" s="56"/>
      <c r="P122" s="28"/>
    </row>
    <row r="123" spans="1:16" s="12" customFormat="1" ht="25.5">
      <c r="A123" s="36" t="str">
        <f>'[1]Orçamento Sintético'!A125</f>
        <v>1.13.02.1</v>
      </c>
      <c r="B123" s="36" t="str">
        <f>'[1]Orçamento Sintético'!D125</f>
        <v>Pintura de acabamento com lixamento, aplicação de 01 demão de tinta à base de zarcão e 02 demãos de tinta esmalte</v>
      </c>
      <c r="C123" s="36" t="str">
        <f>'[1]Orçamento Sintético'!E125</f>
        <v>m²</v>
      </c>
      <c r="D123" s="36">
        <v>77.33</v>
      </c>
      <c r="E123" s="37">
        <v>77.33</v>
      </c>
      <c r="F123" s="68"/>
      <c r="G123" s="37">
        <f t="shared" si="57"/>
        <v>77.33</v>
      </c>
      <c r="H123" s="37">
        <f t="shared" si="58"/>
        <v>0</v>
      </c>
      <c r="I123" s="61">
        <v>26.63</v>
      </c>
      <c r="J123" s="18">
        <f>TRUNC(($I123*D123),2)</f>
        <v>2059.29</v>
      </c>
      <c r="K123" s="18">
        <f>E123*I123-0.01</f>
        <v>2059.2878999999998</v>
      </c>
      <c r="L123" s="18">
        <f>TRUNC(($I123*F123),2)</f>
        <v>0</v>
      </c>
      <c r="M123" s="18">
        <f>TRUNC(($L123+K123),2)</f>
        <v>2059.2800000000002</v>
      </c>
      <c r="N123" s="18">
        <f>J123-M123-0.01</f>
        <v>-2.3646883062777846E-13</v>
      </c>
      <c r="O123" s="40">
        <f>M123/J123</f>
        <v>0.99999514395738354</v>
      </c>
      <c r="P123" s="28"/>
    </row>
    <row r="124" spans="1:16" s="52" customFormat="1" ht="12.75">
      <c r="A124" s="72" t="str">
        <f>'[1]Orçamento Sintético'!A126</f>
        <v>1.13.03</v>
      </c>
      <c r="B124" s="72" t="str">
        <f>'[1]Orçamento Sintético'!D126</f>
        <v>PAREDES INTERNAS</v>
      </c>
      <c r="C124" s="72"/>
      <c r="D124" s="72"/>
      <c r="E124" s="73"/>
      <c r="F124" s="90"/>
      <c r="G124" s="54"/>
      <c r="H124" s="54"/>
      <c r="I124" s="75"/>
      <c r="J124" s="76">
        <f>J125</f>
        <v>11987.61</v>
      </c>
      <c r="K124" s="76">
        <f>K125</f>
        <v>11987.6132</v>
      </c>
      <c r="L124" s="76">
        <f>L125</f>
        <v>0</v>
      </c>
      <c r="M124" s="76">
        <f>M125</f>
        <v>11987.6132</v>
      </c>
      <c r="N124" s="76">
        <f>N125</f>
        <v>-3.1999999991967343E-3</v>
      </c>
      <c r="O124" s="57"/>
      <c r="P124" s="28"/>
    </row>
    <row r="125" spans="1:16" s="12" customFormat="1" ht="63.75" customHeight="1">
      <c r="A125" s="36" t="str">
        <f>'[1]Orçamento Sintético'!A127</f>
        <v>1.13.03.1</v>
      </c>
      <c r="B125" s="36" t="str">
        <f>'[1]Orçamento Sintético'!D127</f>
        <v>Pintura para interiores, sobre paredes ou tetos, com lixamento, aplicação de 01 demão de líquido selador, 02 demãos de massa corrida e 02 demãos de tinta pva latex convencional para interiores</v>
      </c>
      <c r="C125" s="36" t="str">
        <f>'[1]Orçamento Sintético'!E127</f>
        <v>m²</v>
      </c>
      <c r="D125" s="36">
        <v>411.38</v>
      </c>
      <c r="E125" s="37">
        <v>411.38</v>
      </c>
      <c r="F125" s="68"/>
      <c r="G125" s="37">
        <f t="shared" si="57"/>
        <v>411.38</v>
      </c>
      <c r="H125" s="37">
        <f t="shared" si="58"/>
        <v>0</v>
      </c>
      <c r="I125" s="61">
        <v>29.14</v>
      </c>
      <c r="J125" s="18">
        <f>TRUNC(($I125*D125),2)</f>
        <v>11987.61</v>
      </c>
      <c r="K125" s="18">
        <f>E125*I125</f>
        <v>11987.6132</v>
      </c>
      <c r="L125" s="18">
        <f>TRUNC(($I125*F125),2)</f>
        <v>0</v>
      </c>
      <c r="M125" s="18">
        <f>K125+L125</f>
        <v>11987.6132</v>
      </c>
      <c r="N125" s="18">
        <f>J125-M125</f>
        <v>-3.1999999991967343E-3</v>
      </c>
      <c r="O125" s="40">
        <v>1</v>
      </c>
      <c r="P125" s="28"/>
    </row>
    <row r="126" spans="1:16" s="52" customFormat="1" ht="12.75">
      <c r="A126" s="72" t="str">
        <f>'[1]Orçamento Sintético'!A128</f>
        <v>1.13.04</v>
      </c>
      <c r="B126" s="72" t="str">
        <f>'[1]Orçamento Sintético'!D128</f>
        <v>PAREDES EXTERNAS</v>
      </c>
      <c r="C126" s="72"/>
      <c r="D126" s="72"/>
      <c r="E126" s="91"/>
      <c r="F126" s="80"/>
      <c r="G126" s="54"/>
      <c r="H126" s="54"/>
      <c r="I126" s="87"/>
      <c r="J126" s="87">
        <f>J127</f>
        <v>16691.46</v>
      </c>
      <c r="K126" s="87">
        <f>K127</f>
        <v>16691.4575</v>
      </c>
      <c r="L126" s="87">
        <f>L127</f>
        <v>0</v>
      </c>
      <c r="M126" s="87">
        <f>M127</f>
        <v>16691.45</v>
      </c>
      <c r="N126" s="87">
        <f>N127</f>
        <v>-1.6007108832871708E-12</v>
      </c>
      <c r="O126" s="58"/>
      <c r="P126" s="28"/>
    </row>
    <row r="127" spans="1:16" s="12" customFormat="1" ht="38.25">
      <c r="A127" s="36" t="str">
        <f>'[1]Orçamento Sintético'!A129</f>
        <v>1.13.04.1</v>
      </c>
      <c r="B127" s="36" t="str">
        <f>'[1]Orçamento Sintético'!D129</f>
        <v>Pintura para exteriores, sobre paredes, com lixamento, aplicação de 01 demão de selador acrílico, 01 demão de textura acrílica branca e 02 demãos de tinta acrílica convencional</v>
      </c>
      <c r="C127" s="36" t="str">
        <f>'[1]Orçamento Sintético'!E129</f>
        <v>m²</v>
      </c>
      <c r="D127" s="36">
        <v>444.75</v>
      </c>
      <c r="E127" s="37">
        <v>444.75</v>
      </c>
      <c r="F127" s="68"/>
      <c r="G127" s="37">
        <f t="shared" si="57"/>
        <v>444.75</v>
      </c>
      <c r="H127" s="37">
        <f t="shared" si="58"/>
        <v>0</v>
      </c>
      <c r="I127" s="61">
        <v>37.53</v>
      </c>
      <c r="J127" s="18">
        <f>TRUNC(($I127*D127),2)</f>
        <v>16691.46</v>
      </c>
      <c r="K127" s="18">
        <f>E127*I127-0.01</f>
        <v>16691.4575</v>
      </c>
      <c r="L127" s="18">
        <f>TRUNC(($I127*F127),2)</f>
        <v>0</v>
      </c>
      <c r="M127" s="18">
        <f>TRUNC(($L127+K127),2)</f>
        <v>16691.45</v>
      </c>
      <c r="N127" s="18">
        <f>J127-M127-0.01</f>
        <v>-1.6007108832871708E-12</v>
      </c>
      <c r="O127" s="40">
        <f>M127/J127</f>
        <v>0.99999940089123429</v>
      </c>
      <c r="P127" s="28"/>
    </row>
    <row r="128" spans="1:16" s="82" customFormat="1" ht="12.75">
      <c r="A128" s="64" t="str">
        <f>'[1]Orçamento Sintético'!A130</f>
        <v>1.14</v>
      </c>
      <c r="B128" s="64" t="str">
        <f>'[1]Orçamento Sintético'!D130</f>
        <v>INCÊNDIO</v>
      </c>
      <c r="C128" s="64"/>
      <c r="D128" s="64"/>
      <c r="E128" s="70"/>
      <c r="F128" s="24"/>
      <c r="G128" s="84"/>
      <c r="H128" s="84"/>
      <c r="I128" s="85"/>
      <c r="J128" s="89">
        <f>SUM(J129:J131)</f>
        <v>905.83</v>
      </c>
      <c r="K128" s="89">
        <f>SUM(K129:K131)</f>
        <v>905.83</v>
      </c>
      <c r="L128" s="89">
        <f>SUM(L129:L131)</f>
        <v>0</v>
      </c>
      <c r="M128" s="89">
        <f>SUM(M129:M131)</f>
        <v>905.83</v>
      </c>
      <c r="N128" s="89">
        <f>SUM(N129:N131)</f>
        <v>0</v>
      </c>
      <c r="O128" s="60"/>
      <c r="P128" s="28"/>
    </row>
    <row r="129" spans="1:16" s="12" customFormat="1" ht="12.75">
      <c r="A129" s="36" t="str">
        <f>'[1]Orçamento Sintético'!A131</f>
        <v>1.14.1</v>
      </c>
      <c r="B129" s="36" t="str">
        <f>'[1]Orçamento Sintético'!D131</f>
        <v>Extintor de pó químico seco (PQS), capacidade 12 kg</v>
      </c>
      <c r="C129" s="36" t="str">
        <f>'[1]Orçamento Sintético'!E131</f>
        <v>un</v>
      </c>
      <c r="D129" s="36">
        <v>3</v>
      </c>
      <c r="E129" s="37">
        <v>3</v>
      </c>
      <c r="F129" s="68"/>
      <c r="G129" s="37">
        <f t="shared" si="57"/>
        <v>3</v>
      </c>
      <c r="H129" s="37">
        <f t="shared" si="58"/>
        <v>0</v>
      </c>
      <c r="I129" s="61">
        <v>236.53</v>
      </c>
      <c r="J129" s="18">
        <f t="shared" ref="J129:J131" si="64">TRUNC(($I129*D129),2)</f>
        <v>709.59</v>
      </c>
      <c r="K129" s="18">
        <f t="shared" ref="K129:K131" si="65">E129*I129</f>
        <v>709.59</v>
      </c>
      <c r="L129" s="18">
        <f t="shared" ref="L129:L131" si="66">TRUNC(($I129*F129),2)</f>
        <v>0</v>
      </c>
      <c r="M129" s="18">
        <f t="shared" ref="M129:M131" si="67">TRUNC(($L129+K129),2)</f>
        <v>709.59</v>
      </c>
      <c r="N129" s="18">
        <f t="shared" ref="N129:N131" si="68">J129-M129</f>
        <v>0</v>
      </c>
      <c r="O129" s="40">
        <f t="shared" ref="O129:O191" si="69">TRUNC((M129/J129),2)</f>
        <v>1</v>
      </c>
      <c r="P129" s="28"/>
    </row>
    <row r="130" spans="1:16" s="12" customFormat="1" ht="38.25">
      <c r="A130" s="36" t="str">
        <f>'[1]Orçamento Sintético'!A132</f>
        <v>1.14.2</v>
      </c>
      <c r="B130" s="36" t="str">
        <f>'[1]Orçamento Sintético'!D132</f>
        <v>Placa de sinalizacao, fotoluminescente, 38x19 cm, em pvc , com seta indicativa de sentido (esquerda ou direita) de saída de emergência- Placa S2</v>
      </c>
      <c r="C130" s="36" t="str">
        <f>'[1]Orçamento Sintético'!E132</f>
        <v>un</v>
      </c>
      <c r="D130" s="36">
        <v>6</v>
      </c>
      <c r="E130" s="37">
        <v>6</v>
      </c>
      <c r="F130" s="68"/>
      <c r="G130" s="37">
        <f t="shared" si="57"/>
        <v>6</v>
      </c>
      <c r="H130" s="37">
        <f t="shared" si="58"/>
        <v>0</v>
      </c>
      <c r="I130" s="61">
        <v>23.79</v>
      </c>
      <c r="J130" s="18">
        <f t="shared" si="64"/>
        <v>142.74</v>
      </c>
      <c r="K130" s="18">
        <f t="shared" si="65"/>
        <v>142.74</v>
      </c>
      <c r="L130" s="18">
        <f t="shared" si="66"/>
        <v>0</v>
      </c>
      <c r="M130" s="18">
        <f t="shared" si="67"/>
        <v>142.74</v>
      </c>
      <c r="N130" s="18">
        <f t="shared" si="68"/>
        <v>0</v>
      </c>
      <c r="O130" s="40">
        <f t="shared" si="69"/>
        <v>1</v>
      </c>
      <c r="P130" s="28"/>
    </row>
    <row r="131" spans="1:16" s="12" customFormat="1" ht="38.25">
      <c r="A131" s="36" t="str">
        <f>'[1]Orçamento Sintético'!A133</f>
        <v>1.14.3</v>
      </c>
      <c r="B131" s="36" t="str">
        <f>'[1]Orçamento Sintético'!D133</f>
        <v>LUMINÁRIA DE EMERGÊNCIA, COM 30 LÂMPADAS LED DE 2 W, SEM REATOR - FORNECIMENTO E INSTALAÇÃO. AF_02/2020</v>
      </c>
      <c r="C131" s="36" t="str">
        <f>'[1]Orçamento Sintético'!E133</f>
        <v>UN</v>
      </c>
      <c r="D131" s="36">
        <v>2</v>
      </c>
      <c r="E131" s="37">
        <v>2</v>
      </c>
      <c r="F131" s="68"/>
      <c r="G131" s="37">
        <f t="shared" si="57"/>
        <v>2</v>
      </c>
      <c r="H131" s="37">
        <f t="shared" si="58"/>
        <v>0</v>
      </c>
      <c r="I131" s="61">
        <v>26.75</v>
      </c>
      <c r="J131" s="18">
        <f t="shared" si="64"/>
        <v>53.5</v>
      </c>
      <c r="K131" s="18">
        <f t="shared" si="65"/>
        <v>53.5</v>
      </c>
      <c r="L131" s="18">
        <f t="shared" si="66"/>
        <v>0</v>
      </c>
      <c r="M131" s="18">
        <f t="shared" si="67"/>
        <v>53.5</v>
      </c>
      <c r="N131" s="18">
        <f t="shared" si="68"/>
        <v>0</v>
      </c>
      <c r="O131" s="40">
        <f t="shared" si="69"/>
        <v>1</v>
      </c>
      <c r="P131" s="28"/>
    </row>
    <row r="132" spans="1:16" s="82" customFormat="1" ht="12.75">
      <c r="A132" s="64" t="str">
        <f>'[1]Orçamento Sintético'!A134</f>
        <v>1.15</v>
      </c>
      <c r="B132" s="64" t="str">
        <f>'[1]Orçamento Sintético'!D134</f>
        <v>INSTALAÇÕES HIDRÁULICAS</v>
      </c>
      <c r="C132" s="64"/>
      <c r="D132" s="64"/>
      <c r="E132" s="70"/>
      <c r="F132" s="85"/>
      <c r="G132" s="84"/>
      <c r="H132" s="84"/>
      <c r="I132" s="89"/>
      <c r="J132" s="89">
        <f>SUM(J133:J146)</f>
        <v>4041.12</v>
      </c>
      <c r="K132" s="89">
        <f>SUM(K133:K146)</f>
        <v>4041.12</v>
      </c>
      <c r="L132" s="89">
        <f>SUM(L133:L146)</f>
        <v>0</v>
      </c>
      <c r="M132" s="89">
        <f>SUM(M133:M146)</f>
        <v>4041.12</v>
      </c>
      <c r="N132" s="89">
        <f>SUM(N133:N146)</f>
        <v>0</v>
      </c>
      <c r="O132" s="86"/>
      <c r="P132" s="28"/>
    </row>
    <row r="133" spans="1:16" s="12" customFormat="1" ht="12.75">
      <c r="A133" s="36" t="str">
        <f>'[1]Orçamento Sintético'!A135</f>
        <v>1.15.1</v>
      </c>
      <c r="B133" s="36" t="str">
        <f>'[1]Orçamento Sintético'!D135</f>
        <v>Limpeza de reservatório</v>
      </c>
      <c r="C133" s="36" t="str">
        <f>'[1]Orçamento Sintético'!E135</f>
        <v>m³</v>
      </c>
      <c r="D133" s="36">
        <v>5</v>
      </c>
      <c r="E133" s="37">
        <f>'BM 003'!G133</f>
        <v>5</v>
      </c>
      <c r="F133" s="68"/>
      <c r="G133" s="37">
        <f t="shared" si="57"/>
        <v>5</v>
      </c>
      <c r="H133" s="37">
        <f t="shared" si="58"/>
        <v>0</v>
      </c>
      <c r="I133" s="61">
        <v>13.25</v>
      </c>
      <c r="J133" s="18">
        <f t="shared" ref="J133:J146" si="70">TRUNC(($I133*D133),2)</f>
        <v>66.25</v>
      </c>
      <c r="K133" s="18">
        <f>'BM 003'!M133</f>
        <v>66.25</v>
      </c>
      <c r="L133" s="18">
        <f t="shared" ref="L133:L146" si="71">TRUNC(($I133*F133),2)</f>
        <v>0</v>
      </c>
      <c r="M133" s="18">
        <f t="shared" ref="M133:M146" si="72">TRUNC(($L133+K133),2)</f>
        <v>66.25</v>
      </c>
      <c r="N133" s="18">
        <f t="shared" ref="N133:N146" si="73">J133-M133</f>
        <v>0</v>
      </c>
      <c r="O133" s="40">
        <f t="shared" si="69"/>
        <v>1</v>
      </c>
      <c r="P133" s="28"/>
    </row>
    <row r="134" spans="1:16" s="12" customFormat="1" ht="12.75">
      <c r="A134" s="36" t="str">
        <f>'[1]Orçamento Sintético'!A136</f>
        <v>1.15.2</v>
      </c>
      <c r="B134" s="36" t="str">
        <f>'[1]Orçamento Sintético'!D136</f>
        <v>Registro tipo esfera em PVC c/borboleta, d =  1""</v>
      </c>
      <c r="C134" s="36" t="str">
        <f>'[1]Orçamento Sintético'!E136</f>
        <v>un</v>
      </c>
      <c r="D134" s="36">
        <v>1</v>
      </c>
      <c r="E134" s="37">
        <f>'BM 003'!G134</f>
        <v>1</v>
      </c>
      <c r="F134" s="68"/>
      <c r="G134" s="37">
        <f t="shared" si="57"/>
        <v>1</v>
      </c>
      <c r="H134" s="37">
        <f t="shared" si="58"/>
        <v>0</v>
      </c>
      <c r="I134" s="61">
        <v>42.51</v>
      </c>
      <c r="J134" s="18">
        <f t="shared" si="70"/>
        <v>42.51</v>
      </c>
      <c r="K134" s="18">
        <f>'BM 003'!M134</f>
        <v>42.51</v>
      </c>
      <c r="L134" s="18">
        <f t="shared" si="71"/>
        <v>0</v>
      </c>
      <c r="M134" s="18">
        <f t="shared" si="72"/>
        <v>42.51</v>
      </c>
      <c r="N134" s="18">
        <f t="shared" si="73"/>
        <v>0</v>
      </c>
      <c r="O134" s="40">
        <f t="shared" si="69"/>
        <v>1</v>
      </c>
      <c r="P134" s="28"/>
    </row>
    <row r="135" spans="1:16" s="12" customFormat="1" ht="12.75">
      <c r="A135" s="36" t="str">
        <f>'[1]Orçamento Sintético'!A137</f>
        <v>1.15.3</v>
      </c>
      <c r="B135" s="36" t="str">
        <f>'[1]Orçamento Sintético'!D137</f>
        <v>Registro tipo esfera em PVC c/borboleta, d = 1 1/4""</v>
      </c>
      <c r="C135" s="36" t="str">
        <f>'[1]Orçamento Sintético'!E137</f>
        <v>un</v>
      </c>
      <c r="D135" s="36">
        <v>1</v>
      </c>
      <c r="E135" s="37">
        <f>'BM 003'!G135</f>
        <v>1</v>
      </c>
      <c r="F135" s="68"/>
      <c r="G135" s="37">
        <f t="shared" si="57"/>
        <v>1</v>
      </c>
      <c r="H135" s="37">
        <f t="shared" si="58"/>
        <v>0</v>
      </c>
      <c r="I135" s="61">
        <v>57.4</v>
      </c>
      <c r="J135" s="18">
        <f t="shared" si="70"/>
        <v>57.4</v>
      </c>
      <c r="K135" s="18">
        <f>'BM 003'!M135</f>
        <v>57.4</v>
      </c>
      <c r="L135" s="18">
        <f t="shared" si="71"/>
        <v>0</v>
      </c>
      <c r="M135" s="18">
        <f t="shared" si="72"/>
        <v>57.4</v>
      </c>
      <c r="N135" s="18">
        <f t="shared" si="73"/>
        <v>0</v>
      </c>
      <c r="O135" s="40">
        <f t="shared" si="69"/>
        <v>1</v>
      </c>
      <c r="P135" s="28"/>
    </row>
    <row r="136" spans="1:16" s="12" customFormat="1" ht="38.25">
      <c r="A136" s="36" t="str">
        <f>'[1]Orçamento Sintético'!A138</f>
        <v>1.15.4</v>
      </c>
      <c r="B136" s="36" t="str">
        <f>'[1]Orçamento Sintético'!D138</f>
        <v>TE, PVC, SOLDÁVEL, DN 32MM, INSTALADO EM RAMAL DE DISTRIBUIÇÃO DE ÁGUA - FORNECIMENTO E INSTALAÇÃO. AF_12/2014</v>
      </c>
      <c r="C136" s="36" t="str">
        <f>'[1]Orçamento Sintético'!E138</f>
        <v>UN</v>
      </c>
      <c r="D136" s="36">
        <v>8</v>
      </c>
      <c r="E136" s="37">
        <f>'BM 003'!G136</f>
        <v>8</v>
      </c>
      <c r="F136" s="68"/>
      <c r="G136" s="37">
        <f t="shared" si="57"/>
        <v>8</v>
      </c>
      <c r="H136" s="37">
        <f t="shared" si="58"/>
        <v>0</v>
      </c>
      <c r="I136" s="61">
        <v>13.43</v>
      </c>
      <c r="J136" s="18">
        <f t="shared" si="70"/>
        <v>107.44</v>
      </c>
      <c r="K136" s="18">
        <f>'BM 003'!M136</f>
        <v>107.44</v>
      </c>
      <c r="L136" s="18">
        <f t="shared" si="71"/>
        <v>0</v>
      </c>
      <c r="M136" s="18">
        <f t="shared" si="72"/>
        <v>107.44</v>
      </c>
      <c r="N136" s="18">
        <f t="shared" si="73"/>
        <v>0</v>
      </c>
      <c r="O136" s="40">
        <f t="shared" si="69"/>
        <v>1</v>
      </c>
      <c r="P136" s="28"/>
    </row>
    <row r="137" spans="1:16" s="12" customFormat="1" ht="38.25">
      <c r="A137" s="36" t="str">
        <f>'[1]Orçamento Sintético'!A139</f>
        <v>1.15.5</v>
      </c>
      <c r="B137" s="36" t="str">
        <f>'[1]Orçamento Sintético'!D139</f>
        <v>JOELHO 90 GRAUS, PVC, SOLDÁVEL, DN 32MM, INSTALADO EM PRUMADA DE ÁGUA - FORNECIMENTO E INSTALAÇÃO. AF_12/2014</v>
      </c>
      <c r="C137" s="36" t="str">
        <f>'[1]Orçamento Sintético'!E139</f>
        <v>UN</v>
      </c>
      <c r="D137" s="36">
        <v>7</v>
      </c>
      <c r="E137" s="37">
        <f>'BM 003'!G137</f>
        <v>7</v>
      </c>
      <c r="F137" s="68"/>
      <c r="G137" s="37">
        <f t="shared" si="57"/>
        <v>7</v>
      </c>
      <c r="H137" s="37">
        <f t="shared" si="58"/>
        <v>0</v>
      </c>
      <c r="I137" s="61">
        <v>7.2</v>
      </c>
      <c r="J137" s="18">
        <f t="shared" si="70"/>
        <v>50.4</v>
      </c>
      <c r="K137" s="18">
        <f>'BM 003'!M137</f>
        <v>50.4</v>
      </c>
      <c r="L137" s="18">
        <f t="shared" si="71"/>
        <v>0</v>
      </c>
      <c r="M137" s="18">
        <f t="shared" si="72"/>
        <v>50.4</v>
      </c>
      <c r="N137" s="18">
        <f t="shared" si="73"/>
        <v>0</v>
      </c>
      <c r="O137" s="40">
        <f t="shared" si="69"/>
        <v>1</v>
      </c>
      <c r="P137" s="28"/>
    </row>
    <row r="138" spans="1:16" s="12" customFormat="1" ht="38.25">
      <c r="A138" s="36" t="str">
        <f>'[1]Orçamento Sintético'!A140</f>
        <v>1.15.6</v>
      </c>
      <c r="B138" s="36" t="str">
        <f>'[1]Orçamento Sintético'!D140</f>
        <v>TÊ DE REDUÇÃO, PVC, SOLDÁVEL, DN 40MM X 32MM, INSTALADO EM PRUMADA DE ÁGUA - FORNECIMENTO E INSTALAÇÃO. AF_12/2014</v>
      </c>
      <c r="C138" s="36" t="str">
        <f>'[1]Orçamento Sintético'!E140</f>
        <v>UN</v>
      </c>
      <c r="D138" s="36">
        <v>2</v>
      </c>
      <c r="E138" s="37">
        <f>'BM 003'!G138</f>
        <v>2</v>
      </c>
      <c r="F138" s="68"/>
      <c r="G138" s="37">
        <f t="shared" si="57"/>
        <v>2</v>
      </c>
      <c r="H138" s="37">
        <f t="shared" si="58"/>
        <v>0</v>
      </c>
      <c r="I138" s="61">
        <v>20.92</v>
      </c>
      <c r="J138" s="18">
        <f t="shared" si="70"/>
        <v>41.84</v>
      </c>
      <c r="K138" s="18">
        <f>'BM 003'!M138</f>
        <v>41.84</v>
      </c>
      <c r="L138" s="18">
        <f t="shared" si="71"/>
        <v>0</v>
      </c>
      <c r="M138" s="18">
        <f t="shared" si="72"/>
        <v>41.84</v>
      </c>
      <c r="N138" s="18">
        <f t="shared" si="73"/>
        <v>0</v>
      </c>
      <c r="O138" s="40">
        <f t="shared" si="69"/>
        <v>1</v>
      </c>
      <c r="P138" s="28"/>
    </row>
    <row r="139" spans="1:16" s="12" customFormat="1" ht="25.5">
      <c r="A139" s="36" t="str">
        <f>'[1]Orçamento Sintético'!A141</f>
        <v>1.15.7</v>
      </c>
      <c r="B139" s="36" t="str">
        <f>'[1]Orçamento Sintético'!D141</f>
        <v>Bucha de redução curta de pvc rígido soldável, marrom, diâm = 40 x 32mm</v>
      </c>
      <c r="C139" s="36" t="str">
        <f>'[1]Orçamento Sintético'!E141</f>
        <v>un</v>
      </c>
      <c r="D139" s="36">
        <v>2</v>
      </c>
      <c r="E139" s="37">
        <f>'BM 003'!G139</f>
        <v>2</v>
      </c>
      <c r="F139" s="68"/>
      <c r="G139" s="37">
        <f t="shared" si="57"/>
        <v>2</v>
      </c>
      <c r="H139" s="37">
        <f t="shared" si="58"/>
        <v>0</v>
      </c>
      <c r="I139" s="61">
        <v>9.33</v>
      </c>
      <c r="J139" s="18">
        <f t="shared" si="70"/>
        <v>18.66</v>
      </c>
      <c r="K139" s="18">
        <f>'BM 003'!M139</f>
        <v>18.66</v>
      </c>
      <c r="L139" s="18">
        <f t="shared" si="71"/>
        <v>0</v>
      </c>
      <c r="M139" s="18">
        <f t="shared" si="72"/>
        <v>18.66</v>
      </c>
      <c r="N139" s="18">
        <f t="shared" si="73"/>
        <v>0</v>
      </c>
      <c r="O139" s="40">
        <f t="shared" si="69"/>
        <v>1</v>
      </c>
      <c r="P139" s="28"/>
    </row>
    <row r="140" spans="1:16" s="12" customFormat="1" ht="12.75">
      <c r="A140" s="36" t="str">
        <f>'[1]Orçamento Sintético'!A142</f>
        <v>1.15.8</v>
      </c>
      <c r="B140" s="36" t="str">
        <f>'[1]Orçamento Sintético'!D142</f>
        <v>Tubo pvc rígido soldável marrom p/ água, d = 40 mm (1 1/4"")</v>
      </c>
      <c r="C140" s="36" t="str">
        <f>'[1]Orçamento Sintético'!E142</f>
        <v>m</v>
      </c>
      <c r="D140" s="36">
        <v>24</v>
      </c>
      <c r="E140" s="37">
        <f>'BM 003'!G140</f>
        <v>24</v>
      </c>
      <c r="F140" s="68"/>
      <c r="G140" s="37">
        <f t="shared" si="57"/>
        <v>24</v>
      </c>
      <c r="H140" s="37">
        <f t="shared" si="58"/>
        <v>0</v>
      </c>
      <c r="I140" s="61">
        <v>42.77</v>
      </c>
      <c r="J140" s="18">
        <f t="shared" si="70"/>
        <v>1026.48</v>
      </c>
      <c r="K140" s="18">
        <f>'BM 003'!M140</f>
        <v>1026.48</v>
      </c>
      <c r="L140" s="18">
        <f t="shared" si="71"/>
        <v>0</v>
      </c>
      <c r="M140" s="18">
        <f t="shared" si="72"/>
        <v>1026.48</v>
      </c>
      <c r="N140" s="18">
        <f t="shared" si="73"/>
        <v>0</v>
      </c>
      <c r="O140" s="40">
        <f t="shared" si="69"/>
        <v>1</v>
      </c>
      <c r="P140" s="28"/>
    </row>
    <row r="141" spans="1:16" s="12" customFormat="1" ht="12.75">
      <c r="A141" s="36" t="str">
        <f>'[1]Orçamento Sintético'!A143</f>
        <v>1.15.9</v>
      </c>
      <c r="B141" s="36" t="str">
        <f>'[1]Orçamento Sintético'!D143</f>
        <v>Tubo pvc rígido soldável marrom p/ água, d = 32 mm (1"")</v>
      </c>
      <c r="C141" s="36" t="str">
        <f>'[1]Orçamento Sintético'!E143</f>
        <v>m</v>
      </c>
      <c r="D141" s="36">
        <v>64.180000000000007</v>
      </c>
      <c r="E141" s="37">
        <f>'BM 003'!G141</f>
        <v>64.180000000000007</v>
      </c>
      <c r="F141" s="68"/>
      <c r="G141" s="37">
        <f t="shared" si="57"/>
        <v>64.180000000000007</v>
      </c>
      <c r="H141" s="37">
        <f t="shared" si="58"/>
        <v>0</v>
      </c>
      <c r="I141" s="61">
        <v>20.86</v>
      </c>
      <c r="J141" s="18">
        <f t="shared" si="70"/>
        <v>1338.79</v>
      </c>
      <c r="K141" s="18">
        <f>'BM 003'!M141</f>
        <v>1338.79</v>
      </c>
      <c r="L141" s="18">
        <f t="shared" si="71"/>
        <v>0</v>
      </c>
      <c r="M141" s="18">
        <f t="shared" si="72"/>
        <v>1338.79</v>
      </c>
      <c r="N141" s="18">
        <f t="shared" si="73"/>
        <v>0</v>
      </c>
      <c r="O141" s="40">
        <f t="shared" si="69"/>
        <v>1</v>
      </c>
      <c r="P141" s="28"/>
    </row>
    <row r="142" spans="1:16" s="12" customFormat="1" ht="25.5">
      <c r="A142" s="36" t="str">
        <f>'[1]Orçamento Sintético'!A144</f>
        <v>1.15.10</v>
      </c>
      <c r="B142" s="36" t="str">
        <f>'[1]Orçamento Sintético'!D144</f>
        <v>Registro gaveta c/ canopla cromada, d=20mm (3/4"") - ref.1509 Deca ou similar</v>
      </c>
      <c r="C142" s="36" t="str">
        <f>'[1]Orçamento Sintético'!E144</f>
        <v>un</v>
      </c>
      <c r="D142" s="36">
        <v>5</v>
      </c>
      <c r="E142" s="37">
        <f>'BM 003'!G142</f>
        <v>5</v>
      </c>
      <c r="F142" s="68"/>
      <c r="G142" s="37">
        <f t="shared" si="57"/>
        <v>5</v>
      </c>
      <c r="H142" s="37">
        <f t="shared" si="58"/>
        <v>0</v>
      </c>
      <c r="I142" s="61">
        <v>101.28</v>
      </c>
      <c r="J142" s="18">
        <f t="shared" si="70"/>
        <v>506.4</v>
      </c>
      <c r="K142" s="18">
        <f>'BM 003'!M142</f>
        <v>506.4</v>
      </c>
      <c r="L142" s="18">
        <f t="shared" si="71"/>
        <v>0</v>
      </c>
      <c r="M142" s="18">
        <f t="shared" si="72"/>
        <v>506.4</v>
      </c>
      <c r="N142" s="18">
        <f t="shared" si="73"/>
        <v>0</v>
      </c>
      <c r="O142" s="40">
        <f t="shared" si="69"/>
        <v>1</v>
      </c>
      <c r="P142" s="28"/>
    </row>
    <row r="143" spans="1:16" s="12" customFormat="1" ht="25.5">
      <c r="A143" s="36" t="str">
        <f>'[1]Orçamento Sintético'!A145</f>
        <v>1.15.11</v>
      </c>
      <c r="B143" s="36" t="str">
        <f>'[1]Orçamento Sintético'!D145</f>
        <v>Joelho 90º red. pvc rígido soldável c/bucha de latão, diâm= 25mmx1/2""</v>
      </c>
      <c r="C143" s="36" t="str">
        <f>'[1]Orçamento Sintético'!E145</f>
        <v>un</v>
      </c>
      <c r="D143" s="36">
        <v>20</v>
      </c>
      <c r="E143" s="37">
        <f>'BM 003'!G143</f>
        <v>20</v>
      </c>
      <c r="F143" s="68"/>
      <c r="G143" s="37">
        <f t="shared" si="57"/>
        <v>20</v>
      </c>
      <c r="H143" s="37">
        <f t="shared" si="58"/>
        <v>0</v>
      </c>
      <c r="I143" s="61">
        <v>15.78</v>
      </c>
      <c r="J143" s="18">
        <f t="shared" si="70"/>
        <v>315.60000000000002</v>
      </c>
      <c r="K143" s="18">
        <f>'BM 003'!M143</f>
        <v>315.60000000000002</v>
      </c>
      <c r="L143" s="18">
        <f t="shared" si="71"/>
        <v>0</v>
      </c>
      <c r="M143" s="18">
        <f t="shared" si="72"/>
        <v>315.60000000000002</v>
      </c>
      <c r="N143" s="18">
        <f t="shared" si="73"/>
        <v>0</v>
      </c>
      <c r="O143" s="40">
        <f t="shared" si="69"/>
        <v>1</v>
      </c>
      <c r="P143" s="28"/>
    </row>
    <row r="144" spans="1:16" s="12" customFormat="1" ht="25.5">
      <c r="A144" s="36" t="str">
        <f>'[1]Orçamento Sintético'!A146</f>
        <v>1.15.12</v>
      </c>
      <c r="B144" s="36" t="str">
        <f>'[1]Orçamento Sintético'!D146</f>
        <v>TE, PVC, SOLDÁVEL, DN 25MM, INSTALADO EM PRUMADA DE ÁGUA - FORNECIMENTO E INSTALAÇÃO. AF_12/2014</v>
      </c>
      <c r="C144" s="36" t="str">
        <f>'[1]Orçamento Sintético'!E146</f>
        <v>UN</v>
      </c>
      <c r="D144" s="36">
        <v>13</v>
      </c>
      <c r="E144" s="37">
        <f>'BM 003'!G144</f>
        <v>13</v>
      </c>
      <c r="F144" s="68"/>
      <c r="G144" s="37">
        <f t="shared" si="57"/>
        <v>13</v>
      </c>
      <c r="H144" s="37">
        <f t="shared" si="58"/>
        <v>0</v>
      </c>
      <c r="I144" s="61">
        <v>6.4</v>
      </c>
      <c r="J144" s="18">
        <f t="shared" si="70"/>
        <v>83.2</v>
      </c>
      <c r="K144" s="18">
        <f>'BM 003'!M144</f>
        <v>83.2</v>
      </c>
      <c r="L144" s="18">
        <f t="shared" si="71"/>
        <v>0</v>
      </c>
      <c r="M144" s="18">
        <f t="shared" si="72"/>
        <v>83.2</v>
      </c>
      <c r="N144" s="18">
        <f t="shared" si="73"/>
        <v>0</v>
      </c>
      <c r="O144" s="40">
        <f t="shared" si="69"/>
        <v>1</v>
      </c>
      <c r="P144" s="28"/>
    </row>
    <row r="145" spans="1:16" s="12" customFormat="1" ht="12.75">
      <c r="A145" s="36" t="str">
        <f>'[1]Orçamento Sintético'!A147</f>
        <v>1.15.13</v>
      </c>
      <c r="B145" s="36" t="str">
        <f>'[1]Orçamento Sintético'!D147</f>
        <v>Joelho 90º de pvc rígido soldável, marrom  diâm = 25mm</v>
      </c>
      <c r="C145" s="36" t="str">
        <f>'[1]Orçamento Sintético'!E147</f>
        <v>un</v>
      </c>
      <c r="D145" s="36">
        <v>32</v>
      </c>
      <c r="E145" s="37">
        <f>'BM 003'!G145</f>
        <v>32</v>
      </c>
      <c r="F145" s="68"/>
      <c r="G145" s="37">
        <f t="shared" si="57"/>
        <v>32</v>
      </c>
      <c r="H145" s="37">
        <f t="shared" si="58"/>
        <v>0</v>
      </c>
      <c r="I145" s="61">
        <v>8.1999999999999993</v>
      </c>
      <c r="J145" s="18">
        <f t="shared" si="70"/>
        <v>262.39999999999998</v>
      </c>
      <c r="K145" s="18">
        <f>'BM 003'!M145</f>
        <v>262.39999999999998</v>
      </c>
      <c r="L145" s="18">
        <f t="shared" si="71"/>
        <v>0</v>
      </c>
      <c r="M145" s="18">
        <f t="shared" si="72"/>
        <v>262.39999999999998</v>
      </c>
      <c r="N145" s="18">
        <f t="shared" si="73"/>
        <v>0</v>
      </c>
      <c r="O145" s="40">
        <f t="shared" si="69"/>
        <v>1</v>
      </c>
      <c r="P145" s="28"/>
    </row>
    <row r="146" spans="1:16" s="12" customFormat="1" ht="12.75">
      <c r="A146" s="36" t="str">
        <f>'[1]Orçamento Sintético'!A148</f>
        <v>1.15.14</v>
      </c>
      <c r="B146" s="36" t="str">
        <f>'[1]Orçamento Sintético'!D148</f>
        <v>Tubo pvc rígido soldável marrom p/ água, d = 25 mm (3/4"")</v>
      </c>
      <c r="C146" s="36" t="str">
        <f>'[1]Orçamento Sintético'!E148</f>
        <v>m</v>
      </c>
      <c r="D146" s="36">
        <v>8.74</v>
      </c>
      <c r="E146" s="37">
        <f>'BM 003'!G146</f>
        <v>8.74</v>
      </c>
      <c r="F146" s="68"/>
      <c r="G146" s="37">
        <f t="shared" si="57"/>
        <v>8.74</v>
      </c>
      <c r="H146" s="37">
        <f t="shared" si="58"/>
        <v>0</v>
      </c>
      <c r="I146" s="61">
        <v>14.16</v>
      </c>
      <c r="J146" s="18">
        <f t="shared" si="70"/>
        <v>123.75</v>
      </c>
      <c r="K146" s="18">
        <f>'BM 003'!M146</f>
        <v>123.75</v>
      </c>
      <c r="L146" s="18">
        <f t="shared" si="71"/>
        <v>0</v>
      </c>
      <c r="M146" s="18">
        <f t="shared" si="72"/>
        <v>123.75</v>
      </c>
      <c r="N146" s="18">
        <f t="shared" si="73"/>
        <v>0</v>
      </c>
      <c r="O146" s="40">
        <f t="shared" si="69"/>
        <v>1</v>
      </c>
      <c r="P146" s="28"/>
    </row>
    <row r="147" spans="1:16" s="82" customFormat="1" ht="12.75">
      <c r="A147" s="64" t="str">
        <f>'[1]Orçamento Sintético'!A149</f>
        <v>1.16</v>
      </c>
      <c r="B147" s="64" t="str">
        <f>'[1]Orçamento Sintético'!D149</f>
        <v>INSTALAÇÃO SANITÁRIA</v>
      </c>
      <c r="C147" s="64"/>
      <c r="D147" s="64"/>
      <c r="E147" s="70"/>
      <c r="F147" s="83"/>
      <c r="G147" s="84"/>
      <c r="H147" s="84"/>
      <c r="I147" s="89"/>
      <c r="J147" s="89">
        <f>SUM(J148:J169)</f>
        <v>4577.3799999999992</v>
      </c>
      <c r="K147" s="89">
        <f>SUM(K148:K169)</f>
        <v>4577.3799999999992</v>
      </c>
      <c r="L147" s="89">
        <f>SUM(L148:L169)</f>
        <v>0</v>
      </c>
      <c r="M147" s="89">
        <f>SUM(M148:M169)</f>
        <v>4577.3799999999992</v>
      </c>
      <c r="N147" s="89">
        <f>SUM(N148:N169)</f>
        <v>0</v>
      </c>
      <c r="O147" s="86"/>
      <c r="P147" s="28"/>
    </row>
    <row r="148" spans="1:16" s="12" customFormat="1" ht="39.75" customHeight="1">
      <c r="A148" s="36" t="str">
        <f>'[1]Orçamento Sintético'!A150</f>
        <v>1.16.1</v>
      </c>
      <c r="B148" s="36" t="str">
        <f>'[1]Orçamento Sintético'!D150</f>
        <v>Caixa de passagem em alvenaria de tijolos maciços esp. = 0,12m,  dim. int. =  0.60 x 0.60 x 0.60m</v>
      </c>
      <c r="C148" s="36" t="str">
        <f>'[1]Orçamento Sintético'!E150</f>
        <v>un</v>
      </c>
      <c r="D148" s="36">
        <v>2</v>
      </c>
      <c r="E148" s="37">
        <f>'BM 003'!G148</f>
        <v>2</v>
      </c>
      <c r="F148" s="68"/>
      <c r="G148" s="37">
        <f t="shared" si="57"/>
        <v>2</v>
      </c>
      <c r="H148" s="37">
        <f t="shared" si="58"/>
        <v>0</v>
      </c>
      <c r="I148" s="61">
        <v>412.09</v>
      </c>
      <c r="J148" s="18">
        <f t="shared" ref="J148:J169" si="74">TRUNC(($I148*D148),2)</f>
        <v>824.18</v>
      </c>
      <c r="K148" s="18">
        <f>'BM 003'!M148</f>
        <v>824.18</v>
      </c>
      <c r="L148" s="18">
        <f t="shared" ref="L148:L169" si="75">TRUNC(($I148*F148),2)</f>
        <v>0</v>
      </c>
      <c r="M148" s="18">
        <f t="shared" ref="M148:M169" si="76">TRUNC(($L148+K148),2)</f>
        <v>824.18</v>
      </c>
      <c r="N148" s="18">
        <f t="shared" ref="N148:N169" si="77">J148-M148</f>
        <v>0</v>
      </c>
      <c r="O148" s="40">
        <f t="shared" si="69"/>
        <v>1</v>
      </c>
      <c r="P148" s="28"/>
    </row>
    <row r="149" spans="1:16" s="12" customFormat="1" ht="12.75">
      <c r="A149" s="36" t="str">
        <f>'[1]Orçamento Sintético'!A151</f>
        <v>1.16.2</v>
      </c>
      <c r="B149" s="36" t="str">
        <f>'[1]Orçamento Sintético'!D151</f>
        <v>Tampa de concreto para caixas de passagem 0,60x0,60mx0,07m</v>
      </c>
      <c r="C149" s="36" t="str">
        <f>'[1]Orçamento Sintético'!E151</f>
        <v>un</v>
      </c>
      <c r="D149" s="36">
        <v>2</v>
      </c>
      <c r="E149" s="37">
        <f>'BM 003'!G149</f>
        <v>2</v>
      </c>
      <c r="F149" s="68"/>
      <c r="G149" s="37">
        <f t="shared" si="57"/>
        <v>2</v>
      </c>
      <c r="H149" s="37">
        <f t="shared" si="58"/>
        <v>0</v>
      </c>
      <c r="I149" s="61">
        <v>65.77</v>
      </c>
      <c r="J149" s="18">
        <f t="shared" si="74"/>
        <v>131.54</v>
      </c>
      <c r="K149" s="18">
        <f>'BM 003'!M149</f>
        <v>131.54</v>
      </c>
      <c r="L149" s="18">
        <f t="shared" si="75"/>
        <v>0</v>
      </c>
      <c r="M149" s="18">
        <f t="shared" si="76"/>
        <v>131.54</v>
      </c>
      <c r="N149" s="18">
        <f t="shared" si="77"/>
        <v>0</v>
      </c>
      <c r="O149" s="40">
        <f t="shared" si="69"/>
        <v>1</v>
      </c>
      <c r="P149" s="28"/>
    </row>
    <row r="150" spans="1:16" s="12" customFormat="1" ht="12.75">
      <c r="A150" s="36" t="str">
        <f>'[1]Orçamento Sintético'!A152</f>
        <v>1.16.3</v>
      </c>
      <c r="B150" s="36" t="str">
        <f>'[1]Orçamento Sintético'!D152</f>
        <v>Caixa de gordura - ""cg"" - (50 x 50 x 65cm)</v>
      </c>
      <c r="C150" s="36" t="str">
        <f>'[1]Orçamento Sintético'!E152</f>
        <v>un</v>
      </c>
      <c r="D150" s="36">
        <v>1</v>
      </c>
      <c r="E150" s="37">
        <f>'BM 003'!G150</f>
        <v>1</v>
      </c>
      <c r="F150" s="68"/>
      <c r="G150" s="37">
        <f t="shared" si="57"/>
        <v>1</v>
      </c>
      <c r="H150" s="37">
        <f t="shared" si="58"/>
        <v>0</v>
      </c>
      <c r="I150" s="61">
        <v>395.14</v>
      </c>
      <c r="J150" s="18">
        <f t="shared" si="74"/>
        <v>395.14</v>
      </c>
      <c r="K150" s="18">
        <f>'BM 003'!M150</f>
        <v>395.14</v>
      </c>
      <c r="L150" s="18">
        <f t="shared" si="75"/>
        <v>0</v>
      </c>
      <c r="M150" s="18">
        <f t="shared" si="76"/>
        <v>395.14</v>
      </c>
      <c r="N150" s="18">
        <f t="shared" si="77"/>
        <v>0</v>
      </c>
      <c r="O150" s="40">
        <f t="shared" si="69"/>
        <v>1</v>
      </c>
      <c r="P150" s="28"/>
    </row>
    <row r="151" spans="1:16" s="12" customFormat="1" ht="38.25">
      <c r="A151" s="36" t="str">
        <f>'[1]Orçamento Sintético'!A153</f>
        <v>1.16.4</v>
      </c>
      <c r="B151" s="36" t="str">
        <f>'[1]Orçamento Sintético'!D153</f>
        <v>CAIXA SIFONADA, PVC, DN 100 X 100 X 50 MM, FORNECIDA E INSTALADA EM RAMAIS DE ENCAMINHAMENTO DE ÁGUA PLUVIAL. AF_12/2014</v>
      </c>
      <c r="C151" s="36" t="str">
        <f>'[1]Orçamento Sintético'!E153</f>
        <v>UN</v>
      </c>
      <c r="D151" s="36">
        <v>4</v>
      </c>
      <c r="E151" s="37">
        <f>'BM 003'!G151</f>
        <v>4</v>
      </c>
      <c r="F151" s="68"/>
      <c r="G151" s="37">
        <f t="shared" si="57"/>
        <v>4</v>
      </c>
      <c r="H151" s="37">
        <f t="shared" si="58"/>
        <v>0</v>
      </c>
      <c r="I151" s="61">
        <v>30.4</v>
      </c>
      <c r="J151" s="18">
        <f t="shared" si="74"/>
        <v>121.6</v>
      </c>
      <c r="K151" s="18">
        <f>'BM 003'!M151</f>
        <v>121.6</v>
      </c>
      <c r="L151" s="18">
        <f t="shared" si="75"/>
        <v>0</v>
      </c>
      <c r="M151" s="18">
        <f t="shared" si="76"/>
        <v>121.6</v>
      </c>
      <c r="N151" s="18">
        <f t="shared" si="77"/>
        <v>0</v>
      </c>
      <c r="O151" s="40">
        <f t="shared" si="69"/>
        <v>1</v>
      </c>
      <c r="P151" s="28"/>
    </row>
    <row r="152" spans="1:16" s="12" customFormat="1" ht="38.25">
      <c r="A152" s="36" t="str">
        <f>'[1]Orçamento Sintético'!A154</f>
        <v>1.16.5</v>
      </c>
      <c r="B152" s="36" t="str">
        <f>'[1]Orçamento Sintético'!D154</f>
        <v>Caixa sifonada quadrada, com sete entradas e uma saída, d = 150 x 150 x 50mm, ref. nº25, acabamento branco, marca Akros ou similar</v>
      </c>
      <c r="C152" s="36" t="str">
        <f>'[1]Orçamento Sintético'!E154</f>
        <v>un</v>
      </c>
      <c r="D152" s="36">
        <v>2</v>
      </c>
      <c r="E152" s="37">
        <f>'BM 003'!G152</f>
        <v>2</v>
      </c>
      <c r="F152" s="68"/>
      <c r="G152" s="37">
        <f t="shared" si="57"/>
        <v>2</v>
      </c>
      <c r="H152" s="37">
        <f t="shared" si="58"/>
        <v>0</v>
      </c>
      <c r="I152" s="61">
        <v>58.84</v>
      </c>
      <c r="J152" s="18">
        <f t="shared" si="74"/>
        <v>117.68</v>
      </c>
      <c r="K152" s="18">
        <f>'BM 003'!M152</f>
        <v>117.68</v>
      </c>
      <c r="L152" s="18">
        <f t="shared" si="75"/>
        <v>0</v>
      </c>
      <c r="M152" s="18">
        <f t="shared" si="76"/>
        <v>117.68</v>
      </c>
      <c r="N152" s="18">
        <f t="shared" si="77"/>
        <v>0</v>
      </c>
      <c r="O152" s="40">
        <f t="shared" si="69"/>
        <v>1</v>
      </c>
      <c r="P152" s="28"/>
    </row>
    <row r="153" spans="1:16" s="12" customFormat="1" ht="25.5">
      <c r="A153" s="36" t="str">
        <f>'[1]Orçamento Sintético'!A155</f>
        <v>1.16.6</v>
      </c>
      <c r="B153" s="36" t="str">
        <f>'[1]Orçamento Sintético'!D155</f>
        <v>Joelho de 90° em pvc rígido soldável, para esgoto secundário, diâm = 40mm</v>
      </c>
      <c r="C153" s="36" t="str">
        <f>'[1]Orçamento Sintético'!E155</f>
        <v>un</v>
      </c>
      <c r="D153" s="36">
        <v>16</v>
      </c>
      <c r="E153" s="37">
        <f>'BM 003'!G153</f>
        <v>16</v>
      </c>
      <c r="F153" s="68"/>
      <c r="G153" s="37">
        <f t="shared" si="57"/>
        <v>16</v>
      </c>
      <c r="H153" s="37">
        <f t="shared" si="58"/>
        <v>0</v>
      </c>
      <c r="I153" s="61">
        <v>11.49</v>
      </c>
      <c r="J153" s="18">
        <f t="shared" si="74"/>
        <v>183.84</v>
      </c>
      <c r="K153" s="18">
        <f>'BM 003'!M153</f>
        <v>183.84</v>
      </c>
      <c r="L153" s="18">
        <f t="shared" si="75"/>
        <v>0</v>
      </c>
      <c r="M153" s="18">
        <f t="shared" si="76"/>
        <v>183.84</v>
      </c>
      <c r="N153" s="18">
        <f t="shared" si="77"/>
        <v>0</v>
      </c>
      <c r="O153" s="40">
        <f t="shared" si="69"/>
        <v>1</v>
      </c>
      <c r="P153" s="28"/>
    </row>
    <row r="154" spans="1:16" s="12" customFormat="1" ht="25.5">
      <c r="A154" s="36" t="str">
        <f>'[1]Orçamento Sintético'!A156</f>
        <v>1.16.7</v>
      </c>
      <c r="B154" s="36" t="str">
        <f>'[1]Orçamento Sintético'!D156</f>
        <v>Joelho 90° em pvc rígido c/ anéis, para esgoto predial, diâm = 50mm</v>
      </c>
      <c r="C154" s="36" t="str">
        <f>'[1]Orçamento Sintético'!E156</f>
        <v>un</v>
      </c>
      <c r="D154" s="36">
        <v>20</v>
      </c>
      <c r="E154" s="37">
        <f>'BM 003'!G154</f>
        <v>20</v>
      </c>
      <c r="F154" s="68"/>
      <c r="G154" s="37">
        <f t="shared" si="57"/>
        <v>20</v>
      </c>
      <c r="H154" s="37">
        <f t="shared" si="58"/>
        <v>0</v>
      </c>
      <c r="I154" s="61">
        <v>11.34</v>
      </c>
      <c r="J154" s="18">
        <f t="shared" si="74"/>
        <v>226.8</v>
      </c>
      <c r="K154" s="18">
        <f>'BM 003'!M154</f>
        <v>226.8</v>
      </c>
      <c r="L154" s="18">
        <f t="shared" si="75"/>
        <v>0</v>
      </c>
      <c r="M154" s="18">
        <f t="shared" si="76"/>
        <v>226.8</v>
      </c>
      <c r="N154" s="18">
        <f t="shared" si="77"/>
        <v>0</v>
      </c>
      <c r="O154" s="40">
        <f t="shared" si="69"/>
        <v>1</v>
      </c>
      <c r="P154" s="28"/>
    </row>
    <row r="155" spans="1:16" s="12" customFormat="1" ht="25.5">
      <c r="A155" s="36" t="str">
        <f>'[1]Orçamento Sintético'!A157</f>
        <v>1.16.8</v>
      </c>
      <c r="B155" s="36" t="str">
        <f>'[1]Orçamento Sintético'!D157</f>
        <v>Joelho 90° em pvc rígido soldável, para esgoto predial, diâm = 100mm</v>
      </c>
      <c r="C155" s="36" t="str">
        <f>'[1]Orçamento Sintético'!E157</f>
        <v>un</v>
      </c>
      <c r="D155" s="36">
        <v>8</v>
      </c>
      <c r="E155" s="37">
        <f>'BM 003'!G155</f>
        <v>8</v>
      </c>
      <c r="F155" s="68"/>
      <c r="G155" s="37">
        <f t="shared" si="57"/>
        <v>8</v>
      </c>
      <c r="H155" s="37">
        <f t="shared" si="58"/>
        <v>0</v>
      </c>
      <c r="I155" s="61">
        <v>27.64</v>
      </c>
      <c r="J155" s="18">
        <f t="shared" si="74"/>
        <v>221.12</v>
      </c>
      <c r="K155" s="18">
        <f>'BM 003'!M155</f>
        <v>221.12</v>
      </c>
      <c r="L155" s="18">
        <f t="shared" si="75"/>
        <v>0</v>
      </c>
      <c r="M155" s="18">
        <f t="shared" si="76"/>
        <v>221.12</v>
      </c>
      <c r="N155" s="18">
        <f t="shared" si="77"/>
        <v>0</v>
      </c>
      <c r="O155" s="40">
        <f t="shared" si="69"/>
        <v>1</v>
      </c>
      <c r="P155" s="28"/>
    </row>
    <row r="156" spans="1:16" s="12" customFormat="1" ht="25.5">
      <c r="A156" s="36" t="str">
        <f>'[1]Orçamento Sintético'!A158</f>
        <v>1.16.9</v>
      </c>
      <c r="B156" s="36" t="str">
        <f>'[1]Orçamento Sintético'!D158</f>
        <v>Joelho de 45° em pvc rígido soldável, para esgoto secundário, diâm = 40mm</v>
      </c>
      <c r="C156" s="36" t="str">
        <f>'[1]Orçamento Sintético'!E158</f>
        <v>un</v>
      </c>
      <c r="D156" s="36">
        <v>6</v>
      </c>
      <c r="E156" s="37">
        <f>'BM 003'!G156</f>
        <v>6</v>
      </c>
      <c r="F156" s="68"/>
      <c r="G156" s="37">
        <f t="shared" si="57"/>
        <v>6</v>
      </c>
      <c r="H156" s="37">
        <f t="shared" si="58"/>
        <v>0</v>
      </c>
      <c r="I156" s="61">
        <v>8.34</v>
      </c>
      <c r="J156" s="18">
        <f t="shared" si="74"/>
        <v>50.04</v>
      </c>
      <c r="K156" s="18">
        <f>'BM 003'!M156</f>
        <v>50.04</v>
      </c>
      <c r="L156" s="18">
        <f t="shared" si="75"/>
        <v>0</v>
      </c>
      <c r="M156" s="18">
        <f t="shared" si="76"/>
        <v>50.04</v>
      </c>
      <c r="N156" s="18">
        <f t="shared" si="77"/>
        <v>0</v>
      </c>
      <c r="O156" s="40">
        <f t="shared" si="69"/>
        <v>1</v>
      </c>
      <c r="P156" s="28"/>
    </row>
    <row r="157" spans="1:16" s="12" customFormat="1" ht="25.5">
      <c r="A157" s="36" t="str">
        <f>'[1]Orçamento Sintético'!A159</f>
        <v>1.16.10</v>
      </c>
      <c r="B157" s="36" t="str">
        <f>'[1]Orçamento Sintético'!D159</f>
        <v>Joelho 45° em pvc rígido soldável, para esgoto predial, diâm = 50mm</v>
      </c>
      <c r="C157" s="36" t="str">
        <f>'[1]Orçamento Sintético'!E159</f>
        <v>un</v>
      </c>
      <c r="D157" s="36">
        <v>4</v>
      </c>
      <c r="E157" s="37">
        <f>'BM 003'!G157</f>
        <v>4</v>
      </c>
      <c r="F157" s="68"/>
      <c r="G157" s="37">
        <f t="shared" si="57"/>
        <v>4</v>
      </c>
      <c r="H157" s="37">
        <f t="shared" si="58"/>
        <v>0</v>
      </c>
      <c r="I157" s="61">
        <v>11.53</v>
      </c>
      <c r="J157" s="18">
        <f t="shared" si="74"/>
        <v>46.12</v>
      </c>
      <c r="K157" s="18">
        <f>'BM 003'!M157</f>
        <v>46.12</v>
      </c>
      <c r="L157" s="18">
        <f t="shared" si="75"/>
        <v>0</v>
      </c>
      <c r="M157" s="18">
        <f t="shared" si="76"/>
        <v>46.12</v>
      </c>
      <c r="N157" s="18">
        <f t="shared" si="77"/>
        <v>0</v>
      </c>
      <c r="O157" s="40">
        <f t="shared" si="69"/>
        <v>1</v>
      </c>
      <c r="P157" s="28"/>
    </row>
    <row r="158" spans="1:16" s="12" customFormat="1" ht="25.5">
      <c r="A158" s="36" t="str">
        <f>'[1]Orçamento Sintético'!A160</f>
        <v>1.16.11</v>
      </c>
      <c r="B158" s="36" t="str">
        <f>'[1]Orçamento Sintético'!D160</f>
        <v>Joelho 45° em pvc rígido soldável, para esgoto predial, diâm = 100mm</v>
      </c>
      <c r="C158" s="36" t="str">
        <f>'[1]Orçamento Sintético'!E160</f>
        <v>un</v>
      </c>
      <c r="D158" s="36">
        <v>4</v>
      </c>
      <c r="E158" s="37">
        <f>'BM 003'!G158</f>
        <v>4</v>
      </c>
      <c r="F158" s="68"/>
      <c r="G158" s="37">
        <f t="shared" si="57"/>
        <v>4</v>
      </c>
      <c r="H158" s="37">
        <f t="shared" si="58"/>
        <v>0</v>
      </c>
      <c r="I158" s="61">
        <v>27.57</v>
      </c>
      <c r="J158" s="18">
        <f t="shared" si="74"/>
        <v>110.28</v>
      </c>
      <c r="K158" s="18">
        <f>'BM 003'!M158</f>
        <v>110.28</v>
      </c>
      <c r="L158" s="18">
        <f t="shared" si="75"/>
        <v>0</v>
      </c>
      <c r="M158" s="18">
        <f t="shared" si="76"/>
        <v>110.28</v>
      </c>
      <c r="N158" s="18">
        <f t="shared" si="77"/>
        <v>0</v>
      </c>
      <c r="O158" s="40">
        <f t="shared" si="69"/>
        <v>1</v>
      </c>
      <c r="P158" s="28"/>
    </row>
    <row r="159" spans="1:16" s="12" customFormat="1" ht="51">
      <c r="A159" s="36" t="str">
        <f>'[1]Orçamento Sintético'!A161</f>
        <v>1.16.12</v>
      </c>
      <c r="B159" s="36" t="str">
        <f>'[1]Orçamento Sintético'!D161</f>
        <v>JUNÇÃO SIMPLES, PVC, SERIE NORMAL, ESGOTO PREDIAL, DN 40 MM, JUNTA SOLDÁVEL, FORNECIDO E INSTALADO EM RAMAL DE DESCARGA OU RAMAL DE ESGOTO SANITÁRIO. AF_12/2014</v>
      </c>
      <c r="C159" s="36" t="str">
        <f>'[1]Orçamento Sintético'!E161</f>
        <v>UN</v>
      </c>
      <c r="D159" s="36">
        <v>1</v>
      </c>
      <c r="E159" s="37">
        <f>'BM 003'!G159</f>
        <v>1</v>
      </c>
      <c r="F159" s="68"/>
      <c r="G159" s="37">
        <f t="shared" si="57"/>
        <v>1</v>
      </c>
      <c r="H159" s="37">
        <f t="shared" si="58"/>
        <v>0</v>
      </c>
      <c r="I159" s="61">
        <v>12.05</v>
      </c>
      <c r="J159" s="18">
        <f t="shared" si="74"/>
        <v>12.05</v>
      </c>
      <c r="K159" s="18">
        <f>'BM 003'!M159</f>
        <v>12.05</v>
      </c>
      <c r="L159" s="18">
        <f t="shared" si="75"/>
        <v>0</v>
      </c>
      <c r="M159" s="18">
        <f t="shared" si="76"/>
        <v>12.05</v>
      </c>
      <c r="N159" s="18">
        <f t="shared" si="77"/>
        <v>0</v>
      </c>
      <c r="O159" s="40">
        <f t="shared" si="69"/>
        <v>1</v>
      </c>
      <c r="P159" s="28"/>
    </row>
    <row r="160" spans="1:16" s="12" customFormat="1" ht="51">
      <c r="A160" s="36" t="str">
        <f>'[1]Orçamento Sintético'!A162</f>
        <v>1.16.13</v>
      </c>
      <c r="B160" s="36" t="str">
        <f>'[1]Orçamento Sintético'!D162</f>
        <v>JUNÇÃO SIMPLES, PVC, SERIE NORMAL, ESGOTO PREDIAL, DN 50 X 50 MM, JUNTA ELÁSTICA, FORNECIDO E INSTALADO EM RAMAL DE DESCARGA OU RAMAL DE ESGOTO SANITÁRIO. AF_12/2014</v>
      </c>
      <c r="C160" s="36" t="str">
        <f>'[1]Orçamento Sintético'!E162</f>
        <v>UN</v>
      </c>
      <c r="D160" s="36">
        <v>1</v>
      </c>
      <c r="E160" s="37">
        <f>'BM 003'!G160</f>
        <v>1</v>
      </c>
      <c r="F160" s="68"/>
      <c r="G160" s="37">
        <f t="shared" si="57"/>
        <v>1</v>
      </c>
      <c r="H160" s="37">
        <f t="shared" si="58"/>
        <v>0</v>
      </c>
      <c r="I160" s="61">
        <v>22.29</v>
      </c>
      <c r="J160" s="18">
        <f t="shared" si="74"/>
        <v>22.29</v>
      </c>
      <c r="K160" s="18">
        <f>'BM 003'!M160</f>
        <v>22.29</v>
      </c>
      <c r="L160" s="18">
        <f t="shared" si="75"/>
        <v>0</v>
      </c>
      <c r="M160" s="18">
        <f t="shared" si="76"/>
        <v>22.29</v>
      </c>
      <c r="N160" s="18">
        <f t="shared" si="77"/>
        <v>0</v>
      </c>
      <c r="O160" s="40">
        <f t="shared" si="69"/>
        <v>1</v>
      </c>
      <c r="P160" s="28"/>
    </row>
    <row r="161" spans="1:16" s="12" customFormat="1" ht="25.5">
      <c r="A161" s="36" t="str">
        <f>'[1]Orçamento Sintético'!A163</f>
        <v>1.16.14</v>
      </c>
      <c r="B161" s="36" t="str">
        <f>'[1]Orçamento Sintético'!D163</f>
        <v>Junção simples em pvc rígido soldável, para esgoto primário, diâm = 100 x 100mm</v>
      </c>
      <c r="C161" s="36" t="str">
        <f>'[1]Orçamento Sintético'!E163</f>
        <v>un</v>
      </c>
      <c r="D161" s="36">
        <v>3</v>
      </c>
      <c r="E161" s="37">
        <f>'BM 003'!G161</f>
        <v>3</v>
      </c>
      <c r="F161" s="68"/>
      <c r="G161" s="37">
        <f t="shared" si="57"/>
        <v>3</v>
      </c>
      <c r="H161" s="37">
        <f t="shared" si="58"/>
        <v>0</v>
      </c>
      <c r="I161" s="61">
        <v>56.8</v>
      </c>
      <c r="J161" s="18">
        <f t="shared" si="74"/>
        <v>170.4</v>
      </c>
      <c r="K161" s="18">
        <f>'BM 003'!M161</f>
        <v>170.4</v>
      </c>
      <c r="L161" s="18">
        <f t="shared" si="75"/>
        <v>0</v>
      </c>
      <c r="M161" s="18">
        <f t="shared" si="76"/>
        <v>170.4</v>
      </c>
      <c r="N161" s="18">
        <f t="shared" si="77"/>
        <v>0</v>
      </c>
      <c r="O161" s="40">
        <f t="shared" si="69"/>
        <v>1</v>
      </c>
      <c r="P161" s="28"/>
    </row>
    <row r="162" spans="1:16" s="12" customFormat="1" ht="25.5">
      <c r="A162" s="36" t="str">
        <f>'[1]Orçamento Sintético'!A164</f>
        <v>1.16.15</v>
      </c>
      <c r="B162" s="36" t="str">
        <f>'[1]Orçamento Sintético'!D164</f>
        <v>Junção invertida em pvc rígido c/ anéis, para esgoto primário, diâm =100 x 50mm</v>
      </c>
      <c r="C162" s="36" t="str">
        <f>'[1]Orçamento Sintético'!E164</f>
        <v>un</v>
      </c>
      <c r="D162" s="36">
        <v>3</v>
      </c>
      <c r="E162" s="37">
        <f>'BM 003'!G162</f>
        <v>3</v>
      </c>
      <c r="F162" s="68"/>
      <c r="G162" s="37">
        <f t="shared" si="57"/>
        <v>3</v>
      </c>
      <c r="H162" s="37">
        <f t="shared" si="58"/>
        <v>0</v>
      </c>
      <c r="I162" s="61">
        <v>46.84</v>
      </c>
      <c r="J162" s="18">
        <f t="shared" si="74"/>
        <v>140.52000000000001</v>
      </c>
      <c r="K162" s="18">
        <f>'BM 003'!M162</f>
        <v>140.52000000000001</v>
      </c>
      <c r="L162" s="18">
        <f t="shared" si="75"/>
        <v>0</v>
      </c>
      <c r="M162" s="18">
        <f t="shared" si="76"/>
        <v>140.52000000000001</v>
      </c>
      <c r="N162" s="18">
        <f t="shared" si="77"/>
        <v>0</v>
      </c>
      <c r="O162" s="40">
        <f t="shared" si="69"/>
        <v>1</v>
      </c>
      <c r="P162" s="28"/>
    </row>
    <row r="163" spans="1:16" s="12" customFormat="1" ht="25.5">
      <c r="A163" s="36" t="str">
        <f>'[1]Orçamento Sintético'!A165</f>
        <v>1.16.16</v>
      </c>
      <c r="B163" s="36" t="str">
        <f>'[1]Orçamento Sintético'!D165</f>
        <v>Tê sanitário em pvc rígido soldável, para esgoto primário, diâm = 50 x 50mm</v>
      </c>
      <c r="C163" s="36" t="str">
        <f>'[1]Orçamento Sintético'!E165</f>
        <v>un</v>
      </c>
      <c r="D163" s="36">
        <v>7</v>
      </c>
      <c r="E163" s="37">
        <f>'BM 003'!G163</f>
        <v>7</v>
      </c>
      <c r="F163" s="68"/>
      <c r="G163" s="37">
        <f t="shared" si="57"/>
        <v>7</v>
      </c>
      <c r="H163" s="37">
        <f t="shared" si="58"/>
        <v>0</v>
      </c>
      <c r="I163" s="61">
        <v>23.27</v>
      </c>
      <c r="J163" s="18">
        <f t="shared" si="74"/>
        <v>162.88999999999999</v>
      </c>
      <c r="K163" s="18">
        <f>'BM 003'!M163</f>
        <v>162.88999999999999</v>
      </c>
      <c r="L163" s="18">
        <f t="shared" si="75"/>
        <v>0</v>
      </c>
      <c r="M163" s="18">
        <f t="shared" si="76"/>
        <v>162.88999999999999</v>
      </c>
      <c r="N163" s="18">
        <f t="shared" si="77"/>
        <v>0</v>
      </c>
      <c r="O163" s="40">
        <f t="shared" si="69"/>
        <v>1</v>
      </c>
      <c r="P163" s="28"/>
    </row>
    <row r="164" spans="1:16" s="12" customFormat="1" ht="51">
      <c r="A164" s="36" t="str">
        <f>'[1]Orçamento Sintético'!A166</f>
        <v>1.16.17</v>
      </c>
      <c r="B164" s="36" t="str">
        <f>'[1]Orçamento Sintético'!D166</f>
        <v>LUVA SIMPLES, PVC, SERIE NORMAL, ESGOTO PREDIAL, DN 50 MM, JUNTA ELÁSTICA, FORNECIDO E INSTALADO EM PRUMADA DE ESGOTO SANITÁRIO OU VENTILAÇÃO. AF_12/2014</v>
      </c>
      <c r="C164" s="36" t="str">
        <f>'[1]Orçamento Sintético'!E166</f>
        <v>UN</v>
      </c>
      <c r="D164" s="36">
        <v>18</v>
      </c>
      <c r="E164" s="37">
        <f>'BM 003'!G164</f>
        <v>18</v>
      </c>
      <c r="F164" s="68"/>
      <c r="G164" s="37">
        <f t="shared" si="57"/>
        <v>18</v>
      </c>
      <c r="H164" s="37">
        <f t="shared" si="58"/>
        <v>0</v>
      </c>
      <c r="I164" s="61">
        <v>7.06</v>
      </c>
      <c r="J164" s="18">
        <f t="shared" si="74"/>
        <v>127.08</v>
      </c>
      <c r="K164" s="18">
        <f>'BM 003'!M164</f>
        <v>127.08</v>
      </c>
      <c r="L164" s="18">
        <f t="shared" si="75"/>
        <v>0</v>
      </c>
      <c r="M164" s="18">
        <f t="shared" si="76"/>
        <v>127.08</v>
      </c>
      <c r="N164" s="18">
        <f t="shared" si="77"/>
        <v>0</v>
      </c>
      <c r="O164" s="40">
        <f t="shared" si="69"/>
        <v>1</v>
      </c>
      <c r="P164" s="28"/>
    </row>
    <row r="165" spans="1:16" s="12" customFormat="1" ht="25.5">
      <c r="A165" s="36" t="str">
        <f>'[1]Orçamento Sintético'!A167</f>
        <v>1.16.18</v>
      </c>
      <c r="B165" s="36" t="str">
        <f>'[1]Orçamento Sintético'!D167</f>
        <v>Luva simples em pvc rígido soldável, para esgoto primário, diâm = 100mm</v>
      </c>
      <c r="C165" s="36" t="str">
        <f>'[1]Orçamento Sintético'!E167</f>
        <v>un</v>
      </c>
      <c r="D165" s="36">
        <v>12</v>
      </c>
      <c r="E165" s="37">
        <f>'BM 003'!G165</f>
        <v>12</v>
      </c>
      <c r="F165" s="68"/>
      <c r="G165" s="37">
        <f t="shared" si="57"/>
        <v>12</v>
      </c>
      <c r="H165" s="37">
        <f t="shared" si="58"/>
        <v>0</v>
      </c>
      <c r="I165" s="61">
        <v>25.25</v>
      </c>
      <c r="J165" s="18">
        <f t="shared" si="74"/>
        <v>303</v>
      </c>
      <c r="K165" s="18">
        <f>'BM 003'!M165</f>
        <v>303</v>
      </c>
      <c r="L165" s="18">
        <f t="shared" si="75"/>
        <v>0</v>
      </c>
      <c r="M165" s="18">
        <f t="shared" si="76"/>
        <v>303</v>
      </c>
      <c r="N165" s="18">
        <f t="shared" si="77"/>
        <v>0</v>
      </c>
      <c r="O165" s="40">
        <f t="shared" si="69"/>
        <v>1</v>
      </c>
      <c r="P165" s="28"/>
    </row>
    <row r="166" spans="1:16" s="12" customFormat="1" ht="25.5">
      <c r="A166" s="36" t="str">
        <f>'[1]Orçamento Sintético'!A168</f>
        <v>1.16.19</v>
      </c>
      <c r="B166" s="36" t="str">
        <f>'[1]Orçamento Sintético'!D168</f>
        <v>Tubo pvc rígido soldável ponta e bolsa p/ esgoto predial, d =  40 mm</v>
      </c>
      <c r="C166" s="36" t="str">
        <f>'[1]Orçamento Sintético'!E168</f>
        <v>m</v>
      </c>
      <c r="D166" s="36">
        <v>10.6</v>
      </c>
      <c r="E166" s="37">
        <f>'BM 003'!G166</f>
        <v>10.6</v>
      </c>
      <c r="F166" s="68"/>
      <c r="G166" s="37">
        <f t="shared" si="57"/>
        <v>10.6</v>
      </c>
      <c r="H166" s="37">
        <f t="shared" si="58"/>
        <v>0</v>
      </c>
      <c r="I166" s="61">
        <v>16.2</v>
      </c>
      <c r="J166" s="18">
        <f t="shared" si="74"/>
        <v>171.72</v>
      </c>
      <c r="K166" s="18">
        <f>'BM 003'!M166</f>
        <v>171.72</v>
      </c>
      <c r="L166" s="18">
        <f t="shared" si="75"/>
        <v>0</v>
      </c>
      <c r="M166" s="18">
        <f t="shared" si="76"/>
        <v>171.72</v>
      </c>
      <c r="N166" s="18">
        <f t="shared" si="77"/>
        <v>0</v>
      </c>
      <c r="O166" s="40">
        <f t="shared" si="69"/>
        <v>1</v>
      </c>
      <c r="P166" s="28"/>
    </row>
    <row r="167" spans="1:16" s="12" customFormat="1" ht="25.5">
      <c r="A167" s="36" t="str">
        <f>'[1]Orçamento Sintético'!A169</f>
        <v>1.16.20</v>
      </c>
      <c r="B167" s="36" t="str">
        <f>'[1]Orçamento Sintético'!D169</f>
        <v>Tubo pvc rígido soldável ponta e bolsa p/ esgoto predial, d =  50 mm</v>
      </c>
      <c r="C167" s="36" t="str">
        <f>'[1]Orçamento Sintético'!E169</f>
        <v>m</v>
      </c>
      <c r="D167" s="36">
        <v>20</v>
      </c>
      <c r="E167" s="37">
        <f>'BM 003'!G167</f>
        <v>20</v>
      </c>
      <c r="F167" s="68"/>
      <c r="G167" s="37">
        <f t="shared" si="57"/>
        <v>20</v>
      </c>
      <c r="H167" s="37">
        <f t="shared" si="58"/>
        <v>0</v>
      </c>
      <c r="I167" s="61">
        <v>23.37</v>
      </c>
      <c r="J167" s="18">
        <f t="shared" si="74"/>
        <v>467.4</v>
      </c>
      <c r="K167" s="18">
        <f>'BM 003'!M167</f>
        <v>467.4</v>
      </c>
      <c r="L167" s="18">
        <f t="shared" si="75"/>
        <v>0</v>
      </c>
      <c r="M167" s="18">
        <f t="shared" si="76"/>
        <v>467.4</v>
      </c>
      <c r="N167" s="18">
        <f t="shared" si="77"/>
        <v>0</v>
      </c>
      <c r="O167" s="40">
        <f t="shared" si="69"/>
        <v>1</v>
      </c>
      <c r="P167" s="28"/>
    </row>
    <row r="168" spans="1:16" s="12" customFormat="1" ht="25.5">
      <c r="A168" s="36" t="str">
        <f>'[1]Orçamento Sintético'!A170</f>
        <v>1.16.21</v>
      </c>
      <c r="B168" s="36" t="str">
        <f>'[1]Orçamento Sintético'!D170</f>
        <v>Tubo pvc rígido soldável ponta e bolsa p/ esgoto predial, d = 100 mm</v>
      </c>
      <c r="C168" s="36" t="str">
        <f>'[1]Orçamento Sintético'!E170</f>
        <v>m</v>
      </c>
      <c r="D168" s="36">
        <v>13</v>
      </c>
      <c r="E168" s="37">
        <f>'BM 003'!G168</f>
        <v>13</v>
      </c>
      <c r="F168" s="68"/>
      <c r="G168" s="37">
        <f t="shared" si="57"/>
        <v>13</v>
      </c>
      <c r="H168" s="37">
        <f t="shared" si="58"/>
        <v>0</v>
      </c>
      <c r="I168" s="61">
        <v>41.65</v>
      </c>
      <c r="J168" s="18">
        <f t="shared" si="74"/>
        <v>541.45000000000005</v>
      </c>
      <c r="K168" s="18">
        <f>'BM 003'!M168</f>
        <v>541.45000000000005</v>
      </c>
      <c r="L168" s="18">
        <f t="shared" si="75"/>
        <v>0</v>
      </c>
      <c r="M168" s="18">
        <f t="shared" si="76"/>
        <v>541.45000000000005</v>
      </c>
      <c r="N168" s="18">
        <f t="shared" si="77"/>
        <v>0</v>
      </c>
      <c r="O168" s="40">
        <f t="shared" si="69"/>
        <v>1</v>
      </c>
      <c r="P168" s="28"/>
    </row>
    <row r="169" spans="1:16" s="12" customFormat="1" ht="25.5">
      <c r="A169" s="36" t="str">
        <f>'[1]Orçamento Sintético'!A171</f>
        <v>1.16.22</v>
      </c>
      <c r="B169" s="36" t="str">
        <f>'[1]Orçamento Sintético'!D171</f>
        <v>Terminal de ventilação em pvc rígido soldável, para esgoto primário, diâm = 50mm</v>
      </c>
      <c r="C169" s="36" t="str">
        <f>'[1]Orçamento Sintético'!E171</f>
        <v>un</v>
      </c>
      <c r="D169" s="36">
        <v>3</v>
      </c>
      <c r="E169" s="37">
        <f>'BM 003'!G169</f>
        <v>3</v>
      </c>
      <c r="F169" s="68"/>
      <c r="G169" s="37">
        <f t="shared" si="57"/>
        <v>3</v>
      </c>
      <c r="H169" s="37">
        <f t="shared" si="58"/>
        <v>0</v>
      </c>
      <c r="I169" s="61">
        <v>10.08</v>
      </c>
      <c r="J169" s="18">
        <f t="shared" si="74"/>
        <v>30.24</v>
      </c>
      <c r="K169" s="18">
        <f>'BM 003'!M169</f>
        <v>30.24</v>
      </c>
      <c r="L169" s="18">
        <f t="shared" si="75"/>
        <v>0</v>
      </c>
      <c r="M169" s="18">
        <f t="shared" si="76"/>
        <v>30.24</v>
      </c>
      <c r="N169" s="18">
        <f t="shared" si="77"/>
        <v>0</v>
      </c>
      <c r="O169" s="40">
        <f t="shared" si="69"/>
        <v>1</v>
      </c>
      <c r="P169" s="28"/>
    </row>
    <row r="170" spans="1:16" s="82" customFormat="1" ht="12.75">
      <c r="A170" s="64" t="str">
        <f>'[1]Orçamento Sintético'!A172</f>
        <v>1.17</v>
      </c>
      <c r="B170" s="64" t="str">
        <f>'[1]Orçamento Sintético'!D172</f>
        <v>INSTALAÇÕES ELÉTRICAS</v>
      </c>
      <c r="C170" s="64"/>
      <c r="D170" s="64"/>
      <c r="E170" s="70"/>
      <c r="F170" s="83"/>
      <c r="G170" s="84"/>
      <c r="H170" s="84"/>
      <c r="I170" s="89"/>
      <c r="J170" s="89">
        <f>J171+J185+J192+J211+J229</f>
        <v>107909.05000000002</v>
      </c>
      <c r="K170" s="89">
        <f>K171+K185+K192+K211+K229</f>
        <v>107909.05000000002</v>
      </c>
      <c r="L170" s="89">
        <f>L171+L185+L192+L211+L229</f>
        <v>0</v>
      </c>
      <c r="M170" s="89">
        <f>M171+M185+M192+M211+M229</f>
        <v>107909.05000000002</v>
      </c>
      <c r="N170" s="89">
        <f>N171+N185+N192+N211+N229</f>
        <v>0</v>
      </c>
      <c r="O170" s="86"/>
      <c r="P170" s="28"/>
    </row>
    <row r="171" spans="1:16" s="52" customFormat="1" ht="12.75">
      <c r="A171" s="72" t="str">
        <f>'[1]Orçamento Sintético'!A173</f>
        <v>1.17.01</v>
      </c>
      <c r="B171" s="72" t="str">
        <f>'[1]Orçamento Sintético'!D173</f>
        <v>ENTRADA PADRÃO</v>
      </c>
      <c r="C171" s="72"/>
      <c r="D171" s="72"/>
      <c r="E171" s="73"/>
      <c r="F171" s="80"/>
      <c r="G171" s="54"/>
      <c r="H171" s="54"/>
      <c r="I171" s="87"/>
      <c r="J171" s="87">
        <f>SUM(J172:J184)</f>
        <v>22684.920000000006</v>
      </c>
      <c r="K171" s="87">
        <f>SUM(K172:K184)</f>
        <v>22684.920000000006</v>
      </c>
      <c r="L171" s="87">
        <f>SUM(L172:L184)</f>
        <v>0</v>
      </c>
      <c r="M171" s="87">
        <f>SUM(M172:M184)</f>
        <v>22684.920000000006</v>
      </c>
      <c r="N171" s="87">
        <f>SUM(N172:N184)</f>
        <v>0</v>
      </c>
      <c r="O171" s="58"/>
      <c r="P171" s="28"/>
    </row>
    <row r="172" spans="1:16" s="12" customFormat="1" ht="25.5">
      <c r="A172" s="36" t="str">
        <f>'[1]Orçamento Sintético'!A174</f>
        <v>1.17.01.1</v>
      </c>
      <c r="B172" s="36" t="str">
        <f>'[1]Orçamento Sintético'!D174</f>
        <v>Poste de concreto duplo T (DT)  9/300 - fornecimento e assentamento</v>
      </c>
      <c r="C172" s="36" t="str">
        <f>'[1]Orçamento Sintético'!E174</f>
        <v>un</v>
      </c>
      <c r="D172" s="36">
        <v>1</v>
      </c>
      <c r="E172" s="37">
        <v>1</v>
      </c>
      <c r="F172" s="68"/>
      <c r="G172" s="37">
        <f t="shared" si="57"/>
        <v>1</v>
      </c>
      <c r="H172" s="37">
        <f t="shared" si="58"/>
        <v>0</v>
      </c>
      <c r="I172" s="61">
        <v>1109.3</v>
      </c>
      <c r="J172" s="18">
        <f t="shared" ref="J172:J184" si="78">TRUNC(($I172*D172),2)</f>
        <v>1109.3</v>
      </c>
      <c r="K172" s="18">
        <f t="shared" ref="K172:K184" si="79">E172*I172</f>
        <v>1109.3</v>
      </c>
      <c r="L172" s="18">
        <f t="shared" ref="L172:L184" si="80">TRUNC(($I172*F172),2)</f>
        <v>0</v>
      </c>
      <c r="M172" s="18">
        <f t="shared" ref="M172:M184" si="81">TRUNC(($L172+K172),2)</f>
        <v>1109.3</v>
      </c>
      <c r="N172" s="18">
        <f t="shared" ref="N172:N184" si="82">J172-M172</f>
        <v>0</v>
      </c>
      <c r="O172" s="40">
        <f t="shared" si="69"/>
        <v>1</v>
      </c>
      <c r="P172" s="28"/>
    </row>
    <row r="173" spans="1:16" s="12" customFormat="1" ht="25.5">
      <c r="A173" s="36" t="str">
        <f>'[1]Orçamento Sintético'!A175</f>
        <v>1.17.01.2</v>
      </c>
      <c r="B173" s="36" t="str">
        <f>'[1]Orçamento Sintético'!D175</f>
        <v>ARMAÇÃO SECUNDÁRIA, COM 3 ESTRIBOS E 3 ISOLADORES - FORNECIMENTO E INSTALAÇÃO. AF_07/2020</v>
      </c>
      <c r="C173" s="36" t="str">
        <f>'[1]Orçamento Sintético'!E175</f>
        <v>UN</v>
      </c>
      <c r="D173" s="36">
        <v>1</v>
      </c>
      <c r="E173" s="37">
        <v>1</v>
      </c>
      <c r="F173" s="68"/>
      <c r="G173" s="37">
        <f t="shared" si="57"/>
        <v>1</v>
      </c>
      <c r="H173" s="37">
        <f t="shared" si="58"/>
        <v>0</v>
      </c>
      <c r="I173" s="61">
        <v>136.18</v>
      </c>
      <c r="J173" s="18">
        <f t="shared" si="78"/>
        <v>136.18</v>
      </c>
      <c r="K173" s="18">
        <f t="shared" si="79"/>
        <v>136.18</v>
      </c>
      <c r="L173" s="18">
        <f t="shared" si="80"/>
        <v>0</v>
      </c>
      <c r="M173" s="18">
        <f t="shared" si="81"/>
        <v>136.18</v>
      </c>
      <c r="N173" s="18">
        <f t="shared" si="82"/>
        <v>0</v>
      </c>
      <c r="O173" s="40">
        <f t="shared" si="69"/>
        <v>1</v>
      </c>
      <c r="P173" s="28"/>
    </row>
    <row r="174" spans="1:16" s="12" customFormat="1" ht="12.75">
      <c r="A174" s="36" t="str">
        <f>'[1]Orçamento Sintético'!A176</f>
        <v>1.17.01.3</v>
      </c>
      <c r="B174" s="36" t="str">
        <f>'[1]Orçamento Sintético'!D176</f>
        <v>Cabeçote de alumínio de 3""</v>
      </c>
      <c r="C174" s="36" t="str">
        <f>'[1]Orçamento Sintético'!E176</f>
        <v>un</v>
      </c>
      <c r="D174" s="36">
        <v>1</v>
      </c>
      <c r="E174" s="37">
        <v>1</v>
      </c>
      <c r="F174" s="68"/>
      <c r="G174" s="37">
        <f t="shared" si="57"/>
        <v>1</v>
      </c>
      <c r="H174" s="37">
        <f t="shared" si="58"/>
        <v>0</v>
      </c>
      <c r="I174" s="61">
        <v>32.64</v>
      </c>
      <c r="J174" s="18">
        <f t="shared" si="78"/>
        <v>32.64</v>
      </c>
      <c r="K174" s="18">
        <f t="shared" si="79"/>
        <v>32.64</v>
      </c>
      <c r="L174" s="18">
        <f t="shared" si="80"/>
        <v>0</v>
      </c>
      <c r="M174" s="18">
        <f t="shared" si="81"/>
        <v>32.64</v>
      </c>
      <c r="N174" s="18">
        <f t="shared" si="82"/>
        <v>0</v>
      </c>
      <c r="O174" s="40">
        <f t="shared" si="69"/>
        <v>1</v>
      </c>
      <c r="P174" s="28"/>
    </row>
    <row r="175" spans="1:16" s="12" customFormat="1" ht="12.75">
      <c r="A175" s="36" t="str">
        <f>'[1]Orçamento Sintético'!A177</f>
        <v>1.17.01.4</v>
      </c>
      <c r="B175" s="36" t="str">
        <f>'[1]Orçamento Sintético'!D177</f>
        <v>Quadro de medição trifásica em Noril com lente para leitura</v>
      </c>
      <c r="C175" s="36" t="str">
        <f>'[1]Orçamento Sintético'!E177</f>
        <v>un</v>
      </c>
      <c r="D175" s="36">
        <v>1</v>
      </c>
      <c r="E175" s="37">
        <f>'BM 003'!G175</f>
        <v>1</v>
      </c>
      <c r="F175" s="68"/>
      <c r="G175" s="37">
        <f t="shared" si="57"/>
        <v>1</v>
      </c>
      <c r="H175" s="37">
        <f t="shared" si="58"/>
        <v>0</v>
      </c>
      <c r="I175" s="61">
        <v>743.88</v>
      </c>
      <c r="J175" s="18">
        <f t="shared" si="78"/>
        <v>743.88</v>
      </c>
      <c r="K175" s="18">
        <f t="shared" si="79"/>
        <v>743.88</v>
      </c>
      <c r="L175" s="18">
        <f t="shared" si="80"/>
        <v>0</v>
      </c>
      <c r="M175" s="18">
        <f t="shared" si="81"/>
        <v>743.88</v>
      </c>
      <c r="N175" s="18">
        <f t="shared" si="82"/>
        <v>0</v>
      </c>
      <c r="O175" s="40">
        <f t="shared" si="69"/>
        <v>1</v>
      </c>
      <c r="P175" s="28"/>
    </row>
    <row r="176" spans="1:16" s="12" customFormat="1" ht="12.75">
      <c r="A176" s="36" t="str">
        <f>'[1]Orçamento Sintético'!A178</f>
        <v>1.17.01.5</v>
      </c>
      <c r="B176" s="36" t="str">
        <f>'[1]Orçamento Sintético'!D178</f>
        <v>Abraçadeira em fita de aço 1"", com fecho rápido</v>
      </c>
      <c r="C176" s="36" t="str">
        <f>'[1]Orçamento Sintético'!E178</f>
        <v>un</v>
      </c>
      <c r="D176" s="36">
        <v>3</v>
      </c>
      <c r="E176" s="37">
        <f>'BM 003'!G176</f>
        <v>3</v>
      </c>
      <c r="F176" s="68"/>
      <c r="G176" s="37">
        <f t="shared" ref="G176:G239" si="83">SUM(E176:F176)</f>
        <v>3</v>
      </c>
      <c r="H176" s="37">
        <f t="shared" ref="H176:H239" si="84">SUM(D176-G176)</f>
        <v>0</v>
      </c>
      <c r="I176" s="61">
        <v>10.27</v>
      </c>
      <c r="J176" s="18">
        <f t="shared" si="78"/>
        <v>30.81</v>
      </c>
      <c r="K176" s="18">
        <f t="shared" si="79"/>
        <v>30.81</v>
      </c>
      <c r="L176" s="18">
        <f t="shared" si="80"/>
        <v>0</v>
      </c>
      <c r="M176" s="18">
        <f t="shared" si="81"/>
        <v>30.81</v>
      </c>
      <c r="N176" s="18">
        <f t="shared" si="82"/>
        <v>0</v>
      </c>
      <c r="O176" s="40">
        <f t="shared" si="69"/>
        <v>1</v>
      </c>
      <c r="P176" s="28"/>
    </row>
    <row r="177" spans="1:16" s="12" customFormat="1" ht="25.5">
      <c r="A177" s="36" t="str">
        <f>'[1]Orçamento Sintético'!A179</f>
        <v>1.17.01.6</v>
      </c>
      <c r="B177" s="36" t="str">
        <f>'[1]Orçamento Sintético'!D179</f>
        <v>Disjuntor termomagnético tripolar 200 A com caixa moldada 10 kA</v>
      </c>
      <c r="C177" s="36" t="str">
        <f>'[1]Orçamento Sintético'!E179</f>
        <v>un</v>
      </c>
      <c r="D177" s="36">
        <v>1</v>
      </c>
      <c r="E177" s="37">
        <f>'BM 003'!G177</f>
        <v>1</v>
      </c>
      <c r="F177" s="68"/>
      <c r="G177" s="37">
        <f t="shared" si="83"/>
        <v>1</v>
      </c>
      <c r="H177" s="37">
        <f t="shared" si="84"/>
        <v>0</v>
      </c>
      <c r="I177" s="61">
        <v>605.39</v>
      </c>
      <c r="J177" s="18">
        <f t="shared" si="78"/>
        <v>605.39</v>
      </c>
      <c r="K177" s="18">
        <f t="shared" si="79"/>
        <v>605.39</v>
      </c>
      <c r="L177" s="18">
        <f t="shared" si="80"/>
        <v>0</v>
      </c>
      <c r="M177" s="18">
        <f t="shared" si="81"/>
        <v>605.39</v>
      </c>
      <c r="N177" s="18">
        <f t="shared" si="82"/>
        <v>0</v>
      </c>
      <c r="O177" s="40">
        <f t="shared" si="69"/>
        <v>1</v>
      </c>
      <c r="P177" s="28"/>
    </row>
    <row r="178" spans="1:16" s="12" customFormat="1" ht="25.5">
      <c r="A178" s="36" t="str">
        <f>'[1]Orçamento Sintético'!A180</f>
        <v>1.17.01.7</v>
      </c>
      <c r="B178" s="36" t="str">
        <f>'[1]Orçamento Sintético'!D180</f>
        <v>Cabo de cobre isolado em EPR flexível unipolar  95mm² - 0,6Kv/1Kv/90°</v>
      </c>
      <c r="C178" s="36" t="str">
        <f>'[1]Orçamento Sintético'!E180</f>
        <v>m</v>
      </c>
      <c r="D178" s="36">
        <v>1</v>
      </c>
      <c r="E178" s="37">
        <f>'BM 003'!G178</f>
        <v>1</v>
      </c>
      <c r="F178" s="68"/>
      <c r="G178" s="37">
        <f t="shared" si="83"/>
        <v>1</v>
      </c>
      <c r="H178" s="37">
        <f t="shared" si="84"/>
        <v>0</v>
      </c>
      <c r="I178" s="61">
        <v>135.53</v>
      </c>
      <c r="J178" s="18">
        <f t="shared" si="78"/>
        <v>135.53</v>
      </c>
      <c r="K178" s="18">
        <f t="shared" si="79"/>
        <v>135.53</v>
      </c>
      <c r="L178" s="18">
        <f t="shared" si="80"/>
        <v>0</v>
      </c>
      <c r="M178" s="18">
        <f t="shared" si="81"/>
        <v>135.53</v>
      </c>
      <c r="N178" s="18">
        <f t="shared" si="82"/>
        <v>0</v>
      </c>
      <c r="O178" s="40">
        <f t="shared" si="69"/>
        <v>1</v>
      </c>
      <c r="P178" s="28"/>
    </row>
    <row r="179" spans="1:16" s="12" customFormat="1" ht="25.5">
      <c r="A179" s="36" t="str">
        <f>'[1]Orçamento Sintético'!A181</f>
        <v>1.17.01.8</v>
      </c>
      <c r="B179" s="36" t="str">
        <f>'[1]Orçamento Sintético'!D181</f>
        <v>Cabo de cobre isolado em EPR flexível unipolar  50mm² - 0,6Kv/1Kv/90°</v>
      </c>
      <c r="C179" s="36" t="str">
        <f>'[1]Orçamento Sintético'!E181</f>
        <v>m</v>
      </c>
      <c r="D179" s="36">
        <v>27</v>
      </c>
      <c r="E179" s="37">
        <f>'BM 003'!G179</f>
        <v>27</v>
      </c>
      <c r="F179" s="68"/>
      <c r="G179" s="37">
        <f t="shared" si="83"/>
        <v>27</v>
      </c>
      <c r="H179" s="37">
        <f t="shared" si="84"/>
        <v>0</v>
      </c>
      <c r="I179" s="61">
        <v>69.73</v>
      </c>
      <c r="J179" s="18">
        <f t="shared" si="78"/>
        <v>1882.71</v>
      </c>
      <c r="K179" s="18">
        <f t="shared" si="79"/>
        <v>1882.71</v>
      </c>
      <c r="L179" s="18">
        <f t="shared" si="80"/>
        <v>0</v>
      </c>
      <c r="M179" s="18">
        <f t="shared" si="81"/>
        <v>1882.71</v>
      </c>
      <c r="N179" s="18">
        <f t="shared" si="82"/>
        <v>0</v>
      </c>
      <c r="O179" s="40">
        <f t="shared" si="69"/>
        <v>1</v>
      </c>
      <c r="P179" s="28"/>
    </row>
    <row r="180" spans="1:16" s="12" customFormat="1" ht="12.75">
      <c r="A180" s="36" t="str">
        <f>'[1]Orçamento Sintético'!A182</f>
        <v>1.17.01.9</v>
      </c>
      <c r="B180" s="36" t="str">
        <f>'[1]Orçamento Sintético'!D182</f>
        <v>Eletroduto em ferro galvanizado pesado sem costura 3"" x 3m</v>
      </c>
      <c r="C180" s="36" t="str">
        <f>'[1]Orçamento Sintético'!E182</f>
        <v>un</v>
      </c>
      <c r="D180" s="36">
        <v>26</v>
      </c>
      <c r="E180" s="37">
        <v>26</v>
      </c>
      <c r="F180" s="68"/>
      <c r="G180" s="37">
        <f t="shared" si="83"/>
        <v>26</v>
      </c>
      <c r="H180" s="37">
        <f t="shared" si="84"/>
        <v>0</v>
      </c>
      <c r="I180" s="61">
        <v>669.04</v>
      </c>
      <c r="J180" s="18">
        <f t="shared" si="78"/>
        <v>17395.04</v>
      </c>
      <c r="K180" s="18">
        <f t="shared" si="79"/>
        <v>17395.04</v>
      </c>
      <c r="L180" s="18">
        <f t="shared" si="80"/>
        <v>0</v>
      </c>
      <c r="M180" s="18">
        <f t="shared" si="81"/>
        <v>17395.04</v>
      </c>
      <c r="N180" s="18">
        <f t="shared" si="82"/>
        <v>0</v>
      </c>
      <c r="O180" s="40">
        <f t="shared" si="69"/>
        <v>1</v>
      </c>
      <c r="P180" s="28"/>
    </row>
    <row r="181" spans="1:16" s="12" customFormat="1" ht="12.75">
      <c r="A181" s="36" t="s">
        <v>36</v>
      </c>
      <c r="B181" s="36" t="str">
        <f>'[1]Orçamento Sintético'!D183</f>
        <v>Eletroduto de pvc rígido roscável, diâm = 32mm (1"")</v>
      </c>
      <c r="C181" s="36" t="str">
        <f>'[1]Orçamento Sintético'!E183</f>
        <v>m</v>
      </c>
      <c r="D181" s="36">
        <v>11</v>
      </c>
      <c r="E181" s="37">
        <v>11</v>
      </c>
      <c r="F181" s="68"/>
      <c r="G181" s="37">
        <f t="shared" si="83"/>
        <v>11</v>
      </c>
      <c r="H181" s="37">
        <f t="shared" si="84"/>
        <v>0</v>
      </c>
      <c r="I181" s="61">
        <v>15.03</v>
      </c>
      <c r="J181" s="18">
        <f t="shared" si="78"/>
        <v>165.33</v>
      </c>
      <c r="K181" s="18">
        <f t="shared" si="79"/>
        <v>165.32999999999998</v>
      </c>
      <c r="L181" s="18">
        <f t="shared" si="80"/>
        <v>0</v>
      </c>
      <c r="M181" s="18">
        <f t="shared" si="81"/>
        <v>165.33</v>
      </c>
      <c r="N181" s="18">
        <f t="shared" si="82"/>
        <v>0</v>
      </c>
      <c r="O181" s="40">
        <f t="shared" si="69"/>
        <v>1</v>
      </c>
      <c r="P181" s="28"/>
    </row>
    <row r="182" spans="1:16" s="12" customFormat="1" ht="12.75">
      <c r="A182" s="36" t="str">
        <f>'[1]Orçamento Sintético'!A184</f>
        <v>1.17.01.11</v>
      </c>
      <c r="B182" s="36" t="str">
        <f>'[1]Orçamento Sintético'!D184</f>
        <v>Curva para eletroduto galvanizado, diâm = 3"" - Rev.01</v>
      </c>
      <c r="C182" s="36" t="str">
        <f>'[1]Orçamento Sintético'!E184</f>
        <v>un</v>
      </c>
      <c r="D182" s="36">
        <v>2</v>
      </c>
      <c r="E182" s="37">
        <v>2</v>
      </c>
      <c r="F182" s="68"/>
      <c r="G182" s="37">
        <f t="shared" si="83"/>
        <v>2</v>
      </c>
      <c r="H182" s="37">
        <f t="shared" si="84"/>
        <v>0</v>
      </c>
      <c r="I182" s="61">
        <v>94.74</v>
      </c>
      <c r="J182" s="18">
        <f t="shared" si="78"/>
        <v>189.48</v>
      </c>
      <c r="K182" s="18">
        <f t="shared" si="79"/>
        <v>189.48</v>
      </c>
      <c r="L182" s="18">
        <f t="shared" si="80"/>
        <v>0</v>
      </c>
      <c r="M182" s="18">
        <f t="shared" si="81"/>
        <v>189.48</v>
      </c>
      <c r="N182" s="18">
        <f t="shared" si="82"/>
        <v>0</v>
      </c>
      <c r="O182" s="40">
        <f t="shared" si="69"/>
        <v>1</v>
      </c>
      <c r="P182" s="28"/>
    </row>
    <row r="183" spans="1:16" s="12" customFormat="1" ht="25.5">
      <c r="A183" s="36" t="str">
        <f>'[1]Orçamento Sintético'!A185</f>
        <v>1.17.01.12</v>
      </c>
      <c r="B183" s="36" t="str">
        <f>'[1]Orçamento Sintético'!D185</f>
        <v>Fornecimento de haste de aterramento 5/8""x3,00m com conector (Cópia da ORSE)</v>
      </c>
      <c r="C183" s="36" t="str">
        <f>'[1]Orçamento Sintético'!E185</f>
        <v>un</v>
      </c>
      <c r="D183" s="36">
        <v>3</v>
      </c>
      <c r="E183" s="37">
        <f>'BM 003'!G183</f>
        <v>3</v>
      </c>
      <c r="F183" s="68"/>
      <c r="G183" s="37">
        <f t="shared" si="83"/>
        <v>3</v>
      </c>
      <c r="H183" s="37">
        <f t="shared" si="84"/>
        <v>0</v>
      </c>
      <c r="I183" s="61">
        <v>72.959999999999994</v>
      </c>
      <c r="J183" s="18">
        <f t="shared" si="78"/>
        <v>218.88</v>
      </c>
      <c r="K183" s="18">
        <f t="shared" si="79"/>
        <v>218.88</v>
      </c>
      <c r="L183" s="18">
        <f t="shared" si="80"/>
        <v>0</v>
      </c>
      <c r="M183" s="18">
        <f t="shared" si="81"/>
        <v>218.88</v>
      </c>
      <c r="N183" s="18">
        <f t="shared" si="82"/>
        <v>0</v>
      </c>
      <c r="O183" s="40">
        <f t="shared" si="69"/>
        <v>1</v>
      </c>
      <c r="P183" s="28"/>
    </row>
    <row r="184" spans="1:16" s="12" customFormat="1" ht="38.25">
      <c r="A184" s="36" t="str">
        <f>'[1]Orçamento Sintético'!A186</f>
        <v>1.17.01.13</v>
      </c>
      <c r="B184" s="36" t="str">
        <f>'[1]Orçamento Sintético'!D186</f>
        <v>Caixa pré-moldada c/tampa para aterramento (20x20x15cm), padrão Energisa Caixa pré-moldada c/ tampa para aterramento (20x20x15cm), padrão Energisa</v>
      </c>
      <c r="C184" s="36" t="str">
        <f>'[1]Orçamento Sintético'!E186</f>
        <v>un</v>
      </c>
      <c r="D184" s="36">
        <v>3</v>
      </c>
      <c r="E184" s="37">
        <f>'BM 003'!G184</f>
        <v>3</v>
      </c>
      <c r="F184" s="68"/>
      <c r="G184" s="37">
        <f t="shared" si="83"/>
        <v>3</v>
      </c>
      <c r="H184" s="37">
        <f t="shared" si="84"/>
        <v>0</v>
      </c>
      <c r="I184" s="61">
        <v>13.25</v>
      </c>
      <c r="J184" s="18">
        <f t="shared" si="78"/>
        <v>39.75</v>
      </c>
      <c r="K184" s="18">
        <f t="shared" si="79"/>
        <v>39.75</v>
      </c>
      <c r="L184" s="18">
        <f t="shared" si="80"/>
        <v>0</v>
      </c>
      <c r="M184" s="18">
        <f t="shared" si="81"/>
        <v>39.75</v>
      </c>
      <c r="N184" s="18">
        <f t="shared" si="82"/>
        <v>0</v>
      </c>
      <c r="O184" s="40">
        <f t="shared" si="69"/>
        <v>1</v>
      </c>
      <c r="P184" s="28"/>
    </row>
    <row r="185" spans="1:16" s="92" customFormat="1" ht="12.75">
      <c r="A185" s="78" t="str">
        <f>'[1]Orçamento Sintético'!A187</f>
        <v>1.17.02</v>
      </c>
      <c r="B185" s="78" t="str">
        <f>'[1]Orçamento Sintético'!D187</f>
        <v>CABOS E ELETRODUTOS</v>
      </c>
      <c r="C185" s="78"/>
      <c r="D185" s="78"/>
      <c r="E185" s="73"/>
      <c r="F185" s="80"/>
      <c r="G185" s="55"/>
      <c r="H185" s="55"/>
      <c r="I185" s="76"/>
      <c r="J185" s="76">
        <f>SUM(J186:J191)</f>
        <v>18843.839999999997</v>
      </c>
      <c r="K185" s="76">
        <f>SUM(K186:K191)</f>
        <v>18843.839999999997</v>
      </c>
      <c r="L185" s="76">
        <f>SUM(L186:L191)</f>
        <v>0</v>
      </c>
      <c r="M185" s="76">
        <f>SUM(M186:M191)</f>
        <v>18843.839999999997</v>
      </c>
      <c r="N185" s="76">
        <f>SUM(N186:N191)</f>
        <v>0</v>
      </c>
      <c r="O185" s="58"/>
      <c r="P185" s="28"/>
    </row>
    <row r="186" spans="1:16" s="12" customFormat="1" ht="12.75">
      <c r="A186" s="36" t="str">
        <f>'[1]Orçamento Sintético'!A188</f>
        <v>1.17.02.1</v>
      </c>
      <c r="B186" s="36" t="str">
        <f>'[1]Orçamento Sintético'!D188</f>
        <v>Cabo de cobre flexível isolado, seção  1,5mm², 450/ 750v / 70°c</v>
      </c>
      <c r="C186" s="36" t="str">
        <f>'[1]Orçamento Sintético'!E188</f>
        <v>m</v>
      </c>
      <c r="D186" s="36">
        <v>715</v>
      </c>
      <c r="E186" s="37">
        <f>'BM 003'!G186</f>
        <v>715</v>
      </c>
      <c r="F186" s="68"/>
      <c r="G186" s="37">
        <f t="shared" si="83"/>
        <v>715</v>
      </c>
      <c r="H186" s="37">
        <f t="shared" si="84"/>
        <v>0</v>
      </c>
      <c r="I186" s="61">
        <v>6.31</v>
      </c>
      <c r="J186" s="18">
        <f t="shared" ref="J186:J191" si="85">TRUNC(($I186*D186),2)</f>
        <v>4511.6499999999996</v>
      </c>
      <c r="K186" s="18">
        <f t="shared" ref="K186:K191" si="86">E186*I186</f>
        <v>4511.6499999999996</v>
      </c>
      <c r="L186" s="18">
        <f t="shared" ref="L186:L191" si="87">TRUNC(($I186*F186),2)</f>
        <v>0</v>
      </c>
      <c r="M186" s="18">
        <f t="shared" ref="M186:M191" si="88">TRUNC(($L186+K186),2)</f>
        <v>4511.6499999999996</v>
      </c>
      <c r="N186" s="18">
        <f t="shared" ref="N186:N191" si="89">J186-M186</f>
        <v>0</v>
      </c>
      <c r="O186" s="40">
        <f t="shared" si="69"/>
        <v>1</v>
      </c>
      <c r="P186" s="28"/>
    </row>
    <row r="187" spans="1:16" s="12" customFormat="1" ht="12.75">
      <c r="A187" s="36" t="str">
        <f>'[1]Orçamento Sintético'!A189</f>
        <v>1.17.02.2</v>
      </c>
      <c r="B187" s="36" t="str">
        <f>'[1]Orçamento Sintético'!D189</f>
        <v>Cabo de cobre flexível isolado, seção  2,5mm², 450/ 750v / 70°c</v>
      </c>
      <c r="C187" s="36" t="str">
        <f>'[1]Orçamento Sintético'!E189</f>
        <v>m</v>
      </c>
      <c r="D187" s="36">
        <v>778</v>
      </c>
      <c r="E187" s="37">
        <v>778</v>
      </c>
      <c r="F187" s="68"/>
      <c r="G187" s="37">
        <f t="shared" si="83"/>
        <v>778</v>
      </c>
      <c r="H187" s="37">
        <f t="shared" si="84"/>
        <v>0</v>
      </c>
      <c r="I187" s="61">
        <v>7.21</v>
      </c>
      <c r="J187" s="18">
        <f t="shared" si="85"/>
        <v>5609.38</v>
      </c>
      <c r="K187" s="18">
        <f t="shared" si="86"/>
        <v>5609.38</v>
      </c>
      <c r="L187" s="18">
        <f t="shared" si="87"/>
        <v>0</v>
      </c>
      <c r="M187" s="18">
        <f t="shared" si="88"/>
        <v>5609.38</v>
      </c>
      <c r="N187" s="18">
        <f t="shared" si="89"/>
        <v>0</v>
      </c>
      <c r="O187" s="40">
        <f t="shared" si="69"/>
        <v>1</v>
      </c>
      <c r="P187" s="28"/>
    </row>
    <row r="188" spans="1:16" s="12" customFormat="1" ht="12.75">
      <c r="A188" s="36" t="str">
        <f>'[1]Orçamento Sintético'!A190</f>
        <v>1.17.02.3</v>
      </c>
      <c r="B188" s="36" t="str">
        <f>'[1]Orçamento Sintético'!D190</f>
        <v>Cabo de cobre flexível isolado, seção  4mm², 450/ 750v / 70°c</v>
      </c>
      <c r="C188" s="36" t="str">
        <f>'[1]Orçamento Sintético'!E190</f>
        <v>m</v>
      </c>
      <c r="D188" s="36">
        <v>298</v>
      </c>
      <c r="E188" s="37">
        <f>'BM 003'!G188</f>
        <v>298</v>
      </c>
      <c r="F188" s="68"/>
      <c r="G188" s="37">
        <f t="shared" si="83"/>
        <v>298</v>
      </c>
      <c r="H188" s="37">
        <f t="shared" si="84"/>
        <v>0</v>
      </c>
      <c r="I188" s="61">
        <v>9.1300000000000008</v>
      </c>
      <c r="J188" s="18">
        <f t="shared" si="85"/>
        <v>2720.74</v>
      </c>
      <c r="K188" s="18">
        <f t="shared" si="86"/>
        <v>2720.7400000000002</v>
      </c>
      <c r="L188" s="18">
        <f t="shared" si="87"/>
        <v>0</v>
      </c>
      <c r="M188" s="18">
        <f t="shared" si="88"/>
        <v>2720.74</v>
      </c>
      <c r="N188" s="18">
        <f t="shared" si="89"/>
        <v>0</v>
      </c>
      <c r="O188" s="40">
        <f t="shared" si="69"/>
        <v>1</v>
      </c>
      <c r="P188" s="28"/>
    </row>
    <row r="189" spans="1:16" s="12" customFormat="1" ht="12.75">
      <c r="A189" s="36" t="str">
        <f>'[1]Orçamento Sintético'!A191</f>
        <v>1.17.02.4</v>
      </c>
      <c r="B189" s="36" t="str">
        <f>'[1]Orçamento Sintético'!D191</f>
        <v>Canaleta plástica 50x80mm, Hellerman ou similar</v>
      </c>
      <c r="C189" s="36" t="str">
        <f>'[1]Orçamento Sintético'!E191</f>
        <v>m</v>
      </c>
      <c r="D189" s="36">
        <v>70</v>
      </c>
      <c r="E189" s="37">
        <v>70</v>
      </c>
      <c r="F189" s="68"/>
      <c r="G189" s="37">
        <f t="shared" si="83"/>
        <v>70</v>
      </c>
      <c r="H189" s="37">
        <f t="shared" si="84"/>
        <v>0</v>
      </c>
      <c r="I189" s="61">
        <v>66.91</v>
      </c>
      <c r="J189" s="18">
        <f t="shared" si="85"/>
        <v>4683.7</v>
      </c>
      <c r="K189" s="18">
        <f t="shared" si="86"/>
        <v>4683.7</v>
      </c>
      <c r="L189" s="18">
        <f t="shared" si="87"/>
        <v>0</v>
      </c>
      <c r="M189" s="18">
        <f t="shared" si="88"/>
        <v>4683.7</v>
      </c>
      <c r="N189" s="18">
        <f t="shared" si="89"/>
        <v>0</v>
      </c>
      <c r="O189" s="40">
        <f t="shared" si="69"/>
        <v>1</v>
      </c>
      <c r="P189" s="28"/>
    </row>
    <row r="190" spans="1:16" s="12" customFormat="1" ht="12.75">
      <c r="A190" s="36" t="str">
        <f>'[1]Orçamento Sintético'!A192</f>
        <v>1.17.02.5</v>
      </c>
      <c r="B190" s="36" t="str">
        <f>'[1]Orçamento Sintético'!D192</f>
        <v>Eletroduto flexível de pvc (sanfonado), diâm = 25mm (3/4"")</v>
      </c>
      <c r="C190" s="36" t="str">
        <f>'[1]Orçamento Sintético'!E192</f>
        <v>m</v>
      </c>
      <c r="D190" s="36">
        <v>124</v>
      </c>
      <c r="E190" s="37">
        <f>'BM 003'!G190</f>
        <v>124</v>
      </c>
      <c r="F190" s="68"/>
      <c r="G190" s="37">
        <f t="shared" si="83"/>
        <v>124</v>
      </c>
      <c r="H190" s="37">
        <f t="shared" si="84"/>
        <v>0</v>
      </c>
      <c r="I190" s="61">
        <v>6.25</v>
      </c>
      <c r="J190" s="18">
        <f t="shared" si="85"/>
        <v>775</v>
      </c>
      <c r="K190" s="18">
        <f t="shared" si="86"/>
        <v>775</v>
      </c>
      <c r="L190" s="18">
        <f t="shared" si="87"/>
        <v>0</v>
      </c>
      <c r="M190" s="18">
        <f t="shared" si="88"/>
        <v>775</v>
      </c>
      <c r="N190" s="18">
        <f t="shared" si="89"/>
        <v>0</v>
      </c>
      <c r="O190" s="40">
        <f t="shared" si="69"/>
        <v>1</v>
      </c>
      <c r="P190" s="28"/>
    </row>
    <row r="191" spans="1:16" s="12" customFormat="1" ht="12.75">
      <c r="A191" s="36" t="str">
        <f>'[1]Orçamento Sintético'!A193</f>
        <v>1.17.02.6</v>
      </c>
      <c r="B191" s="36" t="str">
        <f>'[1]Orçamento Sintético'!D193</f>
        <v>Eletroduto flexível de pvc (sanfonado), diâm = 32mm (1"")</v>
      </c>
      <c r="C191" s="36" t="str">
        <f>'[1]Orçamento Sintético'!E193</f>
        <v>m</v>
      </c>
      <c r="D191" s="36">
        <v>67</v>
      </c>
      <c r="E191" s="37">
        <f>'BM 003'!G191</f>
        <v>67</v>
      </c>
      <c r="F191" s="68"/>
      <c r="G191" s="37">
        <f t="shared" si="83"/>
        <v>67</v>
      </c>
      <c r="H191" s="37">
        <f t="shared" si="84"/>
        <v>0</v>
      </c>
      <c r="I191" s="61">
        <v>8.11</v>
      </c>
      <c r="J191" s="18">
        <f t="shared" si="85"/>
        <v>543.37</v>
      </c>
      <c r="K191" s="18">
        <f t="shared" si="86"/>
        <v>543.37</v>
      </c>
      <c r="L191" s="18">
        <f t="shared" si="87"/>
        <v>0</v>
      </c>
      <c r="M191" s="18">
        <f t="shared" si="88"/>
        <v>543.37</v>
      </c>
      <c r="N191" s="18">
        <f t="shared" si="89"/>
        <v>0</v>
      </c>
      <c r="O191" s="40">
        <f t="shared" si="69"/>
        <v>1</v>
      </c>
      <c r="P191" s="28"/>
    </row>
    <row r="192" spans="1:16" s="92" customFormat="1" ht="12.75">
      <c r="A192" s="78" t="str">
        <f>'[1]Orçamento Sintético'!A194</f>
        <v>1.17.03</v>
      </c>
      <c r="B192" s="78" t="str">
        <f>'[1]Orçamento Sintético'!D194</f>
        <v>CAIXAS/LUMINÁRIAS/INTERRUPTORES</v>
      </c>
      <c r="C192" s="78"/>
      <c r="D192" s="78"/>
      <c r="E192" s="73"/>
      <c r="F192" s="74"/>
      <c r="G192" s="54"/>
      <c r="H192" s="54"/>
      <c r="I192" s="75"/>
      <c r="J192" s="76">
        <f>SUM(J193:J210)</f>
        <v>8989.2999999999993</v>
      </c>
      <c r="K192" s="76">
        <f>SUM(K193:K210)</f>
        <v>8989.2999999999993</v>
      </c>
      <c r="L192" s="76">
        <f>SUM(L193:L210)</f>
        <v>0</v>
      </c>
      <c r="M192" s="76">
        <f>SUM(M193:M210)</f>
        <v>8989.2999999999993</v>
      </c>
      <c r="N192" s="76">
        <f>SUM(N193:N210)</f>
        <v>0</v>
      </c>
      <c r="O192" s="58"/>
      <c r="P192" s="28"/>
    </row>
    <row r="193" spans="1:16" s="12" customFormat="1" ht="12.75">
      <c r="A193" s="36" t="str">
        <f>'[1]Orçamento Sintético'!A195</f>
        <v>1.17.03.1</v>
      </c>
      <c r="B193" s="36" t="str">
        <f>'[1]Orçamento Sintético'!D195</f>
        <v>Caixa de passagem pvc, 4"" x 4"" cm, embutir, p/eletroduto</v>
      </c>
      <c r="C193" s="36" t="str">
        <f>'[1]Orçamento Sintético'!E195</f>
        <v>un</v>
      </c>
      <c r="D193" s="36">
        <v>5</v>
      </c>
      <c r="E193" s="37">
        <f>'BM 003'!G193</f>
        <v>5</v>
      </c>
      <c r="F193" s="68"/>
      <c r="G193" s="37">
        <f t="shared" si="83"/>
        <v>5</v>
      </c>
      <c r="H193" s="37">
        <f t="shared" si="84"/>
        <v>0</v>
      </c>
      <c r="I193" s="61">
        <v>16.079999999999998</v>
      </c>
      <c r="J193" s="18">
        <f t="shared" ref="J193:J210" si="90">TRUNC(($I193*D193),2)</f>
        <v>80.400000000000006</v>
      </c>
      <c r="K193" s="18">
        <f t="shared" ref="K193:K210" si="91">E193*I193</f>
        <v>80.399999999999991</v>
      </c>
      <c r="L193" s="18">
        <f t="shared" ref="L193:L210" si="92">TRUNC(($I193*F193),2)</f>
        <v>0</v>
      </c>
      <c r="M193" s="18">
        <f t="shared" ref="M193:M210" si="93">TRUNC(($L193+K193),2)</f>
        <v>80.400000000000006</v>
      </c>
      <c r="N193" s="18">
        <f t="shared" ref="N193:N210" si="94">J193-M193</f>
        <v>0</v>
      </c>
      <c r="O193" s="40">
        <f t="shared" ref="O193:O256" si="95">TRUNC((M193/J193),2)</f>
        <v>1</v>
      </c>
      <c r="P193" s="28"/>
    </row>
    <row r="194" spans="1:16" s="12" customFormat="1" ht="12.75">
      <c r="A194" s="36" t="str">
        <f>'[1]Orçamento Sintético'!A196</f>
        <v>1.17.03.2</v>
      </c>
      <c r="B194" s="36" t="str">
        <f>'[1]Orçamento Sintético'!D196</f>
        <v>Caixa de passagem pvc, 4"" x 2"", embutir, p/eletroduto - Rev 01</v>
      </c>
      <c r="C194" s="36" t="str">
        <f>'[1]Orçamento Sintético'!E196</f>
        <v>un</v>
      </c>
      <c r="D194" s="36">
        <v>67</v>
      </c>
      <c r="E194" s="37">
        <f>'BM 003'!G194</f>
        <v>67</v>
      </c>
      <c r="F194" s="68"/>
      <c r="G194" s="37">
        <f t="shared" si="83"/>
        <v>67</v>
      </c>
      <c r="H194" s="37">
        <f t="shared" si="84"/>
        <v>0</v>
      </c>
      <c r="I194" s="61">
        <v>13.6</v>
      </c>
      <c r="J194" s="18">
        <f t="shared" si="90"/>
        <v>911.2</v>
      </c>
      <c r="K194" s="18">
        <f t="shared" si="91"/>
        <v>911.19999999999993</v>
      </c>
      <c r="L194" s="18">
        <f t="shared" si="92"/>
        <v>0</v>
      </c>
      <c r="M194" s="18">
        <f t="shared" si="93"/>
        <v>911.2</v>
      </c>
      <c r="N194" s="18">
        <f t="shared" si="94"/>
        <v>0</v>
      </c>
      <c r="O194" s="40">
        <f t="shared" si="95"/>
        <v>1</v>
      </c>
      <c r="P194" s="28"/>
    </row>
    <row r="195" spans="1:16" s="12" customFormat="1" ht="12.75">
      <c r="A195" s="36" t="str">
        <f>'[1]Orçamento Sintético'!A197</f>
        <v>1.17.03.3</v>
      </c>
      <c r="B195" s="36" t="str">
        <f>'[1]Orçamento Sintético'!D197</f>
        <v>Placa cega para caixa de pvc 4""x 4"", p/eletroduto</v>
      </c>
      <c r="C195" s="36" t="str">
        <f>'[1]Orçamento Sintético'!E197</f>
        <v>un</v>
      </c>
      <c r="D195" s="36">
        <v>5</v>
      </c>
      <c r="E195" s="37">
        <v>5</v>
      </c>
      <c r="F195" s="68"/>
      <c r="G195" s="37">
        <f t="shared" si="83"/>
        <v>5</v>
      </c>
      <c r="H195" s="37">
        <f t="shared" si="84"/>
        <v>0</v>
      </c>
      <c r="I195" s="61">
        <v>3.74</v>
      </c>
      <c r="J195" s="18">
        <f t="shared" si="90"/>
        <v>18.7</v>
      </c>
      <c r="K195" s="18">
        <f t="shared" si="91"/>
        <v>18.700000000000003</v>
      </c>
      <c r="L195" s="18">
        <f t="shared" si="92"/>
        <v>0</v>
      </c>
      <c r="M195" s="18">
        <f t="shared" si="93"/>
        <v>18.7</v>
      </c>
      <c r="N195" s="18">
        <f t="shared" si="94"/>
        <v>0</v>
      </c>
      <c r="O195" s="40">
        <f t="shared" si="95"/>
        <v>1</v>
      </c>
      <c r="P195" s="28"/>
    </row>
    <row r="196" spans="1:16" s="12" customFormat="1" ht="12.75">
      <c r="A196" s="36" t="str">
        <f>'[1]Orçamento Sintético'!A198</f>
        <v>1.17.03.4</v>
      </c>
      <c r="B196" s="36" t="str">
        <f>'[1]Orçamento Sintético'!D198</f>
        <v>Interruptor 02 seções, com caixa pvc 4""x2""</v>
      </c>
      <c r="C196" s="36" t="str">
        <f>'[1]Orçamento Sintético'!E198</f>
        <v>un</v>
      </c>
      <c r="D196" s="36">
        <v>2</v>
      </c>
      <c r="E196" s="37">
        <v>2</v>
      </c>
      <c r="F196" s="68"/>
      <c r="G196" s="37">
        <f t="shared" si="83"/>
        <v>2</v>
      </c>
      <c r="H196" s="37">
        <f t="shared" si="84"/>
        <v>0</v>
      </c>
      <c r="I196" s="61">
        <v>21.13</v>
      </c>
      <c r="J196" s="18">
        <f t="shared" si="90"/>
        <v>42.26</v>
      </c>
      <c r="K196" s="18">
        <f t="shared" si="91"/>
        <v>42.26</v>
      </c>
      <c r="L196" s="18">
        <f t="shared" si="92"/>
        <v>0</v>
      </c>
      <c r="M196" s="18">
        <f t="shared" si="93"/>
        <v>42.26</v>
      </c>
      <c r="N196" s="18">
        <f t="shared" si="94"/>
        <v>0</v>
      </c>
      <c r="O196" s="40">
        <f t="shared" si="95"/>
        <v>1</v>
      </c>
      <c r="P196" s="28"/>
    </row>
    <row r="197" spans="1:16" s="12" customFormat="1" ht="12.75">
      <c r="A197" s="36" t="str">
        <f>'[1]Orçamento Sintético'!A199</f>
        <v>1.17.03.5</v>
      </c>
      <c r="B197" s="36" t="str">
        <f>'[1]Orçamento Sintético'!D199</f>
        <v>Interruptor 01 seção, com caixa pvc 4""x2""</v>
      </c>
      <c r="C197" s="36" t="str">
        <f>'[1]Orçamento Sintético'!E199</f>
        <v>un</v>
      </c>
      <c r="D197" s="36">
        <v>1</v>
      </c>
      <c r="E197" s="37">
        <v>1</v>
      </c>
      <c r="F197" s="68"/>
      <c r="G197" s="37">
        <f t="shared" si="83"/>
        <v>1</v>
      </c>
      <c r="H197" s="37">
        <f t="shared" si="84"/>
        <v>0</v>
      </c>
      <c r="I197" s="61">
        <v>18.16</v>
      </c>
      <c r="J197" s="18">
        <f t="shared" si="90"/>
        <v>18.16</v>
      </c>
      <c r="K197" s="18">
        <f t="shared" si="91"/>
        <v>18.16</v>
      </c>
      <c r="L197" s="18">
        <f t="shared" si="92"/>
        <v>0</v>
      </c>
      <c r="M197" s="18">
        <f t="shared" si="93"/>
        <v>18.16</v>
      </c>
      <c r="N197" s="18">
        <f t="shared" si="94"/>
        <v>0</v>
      </c>
      <c r="O197" s="40">
        <f t="shared" si="95"/>
        <v>1</v>
      </c>
      <c r="P197" s="28"/>
    </row>
    <row r="198" spans="1:16" s="12" customFormat="1" ht="25.5">
      <c r="A198" s="36" t="str">
        <f>'[1]Orçamento Sintético'!A200</f>
        <v>1.17.03.6</v>
      </c>
      <c r="B198" s="36" t="str">
        <f>'[1]Orçamento Sintético'!D200</f>
        <v>Interruptor ""sistema X"" 01 seção, c/placa, incluso caixa "" sistema X"", aparente</v>
      </c>
      <c r="C198" s="36" t="str">
        <f>'[1]Orçamento Sintético'!E200</f>
        <v>un</v>
      </c>
      <c r="D198" s="36">
        <v>4</v>
      </c>
      <c r="E198" s="37">
        <v>4</v>
      </c>
      <c r="F198" s="68"/>
      <c r="G198" s="37">
        <f t="shared" si="83"/>
        <v>4</v>
      </c>
      <c r="H198" s="37">
        <f t="shared" si="84"/>
        <v>0</v>
      </c>
      <c r="I198" s="61">
        <v>28.62</v>
      </c>
      <c r="J198" s="18">
        <f t="shared" si="90"/>
        <v>114.48</v>
      </c>
      <c r="K198" s="18">
        <f t="shared" si="91"/>
        <v>114.48</v>
      </c>
      <c r="L198" s="18">
        <f t="shared" si="92"/>
        <v>0</v>
      </c>
      <c r="M198" s="18">
        <f t="shared" si="93"/>
        <v>114.48</v>
      </c>
      <c r="N198" s="18">
        <f t="shared" si="94"/>
        <v>0</v>
      </c>
      <c r="O198" s="40">
        <f t="shared" si="95"/>
        <v>1</v>
      </c>
      <c r="P198" s="28"/>
    </row>
    <row r="199" spans="1:16" s="12" customFormat="1" ht="25.5">
      <c r="A199" s="36" t="str">
        <f>'[1]Orçamento Sintético'!A201</f>
        <v>1.17.03.7</v>
      </c>
      <c r="B199" s="36" t="str">
        <f>'[1]Orçamento Sintético'!D201</f>
        <v>Interruptor ""sistema X"" 02 seções, c/placa, incluso caixa ""sistema  X"", aparente</v>
      </c>
      <c r="C199" s="36" t="str">
        <f>'[1]Orçamento Sintético'!E201</f>
        <v>un</v>
      </c>
      <c r="D199" s="36">
        <v>1</v>
      </c>
      <c r="E199" s="37">
        <v>1</v>
      </c>
      <c r="F199" s="68"/>
      <c r="G199" s="37">
        <f t="shared" si="83"/>
        <v>1</v>
      </c>
      <c r="H199" s="37">
        <f t="shared" si="84"/>
        <v>0</v>
      </c>
      <c r="I199" s="61">
        <v>27.24</v>
      </c>
      <c r="J199" s="18">
        <f t="shared" si="90"/>
        <v>27.24</v>
      </c>
      <c r="K199" s="18">
        <f t="shared" si="91"/>
        <v>27.24</v>
      </c>
      <c r="L199" s="18">
        <f t="shared" si="92"/>
        <v>0</v>
      </c>
      <c r="M199" s="18">
        <f t="shared" si="93"/>
        <v>27.24</v>
      </c>
      <c r="N199" s="18">
        <f t="shared" si="94"/>
        <v>0</v>
      </c>
      <c r="O199" s="40">
        <f t="shared" si="95"/>
        <v>1</v>
      </c>
      <c r="P199" s="28"/>
    </row>
    <row r="200" spans="1:16" s="12" customFormat="1" ht="38.25">
      <c r="A200" s="36" t="str">
        <f>'[1]Orçamento Sintético'!A202</f>
        <v>1.17.03.8</v>
      </c>
      <c r="B200" s="36" t="str">
        <f>'[1]Orçamento Sintético'!D202</f>
        <v>LUMINÁRIA ARANDELA TIPO TARTARUGA, DE SOBREPOR, COM 1 LÂMPADA LED DE 6 W, SEM REATOR - FORNECIMENTO E INSTALAÇÃO. AF_02/2020</v>
      </c>
      <c r="C200" s="36" t="str">
        <f>'[1]Orçamento Sintético'!E202</f>
        <v>UN</v>
      </c>
      <c r="D200" s="36">
        <v>6</v>
      </c>
      <c r="E200" s="37">
        <v>6</v>
      </c>
      <c r="F200" s="68"/>
      <c r="G200" s="37">
        <f t="shared" si="83"/>
        <v>6</v>
      </c>
      <c r="H200" s="37">
        <f t="shared" si="84"/>
        <v>0</v>
      </c>
      <c r="I200" s="61">
        <v>112.12</v>
      </c>
      <c r="J200" s="18">
        <f t="shared" si="90"/>
        <v>672.72</v>
      </c>
      <c r="K200" s="18">
        <f t="shared" si="91"/>
        <v>672.72</v>
      </c>
      <c r="L200" s="18">
        <f t="shared" si="92"/>
        <v>0</v>
      </c>
      <c r="M200" s="18">
        <f t="shared" si="93"/>
        <v>672.72</v>
      </c>
      <c r="N200" s="18">
        <f t="shared" si="94"/>
        <v>0</v>
      </c>
      <c r="O200" s="40">
        <f t="shared" si="95"/>
        <v>1</v>
      </c>
      <c r="P200" s="28"/>
    </row>
    <row r="201" spans="1:16" s="12" customFormat="1" ht="12.75">
      <c r="A201" s="36" t="str">
        <f>'[1]Orçamento Sintético'!A203</f>
        <v>1.17.03.9</v>
      </c>
      <c r="B201" s="36" t="str">
        <f>'[1]Orçamento Sintético'!D203</f>
        <v>Relé fotoelétrico individual 5a/127v c/base móvel</v>
      </c>
      <c r="C201" s="36" t="str">
        <f>'[1]Orçamento Sintético'!E203</f>
        <v>un</v>
      </c>
      <c r="D201" s="36">
        <v>2</v>
      </c>
      <c r="E201" s="37">
        <v>2</v>
      </c>
      <c r="F201" s="68"/>
      <c r="G201" s="37">
        <f t="shared" si="83"/>
        <v>2</v>
      </c>
      <c r="H201" s="37">
        <f t="shared" si="84"/>
        <v>0</v>
      </c>
      <c r="I201" s="61">
        <v>34.619999999999997</v>
      </c>
      <c r="J201" s="18">
        <f t="shared" si="90"/>
        <v>69.239999999999995</v>
      </c>
      <c r="K201" s="18">
        <f t="shared" si="91"/>
        <v>69.239999999999995</v>
      </c>
      <c r="L201" s="18">
        <f t="shared" si="92"/>
        <v>0</v>
      </c>
      <c r="M201" s="18">
        <f t="shared" si="93"/>
        <v>69.239999999999995</v>
      </c>
      <c r="N201" s="18">
        <f t="shared" si="94"/>
        <v>0</v>
      </c>
      <c r="O201" s="40">
        <f t="shared" si="95"/>
        <v>1</v>
      </c>
      <c r="P201" s="28"/>
    </row>
    <row r="202" spans="1:16" s="12" customFormat="1" ht="38.25">
      <c r="A202" s="36" t="str">
        <f>'[1]Orçamento Sintético'!A204</f>
        <v>1.17.03.10</v>
      </c>
      <c r="B202" s="36" t="str">
        <f>'[1]Orçamento Sintético'!D204</f>
        <v>LUMINÁRIA DE EMERGÊNCIA, COM 30 LÂMPADAS LED DE 2 W, SEM REATOR - FORNECIMENTO E INSTALAÇÃO. AF_02/2020</v>
      </c>
      <c r="C202" s="36" t="str">
        <f>'[1]Orçamento Sintético'!E204</f>
        <v>UN</v>
      </c>
      <c r="D202" s="36">
        <v>1</v>
      </c>
      <c r="E202" s="37">
        <v>1</v>
      </c>
      <c r="F202" s="68"/>
      <c r="G202" s="37">
        <f t="shared" si="83"/>
        <v>1</v>
      </c>
      <c r="H202" s="37">
        <f t="shared" si="84"/>
        <v>0</v>
      </c>
      <c r="I202" s="61">
        <v>26.75</v>
      </c>
      <c r="J202" s="18">
        <f t="shared" si="90"/>
        <v>26.75</v>
      </c>
      <c r="K202" s="18">
        <f t="shared" si="91"/>
        <v>26.75</v>
      </c>
      <c r="L202" s="18">
        <f t="shared" si="92"/>
        <v>0</v>
      </c>
      <c r="M202" s="18">
        <f t="shared" si="93"/>
        <v>26.75</v>
      </c>
      <c r="N202" s="18">
        <f t="shared" si="94"/>
        <v>0</v>
      </c>
      <c r="O202" s="40">
        <f t="shared" si="95"/>
        <v>1</v>
      </c>
      <c r="P202" s="28"/>
    </row>
    <row r="203" spans="1:16" s="12" customFormat="1" ht="25.5">
      <c r="A203" s="36" t="str">
        <f>'[1]Orçamento Sintético'!A205</f>
        <v>1.17.03.11</v>
      </c>
      <c r="B203" s="36" t="str">
        <f>'[1]Orçamento Sintético'!D205</f>
        <v>Luminária tipo plafon, de sobrepor quadrado, com 1 lâmpada led de 12/13 w, sem reator - fornecimento e instalação. af_02/2020</v>
      </c>
      <c r="C203" s="36" t="str">
        <f>'[1]Orçamento Sintético'!E205</f>
        <v>un</v>
      </c>
      <c r="D203" s="36">
        <v>13</v>
      </c>
      <c r="E203" s="37">
        <v>13</v>
      </c>
      <c r="F203" s="68"/>
      <c r="G203" s="37">
        <f t="shared" si="83"/>
        <v>13</v>
      </c>
      <c r="H203" s="37">
        <f t="shared" si="84"/>
        <v>0</v>
      </c>
      <c r="I203" s="61">
        <v>46.79</v>
      </c>
      <c r="J203" s="18">
        <f t="shared" si="90"/>
        <v>608.27</v>
      </c>
      <c r="K203" s="18">
        <f t="shared" si="91"/>
        <v>608.27</v>
      </c>
      <c r="L203" s="18">
        <f t="shared" si="92"/>
        <v>0</v>
      </c>
      <c r="M203" s="18">
        <f t="shared" si="93"/>
        <v>608.27</v>
      </c>
      <c r="N203" s="18">
        <f t="shared" si="94"/>
        <v>0</v>
      </c>
      <c r="O203" s="40">
        <f t="shared" si="95"/>
        <v>1</v>
      </c>
      <c r="P203" s="28"/>
    </row>
    <row r="204" spans="1:16" s="12" customFormat="1" ht="12.75">
      <c r="A204" s="36" t="str">
        <f>'[1]Orçamento Sintético'!A206</f>
        <v>1.17.03.12</v>
      </c>
      <c r="B204" s="36" t="str">
        <f>'[1]Orçamento Sintético'!D206</f>
        <v>Luminária tubular com lâmpada led de 1 x 9/10 w / bivolt</v>
      </c>
      <c r="C204" s="36" t="str">
        <f>'[1]Orçamento Sintético'!E206</f>
        <v>un</v>
      </c>
      <c r="D204" s="36">
        <v>1</v>
      </c>
      <c r="E204" s="37">
        <v>1</v>
      </c>
      <c r="F204" s="68"/>
      <c r="G204" s="37">
        <f t="shared" si="83"/>
        <v>1</v>
      </c>
      <c r="H204" s="37">
        <f t="shared" si="84"/>
        <v>0</v>
      </c>
      <c r="I204" s="61">
        <v>60.75</v>
      </c>
      <c r="J204" s="18">
        <f t="shared" si="90"/>
        <v>60.75</v>
      </c>
      <c r="K204" s="18">
        <f t="shared" si="91"/>
        <v>60.75</v>
      </c>
      <c r="L204" s="18">
        <f t="shared" si="92"/>
        <v>0</v>
      </c>
      <c r="M204" s="18">
        <f t="shared" si="93"/>
        <v>60.75</v>
      </c>
      <c r="N204" s="18">
        <f t="shared" si="94"/>
        <v>0</v>
      </c>
      <c r="O204" s="40">
        <f t="shared" si="95"/>
        <v>1</v>
      </c>
      <c r="P204" s="28"/>
    </row>
    <row r="205" spans="1:16" s="12" customFormat="1" ht="12.75">
      <c r="A205" s="36" t="str">
        <f>'[1]Orçamento Sintético'!A207</f>
        <v>1.17.03.13</v>
      </c>
      <c r="B205" s="36" t="str">
        <f>'[1]Orçamento Sintético'!D207</f>
        <v>Luminária tubular com lâmpada led de 2 x 18/20 w / bivolt</v>
      </c>
      <c r="C205" s="36" t="str">
        <f>'[1]Orçamento Sintético'!E207</f>
        <v>un</v>
      </c>
      <c r="D205" s="36">
        <v>28</v>
      </c>
      <c r="E205" s="37">
        <v>28</v>
      </c>
      <c r="F205" s="68"/>
      <c r="G205" s="37">
        <f t="shared" si="83"/>
        <v>28</v>
      </c>
      <c r="H205" s="37">
        <f t="shared" si="84"/>
        <v>0</v>
      </c>
      <c r="I205" s="61">
        <v>121.35</v>
      </c>
      <c r="J205" s="18">
        <f t="shared" si="90"/>
        <v>3397.8</v>
      </c>
      <c r="K205" s="18">
        <f t="shared" si="91"/>
        <v>3397.7999999999997</v>
      </c>
      <c r="L205" s="18">
        <f t="shared" si="92"/>
        <v>0</v>
      </c>
      <c r="M205" s="18">
        <f t="shared" si="93"/>
        <v>3397.8</v>
      </c>
      <c r="N205" s="18">
        <f t="shared" si="94"/>
        <v>0</v>
      </c>
      <c r="O205" s="40">
        <f t="shared" si="95"/>
        <v>1</v>
      </c>
      <c r="P205" s="28"/>
    </row>
    <row r="206" spans="1:16" s="12" customFormat="1" ht="38.25">
      <c r="A206" s="36" t="str">
        <f>'[1]Orçamento Sintético'!A208</f>
        <v>1.17.03.14</v>
      </c>
      <c r="B206" s="36" t="str">
        <f>'[1]Orçamento Sintético'!D208</f>
        <v>TOMADA BAIXA DE EMBUTIR (1 MÓDULO), 2P+T 10 A, INCLUINDO SUPORTE E PLACA - FORNECIMENTO E INSTALAÇÃO. AF_12/2015</v>
      </c>
      <c r="C206" s="36" t="str">
        <f>'[1]Orçamento Sintético'!E208</f>
        <v>UN</v>
      </c>
      <c r="D206" s="36">
        <v>11</v>
      </c>
      <c r="E206" s="37">
        <v>11</v>
      </c>
      <c r="F206" s="68"/>
      <c r="G206" s="37">
        <f t="shared" si="83"/>
        <v>11</v>
      </c>
      <c r="H206" s="37">
        <f t="shared" si="84"/>
        <v>0</v>
      </c>
      <c r="I206" s="61">
        <v>24.02</v>
      </c>
      <c r="J206" s="18">
        <f t="shared" si="90"/>
        <v>264.22000000000003</v>
      </c>
      <c r="K206" s="18">
        <f t="shared" si="91"/>
        <v>264.21999999999997</v>
      </c>
      <c r="L206" s="18">
        <f t="shared" si="92"/>
        <v>0</v>
      </c>
      <c r="M206" s="18">
        <f t="shared" si="93"/>
        <v>264.22000000000003</v>
      </c>
      <c r="N206" s="18">
        <f t="shared" si="94"/>
        <v>0</v>
      </c>
      <c r="O206" s="40">
        <f t="shared" si="95"/>
        <v>1</v>
      </c>
      <c r="P206" s="28"/>
    </row>
    <row r="207" spans="1:16" s="12" customFormat="1" ht="38.25">
      <c r="A207" s="36" t="str">
        <f>'[1]Orçamento Sintético'!A209</f>
        <v>1.17.03.15</v>
      </c>
      <c r="B207" s="36" t="str">
        <f>'[1]Orçamento Sintético'!D209</f>
        <v>TOMADA BAIXA DE EMBUTIR (2 MÓDULOS), 2P+T 10 A, INCLUINDO SUPORTE E PLACA - FORNECIMENTO E INSTALAÇÃO. AF_12/2015</v>
      </c>
      <c r="C207" s="36" t="str">
        <f>'[1]Orçamento Sintético'!E209</f>
        <v>UN</v>
      </c>
      <c r="D207" s="36">
        <v>4</v>
      </c>
      <c r="E207" s="37">
        <v>4</v>
      </c>
      <c r="F207" s="68"/>
      <c r="G207" s="37">
        <f t="shared" si="83"/>
        <v>4</v>
      </c>
      <c r="H207" s="37">
        <f t="shared" si="84"/>
        <v>0</v>
      </c>
      <c r="I207" s="61">
        <v>38.53</v>
      </c>
      <c r="J207" s="18">
        <f t="shared" si="90"/>
        <v>154.12</v>
      </c>
      <c r="K207" s="18">
        <f t="shared" si="91"/>
        <v>154.12</v>
      </c>
      <c r="L207" s="18">
        <f t="shared" si="92"/>
        <v>0</v>
      </c>
      <c r="M207" s="18">
        <f t="shared" si="93"/>
        <v>154.12</v>
      </c>
      <c r="N207" s="18">
        <f t="shared" si="94"/>
        <v>0</v>
      </c>
      <c r="O207" s="40">
        <f t="shared" si="95"/>
        <v>1</v>
      </c>
      <c r="P207" s="28"/>
    </row>
    <row r="208" spans="1:16" s="12" customFormat="1" ht="12.75">
      <c r="A208" s="36" t="str">
        <f>'[1]Orçamento Sintético'!A210</f>
        <v>1.17.03.16</v>
      </c>
      <c r="B208" s="36" t="str">
        <f>'[1]Orçamento Sintético'!D210</f>
        <v>Tomada dupla 2p+T universal, ""Sistema X"", com caixa externa</v>
      </c>
      <c r="C208" s="36" t="str">
        <f>'[1]Orçamento Sintético'!E210</f>
        <v>un</v>
      </c>
      <c r="D208" s="36">
        <v>16</v>
      </c>
      <c r="E208" s="37">
        <v>16</v>
      </c>
      <c r="F208" s="68"/>
      <c r="G208" s="37">
        <f t="shared" si="83"/>
        <v>16</v>
      </c>
      <c r="H208" s="37">
        <f t="shared" si="84"/>
        <v>0</v>
      </c>
      <c r="I208" s="61">
        <v>44.87</v>
      </c>
      <c r="J208" s="18">
        <f t="shared" si="90"/>
        <v>717.92</v>
      </c>
      <c r="K208" s="18">
        <f t="shared" si="91"/>
        <v>717.92</v>
      </c>
      <c r="L208" s="18">
        <f t="shared" si="92"/>
        <v>0</v>
      </c>
      <c r="M208" s="18">
        <f t="shared" si="93"/>
        <v>717.92</v>
      </c>
      <c r="N208" s="18">
        <f t="shared" si="94"/>
        <v>0</v>
      </c>
      <c r="O208" s="40">
        <f t="shared" si="95"/>
        <v>1</v>
      </c>
      <c r="P208" s="28"/>
    </row>
    <row r="209" spans="1:16" s="12" customFormat="1" ht="38.25">
      <c r="A209" s="36" t="str">
        <f>'[1]Orçamento Sintético'!A211</f>
        <v>1.17.03.17</v>
      </c>
      <c r="B209" s="36" t="str">
        <f>'[1]Orçamento Sintético'!D211</f>
        <v>TOMADA ALTA DE EMBUTIR (1 MÓDULO), 2P+T 20 A, INCLUINDO SUPORTE E PLACA - FORNECIMENTO E INSTALAÇÃO. AF_12/2015</v>
      </c>
      <c r="C209" s="36" t="str">
        <f>'[1]Orçamento Sintético'!E211</f>
        <v>UN</v>
      </c>
      <c r="D209" s="36">
        <v>2</v>
      </c>
      <c r="E209" s="37">
        <v>2</v>
      </c>
      <c r="F209" s="68"/>
      <c r="G209" s="37">
        <f t="shared" si="83"/>
        <v>2</v>
      </c>
      <c r="H209" s="37">
        <f t="shared" si="84"/>
        <v>0</v>
      </c>
      <c r="I209" s="61">
        <v>36.950000000000003</v>
      </c>
      <c r="J209" s="18">
        <f t="shared" si="90"/>
        <v>73.900000000000006</v>
      </c>
      <c r="K209" s="18">
        <f t="shared" si="91"/>
        <v>73.900000000000006</v>
      </c>
      <c r="L209" s="18">
        <f t="shared" si="92"/>
        <v>0</v>
      </c>
      <c r="M209" s="18">
        <f t="shared" si="93"/>
        <v>73.900000000000006</v>
      </c>
      <c r="N209" s="18">
        <f t="shared" si="94"/>
        <v>0</v>
      </c>
      <c r="O209" s="40">
        <f t="shared" si="95"/>
        <v>1</v>
      </c>
      <c r="P209" s="28"/>
    </row>
    <row r="210" spans="1:16" s="12" customFormat="1" ht="38.25">
      <c r="A210" s="36" t="str">
        <f>'[1]Orçamento Sintético'!A212</f>
        <v>1.17.03.18</v>
      </c>
      <c r="B210" s="36" t="str">
        <f>'[1]Orçamento Sintético'!D212</f>
        <v>Ponto de tomada 3p para ar condicionado até 3000 va, com eletroduto de pvc flexível sanfonado embutido  Ø 3/4"", incluindo conjunto astop/30a-220v, inclusive aterramento</v>
      </c>
      <c r="C210" s="36" t="str">
        <f>'[1]Orçamento Sintético'!E212</f>
        <v>pt</v>
      </c>
      <c r="D210" s="36">
        <v>7</v>
      </c>
      <c r="E210" s="37">
        <f>'BM 003'!G210</f>
        <v>7</v>
      </c>
      <c r="F210" s="68"/>
      <c r="G210" s="37">
        <f t="shared" si="83"/>
        <v>7</v>
      </c>
      <c r="H210" s="37">
        <f t="shared" si="84"/>
        <v>0</v>
      </c>
      <c r="I210" s="61">
        <v>247.31</v>
      </c>
      <c r="J210" s="18">
        <f t="shared" si="90"/>
        <v>1731.17</v>
      </c>
      <c r="K210" s="18">
        <f t="shared" si="91"/>
        <v>1731.17</v>
      </c>
      <c r="L210" s="18">
        <f t="shared" si="92"/>
        <v>0</v>
      </c>
      <c r="M210" s="18">
        <f t="shared" si="93"/>
        <v>1731.17</v>
      </c>
      <c r="N210" s="18">
        <f t="shared" si="94"/>
        <v>0</v>
      </c>
      <c r="O210" s="40">
        <f t="shared" si="95"/>
        <v>1</v>
      </c>
      <c r="P210" s="28"/>
    </row>
    <row r="211" spans="1:16" s="92" customFormat="1" ht="12.75">
      <c r="A211" s="78" t="str">
        <f>'[1]Orçamento Sintético'!A213</f>
        <v>1.17.04</v>
      </c>
      <c r="B211" s="78" t="str">
        <f>'[1]Orçamento Sintético'!D213</f>
        <v>QUADRO E DISJUNTORES</v>
      </c>
      <c r="C211" s="78"/>
      <c r="D211" s="78"/>
      <c r="E211" s="73"/>
      <c r="F211" s="74"/>
      <c r="G211" s="54"/>
      <c r="H211" s="54"/>
      <c r="I211" s="75"/>
      <c r="J211" s="76">
        <f>SUM(J212:J228)</f>
        <v>3745.5499999999993</v>
      </c>
      <c r="K211" s="76">
        <f>SUM(K212:K228)</f>
        <v>3745.5499999999993</v>
      </c>
      <c r="L211" s="76">
        <f>SUM(L212:L228)</f>
        <v>0</v>
      </c>
      <c r="M211" s="76">
        <f>SUM(M212:M228)</f>
        <v>3745.5499999999993</v>
      </c>
      <c r="N211" s="76">
        <f>SUM(N212:N228)</f>
        <v>0</v>
      </c>
      <c r="O211" s="58"/>
      <c r="P211" s="28"/>
    </row>
    <row r="212" spans="1:16" s="12" customFormat="1" ht="25.5">
      <c r="A212" s="36" t="str">
        <f>'[1]Orçamento Sintético'!A214</f>
        <v>1.17.04.1</v>
      </c>
      <c r="B212" s="36" t="str">
        <f>'[1]Orçamento Sintético'!D214</f>
        <v>DISJUNTOR MONOPOLAR TIPO DIN, CORRENTE NOMINAL DE 10A - FORNECIMENTO E INSTALAÇÃO. AF_10/2020</v>
      </c>
      <c r="C212" s="36" t="str">
        <f>'[1]Orçamento Sintético'!E214</f>
        <v>UN</v>
      </c>
      <c r="D212" s="36">
        <v>1</v>
      </c>
      <c r="E212" s="37">
        <f>'BM 003'!G212</f>
        <v>1</v>
      </c>
      <c r="F212" s="68"/>
      <c r="G212" s="37">
        <f t="shared" si="83"/>
        <v>1</v>
      </c>
      <c r="H212" s="37">
        <f t="shared" si="84"/>
        <v>0</v>
      </c>
      <c r="I212" s="61">
        <v>12.83</v>
      </c>
      <c r="J212" s="18">
        <f t="shared" ref="J212:J228" si="96">E212*I212</f>
        <v>12.83</v>
      </c>
      <c r="K212" s="18">
        <f t="shared" ref="K212:K228" si="97">E212*I212</f>
        <v>12.83</v>
      </c>
      <c r="L212" s="18">
        <f t="shared" ref="L212:L228" si="98">TRUNC(($I212*F212),2)</f>
        <v>0</v>
      </c>
      <c r="M212" s="18">
        <f t="shared" ref="M212:M228" si="99">TRUNC(($L212+K212),2)</f>
        <v>12.83</v>
      </c>
      <c r="N212" s="18">
        <f t="shared" ref="N212:N228" si="100">J212-M212</f>
        <v>0</v>
      </c>
      <c r="O212" s="40">
        <f t="shared" si="95"/>
        <v>1</v>
      </c>
      <c r="P212" s="28"/>
    </row>
    <row r="213" spans="1:16" s="12" customFormat="1" ht="25.5">
      <c r="A213" s="36" t="str">
        <f>'[1]Orçamento Sintético'!A215</f>
        <v>1.17.04.2</v>
      </c>
      <c r="B213" s="36" t="str">
        <f>'[1]Orçamento Sintético'!D215</f>
        <v>DISJUNTOR TRIPOLAR TIPO DIN, CORRENTE NOMINAL DE 32A - FORNECIMENTO E INSTALAÇÃO. AF_10/2020</v>
      </c>
      <c r="C213" s="36" t="str">
        <f>'[1]Orçamento Sintético'!E215</f>
        <v>UN</v>
      </c>
      <c r="D213" s="36">
        <v>1</v>
      </c>
      <c r="E213" s="37">
        <f>'BM 003'!G213</f>
        <v>1</v>
      </c>
      <c r="F213" s="68"/>
      <c r="G213" s="37">
        <f t="shared" si="83"/>
        <v>1</v>
      </c>
      <c r="H213" s="37">
        <f t="shared" si="84"/>
        <v>0</v>
      </c>
      <c r="I213" s="61">
        <v>89.55</v>
      </c>
      <c r="J213" s="18">
        <f t="shared" si="96"/>
        <v>89.55</v>
      </c>
      <c r="K213" s="18">
        <f t="shared" si="97"/>
        <v>89.55</v>
      </c>
      <c r="L213" s="18">
        <f t="shared" si="98"/>
        <v>0</v>
      </c>
      <c r="M213" s="18">
        <f t="shared" si="99"/>
        <v>89.55</v>
      </c>
      <c r="N213" s="18">
        <f t="shared" si="100"/>
        <v>0</v>
      </c>
      <c r="O213" s="40">
        <f t="shared" si="95"/>
        <v>1</v>
      </c>
      <c r="P213" s="28"/>
    </row>
    <row r="214" spans="1:16" s="12" customFormat="1" ht="25.5">
      <c r="A214" s="36" t="str">
        <f>'[1]Orçamento Sintético'!A216</f>
        <v>1.17.04.3</v>
      </c>
      <c r="B214" s="36" t="str">
        <f>'[1]Orçamento Sintético'!D216</f>
        <v>DISJUNTOR TRIPOLAR TIPO DIN, CORRENTE NOMINAL DE 40A - FORNECIMENTO E INSTALAÇÃO. AF_10/2020</v>
      </c>
      <c r="C214" s="36" t="str">
        <f>'[1]Orçamento Sintético'!E216</f>
        <v>UN</v>
      </c>
      <c r="D214" s="36">
        <v>3</v>
      </c>
      <c r="E214" s="37">
        <f>'BM 003'!G214</f>
        <v>3</v>
      </c>
      <c r="F214" s="68"/>
      <c r="G214" s="37">
        <f t="shared" si="83"/>
        <v>3</v>
      </c>
      <c r="H214" s="37">
        <f t="shared" si="84"/>
        <v>0</v>
      </c>
      <c r="I214" s="61">
        <v>95.37</v>
      </c>
      <c r="J214" s="18">
        <f t="shared" si="96"/>
        <v>286.11</v>
      </c>
      <c r="K214" s="18">
        <f t="shared" si="97"/>
        <v>286.11</v>
      </c>
      <c r="L214" s="18">
        <f t="shared" si="98"/>
        <v>0</v>
      </c>
      <c r="M214" s="18">
        <f t="shared" si="99"/>
        <v>286.11</v>
      </c>
      <c r="N214" s="18">
        <f t="shared" si="100"/>
        <v>0</v>
      </c>
      <c r="O214" s="40">
        <f t="shared" si="95"/>
        <v>1</v>
      </c>
      <c r="P214" s="28"/>
    </row>
    <row r="215" spans="1:16" s="12" customFormat="1" ht="25.5">
      <c r="A215" s="36" t="str">
        <f>'[1]Orçamento Sintético'!A217</f>
        <v>1.17.04.4</v>
      </c>
      <c r="B215" s="36" t="str">
        <f>'[1]Orçamento Sintético'!D217</f>
        <v>Disjuntor termomagnetico tripolar  63 A, padrão DIN (Europeu - linha branca), curva C</v>
      </c>
      <c r="C215" s="36" t="str">
        <f>'[1]Orçamento Sintético'!E217</f>
        <v>un</v>
      </c>
      <c r="D215" s="36">
        <v>1</v>
      </c>
      <c r="E215" s="37">
        <f>'BM 003'!G215</f>
        <v>1</v>
      </c>
      <c r="F215" s="68"/>
      <c r="G215" s="37">
        <f t="shared" si="83"/>
        <v>1</v>
      </c>
      <c r="H215" s="37">
        <f t="shared" si="84"/>
        <v>0</v>
      </c>
      <c r="I215" s="61">
        <v>126.3</v>
      </c>
      <c r="J215" s="18">
        <f t="shared" si="96"/>
        <v>126.3</v>
      </c>
      <c r="K215" s="18">
        <f t="shared" si="97"/>
        <v>126.3</v>
      </c>
      <c r="L215" s="18">
        <f t="shared" si="98"/>
        <v>0</v>
      </c>
      <c r="M215" s="18">
        <f t="shared" si="99"/>
        <v>126.3</v>
      </c>
      <c r="N215" s="18">
        <f t="shared" si="100"/>
        <v>0</v>
      </c>
      <c r="O215" s="40">
        <f t="shared" si="95"/>
        <v>1</v>
      </c>
      <c r="P215" s="28"/>
    </row>
    <row r="216" spans="1:16" s="12" customFormat="1" ht="25.5">
      <c r="A216" s="36" t="str">
        <f>'[1]Orçamento Sintético'!A218</f>
        <v>1.17.04.5</v>
      </c>
      <c r="B216" s="36" t="str">
        <f>'[1]Orçamento Sintético'!D218</f>
        <v>Quadro de distribuição de embutir, em chapa de aço, para até 24 disjuntores, com barramento, padrão DIN, exclusive disjuntores</v>
      </c>
      <c r="C216" s="36" t="str">
        <f>'[1]Orçamento Sintético'!E218</f>
        <v>un</v>
      </c>
      <c r="D216" s="36">
        <v>1</v>
      </c>
      <c r="E216" s="37">
        <f>'BM 003'!G216</f>
        <v>1</v>
      </c>
      <c r="F216" s="68"/>
      <c r="G216" s="37">
        <f t="shared" si="83"/>
        <v>1</v>
      </c>
      <c r="H216" s="37">
        <f t="shared" si="84"/>
        <v>0</v>
      </c>
      <c r="I216" s="61">
        <v>1058.57</v>
      </c>
      <c r="J216" s="18">
        <f t="shared" si="96"/>
        <v>1058.57</v>
      </c>
      <c r="K216" s="18">
        <f t="shared" si="97"/>
        <v>1058.57</v>
      </c>
      <c r="L216" s="18">
        <f t="shared" si="98"/>
        <v>0</v>
      </c>
      <c r="M216" s="18">
        <f t="shared" si="99"/>
        <v>1058.57</v>
      </c>
      <c r="N216" s="18">
        <f t="shared" si="100"/>
        <v>0</v>
      </c>
      <c r="O216" s="40">
        <f t="shared" si="95"/>
        <v>1</v>
      </c>
      <c r="P216" s="28"/>
    </row>
    <row r="217" spans="1:16" s="12" customFormat="1" ht="25.5">
      <c r="A217" s="36" t="str">
        <f>'[1]Orçamento Sintético'!A219</f>
        <v>1.17.04.6</v>
      </c>
      <c r="B217" s="36" t="str">
        <f>'[1]Orçamento Sintético'!D219</f>
        <v>DISJUNTOR MONOPOLAR TIPO DIN, CORRENTE NOMINAL DE 10A - FORNECIMENTO E INSTALAÇÃO. AF_10/2020</v>
      </c>
      <c r="C217" s="36" t="str">
        <f>'[1]Orçamento Sintético'!E219</f>
        <v>UN</v>
      </c>
      <c r="D217" s="36">
        <v>6</v>
      </c>
      <c r="E217" s="37">
        <f>'BM 003'!G217</f>
        <v>6</v>
      </c>
      <c r="F217" s="68"/>
      <c r="G217" s="37">
        <f t="shared" si="83"/>
        <v>6</v>
      </c>
      <c r="H217" s="37">
        <f t="shared" si="84"/>
        <v>0</v>
      </c>
      <c r="I217" s="61">
        <v>12.83</v>
      </c>
      <c r="J217" s="18">
        <f t="shared" si="96"/>
        <v>76.98</v>
      </c>
      <c r="K217" s="18">
        <f t="shared" si="97"/>
        <v>76.98</v>
      </c>
      <c r="L217" s="18">
        <f t="shared" si="98"/>
        <v>0</v>
      </c>
      <c r="M217" s="18">
        <f t="shared" si="99"/>
        <v>76.98</v>
      </c>
      <c r="N217" s="18">
        <f t="shared" si="100"/>
        <v>0</v>
      </c>
      <c r="O217" s="40">
        <f t="shared" si="95"/>
        <v>1</v>
      </c>
      <c r="P217" s="28"/>
    </row>
    <row r="218" spans="1:16" s="12" customFormat="1" ht="25.5">
      <c r="A218" s="36" t="str">
        <f>'[1]Orçamento Sintético'!A220</f>
        <v>1.17.04.7</v>
      </c>
      <c r="B218" s="36" t="str">
        <f>'[1]Orçamento Sintético'!D220</f>
        <v>DISJUNTOR MONOPOLAR TIPO DIN, CORRENTE NOMINAL DE 16A - FORNECIMENTO E INSTALAÇÃO. AF_10/2020</v>
      </c>
      <c r="C218" s="36" t="str">
        <f>'[1]Orçamento Sintético'!E220</f>
        <v>UN</v>
      </c>
      <c r="D218" s="36">
        <v>1</v>
      </c>
      <c r="E218" s="37">
        <f>'BM 003'!G218</f>
        <v>1</v>
      </c>
      <c r="F218" s="68"/>
      <c r="G218" s="37">
        <f t="shared" si="83"/>
        <v>1</v>
      </c>
      <c r="H218" s="37">
        <f t="shared" si="84"/>
        <v>0</v>
      </c>
      <c r="I218" s="61">
        <v>13.35</v>
      </c>
      <c r="J218" s="18">
        <f t="shared" si="96"/>
        <v>13.35</v>
      </c>
      <c r="K218" s="18">
        <f t="shared" si="97"/>
        <v>13.35</v>
      </c>
      <c r="L218" s="18">
        <f t="shared" si="98"/>
        <v>0</v>
      </c>
      <c r="M218" s="18">
        <f t="shared" si="99"/>
        <v>13.35</v>
      </c>
      <c r="N218" s="18">
        <f t="shared" si="100"/>
        <v>0</v>
      </c>
      <c r="O218" s="40">
        <f t="shared" si="95"/>
        <v>1</v>
      </c>
      <c r="P218" s="28"/>
    </row>
    <row r="219" spans="1:16" s="12" customFormat="1" ht="25.5">
      <c r="A219" s="36" t="str">
        <f>'[1]Orçamento Sintético'!A221</f>
        <v>1.17.04.8</v>
      </c>
      <c r="B219" s="36" t="str">
        <f>'[1]Orçamento Sintético'!D221</f>
        <v>DISJUNTOR TRIPOLAR TIPO DIN, CORRENTE NOMINAL DE 16A - FORNECIMENTO E INSTALAÇÃO. AF_10/2020</v>
      </c>
      <c r="C219" s="36" t="str">
        <f>'[1]Orçamento Sintético'!E221</f>
        <v>UN</v>
      </c>
      <c r="D219" s="36">
        <v>1</v>
      </c>
      <c r="E219" s="37">
        <f>'BM 003'!G219</f>
        <v>1</v>
      </c>
      <c r="F219" s="68"/>
      <c r="G219" s="37">
        <f t="shared" si="83"/>
        <v>1</v>
      </c>
      <c r="H219" s="37">
        <f t="shared" si="84"/>
        <v>0</v>
      </c>
      <c r="I219" s="61">
        <v>82.89</v>
      </c>
      <c r="J219" s="18">
        <f t="shared" si="96"/>
        <v>82.89</v>
      </c>
      <c r="K219" s="18">
        <f t="shared" si="97"/>
        <v>82.89</v>
      </c>
      <c r="L219" s="18">
        <f t="shared" si="98"/>
        <v>0</v>
      </c>
      <c r="M219" s="18">
        <f t="shared" si="99"/>
        <v>82.89</v>
      </c>
      <c r="N219" s="18">
        <f t="shared" si="100"/>
        <v>0</v>
      </c>
      <c r="O219" s="40">
        <f t="shared" si="95"/>
        <v>1</v>
      </c>
      <c r="P219" s="28"/>
    </row>
    <row r="220" spans="1:16" s="12" customFormat="1" ht="25.5">
      <c r="A220" s="36" t="str">
        <f>'[1]Orçamento Sintético'!A222</f>
        <v>1.17.04.9</v>
      </c>
      <c r="B220" s="36" t="str">
        <f>'[1]Orçamento Sintético'!D222</f>
        <v>DISJUNTOR TRIPOLAR TIPO DIN, CORRENTE NOMINAL DE 10A - FORNECIMENTO E INSTALAÇÃO. AF_10/2020</v>
      </c>
      <c r="C220" s="36" t="str">
        <f>'[1]Orçamento Sintético'!E222</f>
        <v>UN</v>
      </c>
      <c r="D220" s="36">
        <v>4</v>
      </c>
      <c r="E220" s="37">
        <v>4</v>
      </c>
      <c r="F220" s="68"/>
      <c r="G220" s="37">
        <f t="shared" si="83"/>
        <v>4</v>
      </c>
      <c r="H220" s="37">
        <f t="shared" si="84"/>
        <v>0</v>
      </c>
      <c r="I220" s="61">
        <v>81.319999999999993</v>
      </c>
      <c r="J220" s="18">
        <f t="shared" si="96"/>
        <v>325.27999999999997</v>
      </c>
      <c r="K220" s="18">
        <f t="shared" si="97"/>
        <v>325.27999999999997</v>
      </c>
      <c r="L220" s="18">
        <f t="shared" si="98"/>
        <v>0</v>
      </c>
      <c r="M220" s="18">
        <f t="shared" si="99"/>
        <v>325.27999999999997</v>
      </c>
      <c r="N220" s="18">
        <f t="shared" si="100"/>
        <v>0</v>
      </c>
      <c r="O220" s="40">
        <f t="shared" si="95"/>
        <v>1</v>
      </c>
      <c r="P220" s="28"/>
    </row>
    <row r="221" spans="1:16" s="12" customFormat="1" ht="25.5">
      <c r="A221" s="36" t="str">
        <f>'[1]Orçamento Sintético'!A223</f>
        <v>1.17.04.10</v>
      </c>
      <c r="B221" s="36" t="str">
        <f>'[1]Orçamento Sintético'!D223</f>
        <v>DISJUNTOR TRIPOLAR TIPO DIN, CORRENTE NOMINAL DE 40A - FORNECIMENTO E INSTALAÇÃO. AF_10/2020</v>
      </c>
      <c r="C221" s="36" t="str">
        <f>'[1]Orçamento Sintético'!E223</f>
        <v>UN</v>
      </c>
      <c r="D221" s="36">
        <v>1</v>
      </c>
      <c r="E221" s="37">
        <f>'BM 003'!G221</f>
        <v>1</v>
      </c>
      <c r="F221" s="68"/>
      <c r="G221" s="37">
        <f t="shared" si="83"/>
        <v>1</v>
      </c>
      <c r="H221" s="37">
        <f t="shared" si="84"/>
        <v>0</v>
      </c>
      <c r="I221" s="61">
        <v>95.37</v>
      </c>
      <c r="J221" s="18">
        <f t="shared" si="96"/>
        <v>95.37</v>
      </c>
      <c r="K221" s="18">
        <f t="shared" si="97"/>
        <v>95.37</v>
      </c>
      <c r="L221" s="18">
        <f t="shared" si="98"/>
        <v>0</v>
      </c>
      <c r="M221" s="18">
        <f t="shared" si="99"/>
        <v>95.37</v>
      </c>
      <c r="N221" s="18">
        <f t="shared" si="100"/>
        <v>0</v>
      </c>
      <c r="O221" s="40">
        <f t="shared" si="95"/>
        <v>1</v>
      </c>
      <c r="P221" s="28"/>
    </row>
    <row r="222" spans="1:16" s="12" customFormat="1" ht="25.5">
      <c r="A222" s="36" t="str">
        <f>'[1]Orçamento Sintético'!A224</f>
        <v>1.17.04.11</v>
      </c>
      <c r="B222" s="36" t="str">
        <f>'[1]Orçamento Sintético'!D224</f>
        <v>Quadro de distribuição de embutir, em chapa de aço, para até 08 disjuntores, com barramento, padrão DIN, exclusive disjuntores</v>
      </c>
      <c r="C222" s="36" t="str">
        <f>'[1]Orçamento Sintético'!E224</f>
        <v>un</v>
      </c>
      <c r="D222" s="36">
        <v>1</v>
      </c>
      <c r="E222" s="37">
        <f>'BM 003'!G222</f>
        <v>1</v>
      </c>
      <c r="F222" s="68"/>
      <c r="G222" s="37">
        <f t="shared" si="83"/>
        <v>1</v>
      </c>
      <c r="H222" s="37">
        <f t="shared" si="84"/>
        <v>0</v>
      </c>
      <c r="I222" s="61">
        <v>131.46</v>
      </c>
      <c r="J222" s="18">
        <f t="shared" si="96"/>
        <v>131.46</v>
      </c>
      <c r="K222" s="18">
        <f t="shared" si="97"/>
        <v>131.46</v>
      </c>
      <c r="L222" s="18">
        <f t="shared" si="98"/>
        <v>0</v>
      </c>
      <c r="M222" s="18">
        <f t="shared" si="99"/>
        <v>131.46</v>
      </c>
      <c r="N222" s="18">
        <f t="shared" si="100"/>
        <v>0</v>
      </c>
      <c r="O222" s="40">
        <f t="shared" si="95"/>
        <v>1</v>
      </c>
      <c r="P222" s="28"/>
    </row>
    <row r="223" spans="1:16" s="12" customFormat="1" ht="25.5">
      <c r="A223" s="36" t="str">
        <f>'[1]Orçamento Sintético'!A225</f>
        <v>1.17.04.12</v>
      </c>
      <c r="B223" s="36" t="str">
        <f>'[1]Orçamento Sintético'!D225</f>
        <v>DISJUNTOR MONOPOLAR TIPO DIN, CORRENTE NOMINAL DE 10A - FORNECIMENTO E INSTALAÇÃO. AF_10/2020</v>
      </c>
      <c r="C223" s="36" t="str">
        <f>'[1]Orçamento Sintético'!E225</f>
        <v>UN</v>
      </c>
      <c r="D223" s="36">
        <v>4</v>
      </c>
      <c r="E223" s="37">
        <v>4</v>
      </c>
      <c r="F223" s="68"/>
      <c r="G223" s="37">
        <f t="shared" si="83"/>
        <v>4</v>
      </c>
      <c r="H223" s="37">
        <f t="shared" si="84"/>
        <v>0</v>
      </c>
      <c r="I223" s="61">
        <v>12.83</v>
      </c>
      <c r="J223" s="18">
        <f t="shared" si="96"/>
        <v>51.32</v>
      </c>
      <c r="K223" s="18">
        <f t="shared" si="97"/>
        <v>51.32</v>
      </c>
      <c r="L223" s="18">
        <f t="shared" si="98"/>
        <v>0</v>
      </c>
      <c r="M223" s="18">
        <f t="shared" si="99"/>
        <v>51.32</v>
      </c>
      <c r="N223" s="18">
        <f t="shared" si="100"/>
        <v>0</v>
      </c>
      <c r="O223" s="40">
        <f t="shared" si="95"/>
        <v>1</v>
      </c>
      <c r="P223" s="28"/>
    </row>
    <row r="224" spans="1:16" s="12" customFormat="1" ht="25.5">
      <c r="A224" s="36" t="str">
        <f>'[1]Orçamento Sintético'!A226</f>
        <v>1.17.04.13</v>
      </c>
      <c r="B224" s="36" t="str">
        <f>'[1]Orçamento Sintético'!D226</f>
        <v>Quadro de distribuição de embutir, em chapa de aço, para até 18 disjuntores, com barramento, padrão DIN, exclusive disjuntores</v>
      </c>
      <c r="C224" s="36" t="str">
        <f>'[1]Orçamento Sintético'!E226</f>
        <v>un</v>
      </c>
      <c r="D224" s="36">
        <v>1</v>
      </c>
      <c r="E224" s="37">
        <f>'BM 003'!G224</f>
        <v>1</v>
      </c>
      <c r="F224" s="68"/>
      <c r="G224" s="37">
        <f t="shared" si="83"/>
        <v>1</v>
      </c>
      <c r="H224" s="37">
        <f t="shared" si="84"/>
        <v>0</v>
      </c>
      <c r="I224" s="61">
        <v>993.8</v>
      </c>
      <c r="J224" s="18">
        <f t="shared" si="96"/>
        <v>993.8</v>
      </c>
      <c r="K224" s="18">
        <f t="shared" si="97"/>
        <v>993.8</v>
      </c>
      <c r="L224" s="18">
        <f t="shared" si="98"/>
        <v>0</v>
      </c>
      <c r="M224" s="18">
        <f t="shared" si="99"/>
        <v>993.8</v>
      </c>
      <c r="N224" s="18">
        <f t="shared" si="100"/>
        <v>0</v>
      </c>
      <c r="O224" s="40">
        <f t="shared" si="95"/>
        <v>1</v>
      </c>
      <c r="P224" s="28"/>
    </row>
    <row r="225" spans="1:16" s="12" customFormat="1" ht="25.5">
      <c r="A225" s="36" t="str">
        <f>'[1]Orçamento Sintético'!A227</f>
        <v>1.17.04.14</v>
      </c>
      <c r="B225" s="36" t="str">
        <f>'[1]Orçamento Sintético'!D227</f>
        <v>DISJUNTOR MONOPOLAR TIPO DIN, CORRENTE NOMINAL DE 10A - FORNECIMENTO E INSTALAÇÃO. AF_10/2020</v>
      </c>
      <c r="C225" s="36" t="str">
        <f>'[1]Orçamento Sintético'!E227</f>
        <v>UN</v>
      </c>
      <c r="D225" s="36">
        <v>6</v>
      </c>
      <c r="E225" s="37">
        <f>'BM 003'!G225</f>
        <v>6</v>
      </c>
      <c r="F225" s="68"/>
      <c r="G225" s="37">
        <f t="shared" si="83"/>
        <v>6</v>
      </c>
      <c r="H225" s="37">
        <f t="shared" si="84"/>
        <v>0</v>
      </c>
      <c r="I225" s="61">
        <v>12.83</v>
      </c>
      <c r="J225" s="18">
        <f t="shared" si="96"/>
        <v>76.98</v>
      </c>
      <c r="K225" s="18">
        <f t="shared" si="97"/>
        <v>76.98</v>
      </c>
      <c r="L225" s="18">
        <f t="shared" si="98"/>
        <v>0</v>
      </c>
      <c r="M225" s="18">
        <f t="shared" si="99"/>
        <v>76.98</v>
      </c>
      <c r="N225" s="18">
        <f t="shared" si="100"/>
        <v>0</v>
      </c>
      <c r="O225" s="40">
        <f t="shared" si="95"/>
        <v>1</v>
      </c>
      <c r="P225" s="28"/>
    </row>
    <row r="226" spans="1:16" s="12" customFormat="1" ht="25.5">
      <c r="A226" s="36" t="str">
        <f>'[1]Orçamento Sintético'!A228</f>
        <v>1.17.04.15</v>
      </c>
      <c r="B226" s="36" t="str">
        <f>'[1]Orçamento Sintético'!D228</f>
        <v>DISJUNTOR MONOPOLAR TIPO DIN, CORRENTE NOMINAL DE 16A - FORNECIMENTO E INSTALAÇÃO. AF_10/2020</v>
      </c>
      <c r="C226" s="36" t="str">
        <f>'[1]Orçamento Sintético'!E228</f>
        <v>UN</v>
      </c>
      <c r="D226" s="36">
        <v>2</v>
      </c>
      <c r="E226" s="37">
        <f>'BM 003'!G226</f>
        <v>2</v>
      </c>
      <c r="F226" s="68"/>
      <c r="G226" s="37">
        <f t="shared" si="83"/>
        <v>2</v>
      </c>
      <c r="H226" s="37">
        <f t="shared" si="84"/>
        <v>0</v>
      </c>
      <c r="I226" s="61">
        <v>13.35</v>
      </c>
      <c r="J226" s="18">
        <f t="shared" si="96"/>
        <v>26.7</v>
      </c>
      <c r="K226" s="18">
        <f t="shared" si="97"/>
        <v>26.7</v>
      </c>
      <c r="L226" s="18">
        <f t="shared" si="98"/>
        <v>0</v>
      </c>
      <c r="M226" s="18">
        <f t="shared" si="99"/>
        <v>26.7</v>
      </c>
      <c r="N226" s="18">
        <f t="shared" si="100"/>
        <v>0</v>
      </c>
      <c r="O226" s="40">
        <f t="shared" si="95"/>
        <v>1</v>
      </c>
      <c r="P226" s="28"/>
    </row>
    <row r="227" spans="1:16" s="12" customFormat="1" ht="25.5">
      <c r="A227" s="36" t="str">
        <f>'[1]Orçamento Sintético'!A229</f>
        <v>1.17.04.16</v>
      </c>
      <c r="B227" s="36" t="str">
        <f>'[1]Orçamento Sintético'!D229</f>
        <v>DISJUNTOR TRIPOLAR TIPO DIN, CORRENTE NOMINAL DE 25A - FORNECIMENTO E INSTALAÇÃO. AF_10/2020</v>
      </c>
      <c r="C227" s="36" t="str">
        <f>'[1]Orçamento Sintético'!E229</f>
        <v>UN</v>
      </c>
      <c r="D227" s="36">
        <v>2</v>
      </c>
      <c r="E227" s="37">
        <f>'BM 003'!G227</f>
        <v>2</v>
      </c>
      <c r="F227" s="68"/>
      <c r="G227" s="37">
        <f t="shared" si="83"/>
        <v>2</v>
      </c>
      <c r="H227" s="37">
        <f t="shared" si="84"/>
        <v>0</v>
      </c>
      <c r="I227" s="61">
        <v>85.88</v>
      </c>
      <c r="J227" s="18">
        <f t="shared" si="96"/>
        <v>171.76</v>
      </c>
      <c r="K227" s="18">
        <f t="shared" si="97"/>
        <v>171.76</v>
      </c>
      <c r="L227" s="18">
        <f t="shared" si="98"/>
        <v>0</v>
      </c>
      <c r="M227" s="18">
        <f t="shared" si="99"/>
        <v>171.76</v>
      </c>
      <c r="N227" s="18">
        <f t="shared" si="100"/>
        <v>0</v>
      </c>
      <c r="O227" s="40">
        <f t="shared" si="95"/>
        <v>1</v>
      </c>
      <c r="P227" s="28"/>
    </row>
    <row r="228" spans="1:16" s="12" customFormat="1" ht="25.5">
      <c r="A228" s="36" t="str">
        <f>'[1]Orçamento Sintético'!A230</f>
        <v>1.17.04.17</v>
      </c>
      <c r="B228" s="36" t="str">
        <f>'[1]Orçamento Sintético'!D230</f>
        <v>Disjuntor termomagnetico tripolar  63 A, padrão DIN (Europeu - linha branca), curva C</v>
      </c>
      <c r="C228" s="36" t="str">
        <f>'[1]Orçamento Sintético'!E230</f>
        <v>un</v>
      </c>
      <c r="D228" s="36">
        <v>1</v>
      </c>
      <c r="E228" s="37">
        <f>'BM 003'!G228</f>
        <v>1</v>
      </c>
      <c r="F228" s="68"/>
      <c r="G228" s="37">
        <f t="shared" si="83"/>
        <v>1</v>
      </c>
      <c r="H228" s="37">
        <f t="shared" si="84"/>
        <v>0</v>
      </c>
      <c r="I228" s="61">
        <v>126.3</v>
      </c>
      <c r="J228" s="18">
        <f t="shared" si="96"/>
        <v>126.3</v>
      </c>
      <c r="K228" s="18">
        <f t="shared" si="97"/>
        <v>126.3</v>
      </c>
      <c r="L228" s="18">
        <f t="shared" si="98"/>
        <v>0</v>
      </c>
      <c r="M228" s="18">
        <f t="shared" si="99"/>
        <v>126.3</v>
      </c>
      <c r="N228" s="18">
        <f t="shared" si="100"/>
        <v>0</v>
      </c>
      <c r="O228" s="40">
        <f t="shared" si="95"/>
        <v>1</v>
      </c>
      <c r="P228" s="28"/>
    </row>
    <row r="229" spans="1:16" s="92" customFormat="1" ht="12.75">
      <c r="A229" s="78" t="str">
        <f>'[1]Orçamento Sintético'!A231</f>
        <v>1.17.05</v>
      </c>
      <c r="B229" s="78" t="str">
        <f>'[1]Orçamento Sintético'!D231</f>
        <v>IMPLANTAÇÃO E ILUMINAÇÃO EXTERNA</v>
      </c>
      <c r="C229" s="78"/>
      <c r="D229" s="78"/>
      <c r="E229" s="73"/>
      <c r="F229" s="80"/>
      <c r="G229" s="55"/>
      <c r="H229" s="55"/>
      <c r="I229" s="76"/>
      <c r="J229" s="76">
        <f>SUM(J230:J248)</f>
        <v>53645.44000000001</v>
      </c>
      <c r="K229" s="76">
        <f>SUM(K230:K248)</f>
        <v>53645.44000000001</v>
      </c>
      <c r="L229" s="76">
        <f>SUM(L230:L248)</f>
        <v>0</v>
      </c>
      <c r="M229" s="76">
        <f>SUM(M230:M248)</f>
        <v>53645.44000000001</v>
      </c>
      <c r="N229" s="76">
        <f>SUM(N230:N248)</f>
        <v>0</v>
      </c>
      <c r="O229" s="58"/>
      <c r="P229" s="28"/>
    </row>
    <row r="230" spans="1:16" s="12" customFormat="1" ht="12.75">
      <c r="A230" s="36" t="str">
        <f>'[1]Orçamento Sintético'!A232</f>
        <v>1.17.05.1</v>
      </c>
      <c r="B230" s="36" t="str">
        <f>'[1]Orçamento Sintético'!D232</f>
        <v>Caixa de inspeção  0,30 x 0,30 x 0,40m</v>
      </c>
      <c r="C230" s="36" t="str">
        <f>'[1]Orçamento Sintético'!E232</f>
        <v>un</v>
      </c>
      <c r="D230" s="36">
        <v>8</v>
      </c>
      <c r="E230" s="37">
        <f>'BM 003'!G230</f>
        <v>8</v>
      </c>
      <c r="F230" s="68"/>
      <c r="G230" s="37">
        <f t="shared" si="83"/>
        <v>8</v>
      </c>
      <c r="H230" s="37">
        <f t="shared" si="84"/>
        <v>0</v>
      </c>
      <c r="I230" s="61">
        <v>144.57</v>
      </c>
      <c r="J230" s="18">
        <f t="shared" ref="J230:J248" si="101">TRUNC(($I230*D230),2)</f>
        <v>1156.56</v>
      </c>
      <c r="K230" s="18">
        <f t="shared" ref="K230:K248" si="102">E230*I230</f>
        <v>1156.56</v>
      </c>
      <c r="L230" s="18">
        <f t="shared" ref="L230:L248" si="103">TRUNC(($I230*F230),2)</f>
        <v>0</v>
      </c>
      <c r="M230" s="18">
        <f t="shared" ref="M230:M248" si="104">TRUNC(($L230+K230),2)</f>
        <v>1156.56</v>
      </c>
      <c r="N230" s="18">
        <f t="shared" ref="N230:N248" si="105">J230-M230</f>
        <v>0</v>
      </c>
      <c r="O230" s="40">
        <f t="shared" si="95"/>
        <v>1</v>
      </c>
      <c r="P230" s="28"/>
    </row>
    <row r="231" spans="1:16" s="12" customFormat="1" ht="39.75" customHeight="1">
      <c r="A231" s="36" t="str">
        <f>'[1]Orçamento Sintético'!A233</f>
        <v>1.17.05.2</v>
      </c>
      <c r="B231" s="36" t="str">
        <f>'[1]Orçamento Sintético'!D233</f>
        <v>Caixa de passagem em alvenaria de tijolos maciços esp. = 0,12m,  dim. int. =  0.70 x 0.70 x 0.80m</v>
      </c>
      <c r="C231" s="36" t="str">
        <f>'[1]Orçamento Sintético'!E233</f>
        <v>un</v>
      </c>
      <c r="D231" s="36">
        <v>3</v>
      </c>
      <c r="E231" s="37">
        <f>'BM 003'!G231</f>
        <v>3</v>
      </c>
      <c r="F231" s="68"/>
      <c r="G231" s="37">
        <f t="shared" si="83"/>
        <v>3</v>
      </c>
      <c r="H231" s="37">
        <f t="shared" si="84"/>
        <v>0</v>
      </c>
      <c r="I231" s="61">
        <v>564.73</v>
      </c>
      <c r="J231" s="18">
        <f t="shared" si="101"/>
        <v>1694.19</v>
      </c>
      <c r="K231" s="18">
        <f t="shared" si="102"/>
        <v>1694.19</v>
      </c>
      <c r="L231" s="18">
        <f t="shared" si="103"/>
        <v>0</v>
      </c>
      <c r="M231" s="18">
        <f t="shared" si="104"/>
        <v>1694.19</v>
      </c>
      <c r="N231" s="18">
        <f t="shared" si="105"/>
        <v>0</v>
      </c>
      <c r="O231" s="40">
        <f t="shared" si="95"/>
        <v>1</v>
      </c>
      <c r="P231" s="28"/>
    </row>
    <row r="232" spans="1:16" s="12" customFormat="1" ht="37.5" customHeight="1">
      <c r="A232" s="36" t="str">
        <f>'[1]Orçamento Sintético'!A234</f>
        <v>1.17.05.3</v>
      </c>
      <c r="B232" s="36" t="str">
        <f>'[1]Orçamento Sintético'!D234</f>
        <v>Caixa de passagem em alvenaria de tijolos maciços esp. = 0,12m,  dim. int. =  1.00 x 1.00 x 0,60m</v>
      </c>
      <c r="C232" s="36" t="str">
        <f>'[1]Orçamento Sintético'!E234</f>
        <v>un</v>
      </c>
      <c r="D232" s="36">
        <v>3</v>
      </c>
      <c r="E232" s="37">
        <f>'BM 003'!G232</f>
        <v>3</v>
      </c>
      <c r="F232" s="68"/>
      <c r="G232" s="37">
        <f t="shared" si="83"/>
        <v>3</v>
      </c>
      <c r="H232" s="37">
        <f t="shared" si="84"/>
        <v>0</v>
      </c>
      <c r="I232" s="61">
        <v>894.45</v>
      </c>
      <c r="J232" s="18">
        <f t="shared" si="101"/>
        <v>2683.35</v>
      </c>
      <c r="K232" s="18">
        <f t="shared" si="102"/>
        <v>2683.3500000000004</v>
      </c>
      <c r="L232" s="18">
        <f t="shared" si="103"/>
        <v>0</v>
      </c>
      <c r="M232" s="18">
        <f t="shared" si="104"/>
        <v>2683.35</v>
      </c>
      <c r="N232" s="18">
        <f t="shared" si="105"/>
        <v>0</v>
      </c>
      <c r="O232" s="40">
        <f t="shared" si="95"/>
        <v>1</v>
      </c>
      <c r="P232" s="28"/>
    </row>
    <row r="233" spans="1:16" s="12" customFormat="1" ht="12.75">
      <c r="A233" s="36" t="str">
        <f>'[1]Orçamento Sintético'!A235</f>
        <v>1.17.05.4</v>
      </c>
      <c r="B233" s="36" t="str">
        <f>'[1]Orçamento Sintético'!D235</f>
        <v>Eletroduto de pvc rígido roscável, diâm = 32mm (1"")</v>
      </c>
      <c r="C233" s="36" t="str">
        <f>'[1]Orçamento Sintético'!E235</f>
        <v>m</v>
      </c>
      <c r="D233" s="36">
        <v>19</v>
      </c>
      <c r="E233" s="37">
        <f>'BM 003'!G233</f>
        <v>19</v>
      </c>
      <c r="F233" s="68"/>
      <c r="G233" s="37">
        <f t="shared" si="83"/>
        <v>19</v>
      </c>
      <c r="H233" s="37">
        <f t="shared" si="84"/>
        <v>0</v>
      </c>
      <c r="I233" s="61">
        <v>15.03</v>
      </c>
      <c r="J233" s="18">
        <f t="shared" si="101"/>
        <v>285.57</v>
      </c>
      <c r="K233" s="18">
        <f t="shared" si="102"/>
        <v>285.57</v>
      </c>
      <c r="L233" s="18">
        <f t="shared" si="103"/>
        <v>0</v>
      </c>
      <c r="M233" s="18">
        <f t="shared" si="104"/>
        <v>285.57</v>
      </c>
      <c r="N233" s="18">
        <f t="shared" si="105"/>
        <v>0</v>
      </c>
      <c r="O233" s="40">
        <f t="shared" si="95"/>
        <v>1</v>
      </c>
      <c r="P233" s="28"/>
    </row>
    <row r="234" spans="1:16" s="12" customFormat="1" ht="12.75">
      <c r="A234" s="36" t="str">
        <f>'[1]Orçamento Sintético'!A236</f>
        <v>1.17.05.5</v>
      </c>
      <c r="B234" s="36" t="str">
        <f>'[1]Orçamento Sintético'!D236</f>
        <v>Eletroduto em ferro galvanizado pesado sem costura 2"" x 3m</v>
      </c>
      <c r="C234" s="36" t="str">
        <f>'[1]Orçamento Sintético'!E236</f>
        <v>un</v>
      </c>
      <c r="D234" s="36">
        <v>2</v>
      </c>
      <c r="E234" s="37">
        <f>'BM 003'!G234</f>
        <v>2</v>
      </c>
      <c r="F234" s="68"/>
      <c r="G234" s="37">
        <f t="shared" si="83"/>
        <v>2</v>
      </c>
      <c r="H234" s="37">
        <f t="shared" si="84"/>
        <v>0</v>
      </c>
      <c r="I234" s="61">
        <v>406.12</v>
      </c>
      <c r="J234" s="18">
        <f t="shared" si="101"/>
        <v>812.24</v>
      </c>
      <c r="K234" s="18">
        <f t="shared" si="102"/>
        <v>812.24</v>
      </c>
      <c r="L234" s="18">
        <f t="shared" si="103"/>
        <v>0</v>
      </c>
      <c r="M234" s="18">
        <f t="shared" si="104"/>
        <v>812.24</v>
      </c>
      <c r="N234" s="18">
        <f t="shared" si="105"/>
        <v>0</v>
      </c>
      <c r="O234" s="40">
        <f t="shared" si="95"/>
        <v>1</v>
      </c>
      <c r="P234" s="28"/>
    </row>
    <row r="235" spans="1:16" s="12" customFormat="1" ht="12.75">
      <c r="A235" s="36" t="str">
        <f>'[1]Orçamento Sintético'!A237</f>
        <v>1.17.05.6</v>
      </c>
      <c r="B235" s="36" t="str">
        <f>'[1]Orçamento Sintético'!D237</f>
        <v>Eletroduto em ferro galvanizado pesado sem costura 3"" x 3m</v>
      </c>
      <c r="C235" s="36" t="str">
        <f>'[1]Orçamento Sintético'!E237</f>
        <v>un</v>
      </c>
      <c r="D235" s="36">
        <v>11</v>
      </c>
      <c r="E235" s="37">
        <v>11</v>
      </c>
      <c r="F235" s="68"/>
      <c r="G235" s="37">
        <f t="shared" si="83"/>
        <v>11</v>
      </c>
      <c r="H235" s="37">
        <f t="shared" si="84"/>
        <v>0</v>
      </c>
      <c r="I235" s="61">
        <v>669.04</v>
      </c>
      <c r="J235" s="18">
        <f t="shared" si="101"/>
        <v>7359.44</v>
      </c>
      <c r="K235" s="18">
        <f t="shared" si="102"/>
        <v>7359.44</v>
      </c>
      <c r="L235" s="18">
        <f t="shared" si="103"/>
        <v>0</v>
      </c>
      <c r="M235" s="18">
        <f t="shared" si="104"/>
        <v>7359.44</v>
      </c>
      <c r="N235" s="18">
        <f t="shared" si="105"/>
        <v>0</v>
      </c>
      <c r="O235" s="40">
        <f t="shared" si="95"/>
        <v>1</v>
      </c>
      <c r="P235" s="28"/>
    </row>
    <row r="236" spans="1:16" s="12" customFormat="1" ht="38.25">
      <c r="A236" s="36" t="str">
        <f>'[1]Orçamento Sintético'!A238</f>
        <v>1.17.05.7</v>
      </c>
      <c r="B236" s="36" t="str">
        <f>'[1]Orçamento Sintético'!D238</f>
        <v>ELETRODUTO FLEXÍVEL CORRUGADO, PEAD, DN 40 MM (1 1/4""), PARA CIRCUITOS TERMINAIS, INSTALADO EM FORRO - FORNECIMENTO E INSTALAÇÃO. AF_12/2015</v>
      </c>
      <c r="C236" s="36" t="str">
        <f>'[1]Orçamento Sintético'!E238</f>
        <v>M</v>
      </c>
      <c r="D236" s="36">
        <v>129</v>
      </c>
      <c r="E236" s="37">
        <f>'BM 003'!G236</f>
        <v>129</v>
      </c>
      <c r="F236" s="68"/>
      <c r="G236" s="37">
        <f t="shared" si="83"/>
        <v>129</v>
      </c>
      <c r="H236" s="37">
        <f t="shared" si="84"/>
        <v>0</v>
      </c>
      <c r="I236" s="61">
        <v>13.06</v>
      </c>
      <c r="J236" s="18">
        <f t="shared" si="101"/>
        <v>1684.74</v>
      </c>
      <c r="K236" s="18">
        <f t="shared" si="102"/>
        <v>1684.74</v>
      </c>
      <c r="L236" s="18">
        <f t="shared" si="103"/>
        <v>0</v>
      </c>
      <c r="M236" s="18">
        <f t="shared" si="104"/>
        <v>1684.74</v>
      </c>
      <c r="N236" s="18">
        <f t="shared" si="105"/>
        <v>0</v>
      </c>
      <c r="O236" s="40">
        <f t="shared" si="95"/>
        <v>1</v>
      </c>
      <c r="P236" s="28"/>
    </row>
    <row r="237" spans="1:16" s="12" customFormat="1" ht="12.75">
      <c r="A237" s="36" t="str">
        <f>'[1]Orçamento Sintético'!A239</f>
        <v>1.17.05.8</v>
      </c>
      <c r="B237" s="36" t="str">
        <f>'[1]Orçamento Sintético'!D239</f>
        <v>Cabo de cobre flexível isolado, seção  1,5mm², 450/ 750v / 70°c</v>
      </c>
      <c r="C237" s="36" t="str">
        <f>'[1]Orçamento Sintético'!E239</f>
        <v>m</v>
      </c>
      <c r="D237" s="36">
        <v>274</v>
      </c>
      <c r="E237" s="37">
        <v>274</v>
      </c>
      <c r="F237" s="68"/>
      <c r="G237" s="37">
        <f t="shared" si="83"/>
        <v>274</v>
      </c>
      <c r="H237" s="37">
        <f t="shared" si="84"/>
        <v>0</v>
      </c>
      <c r="I237" s="61">
        <v>6.31</v>
      </c>
      <c r="J237" s="18">
        <f t="shared" si="101"/>
        <v>1728.94</v>
      </c>
      <c r="K237" s="18">
        <f t="shared" si="102"/>
        <v>1728.9399999999998</v>
      </c>
      <c r="L237" s="18">
        <f t="shared" si="103"/>
        <v>0</v>
      </c>
      <c r="M237" s="18">
        <f t="shared" si="104"/>
        <v>1728.94</v>
      </c>
      <c r="N237" s="18">
        <f t="shared" si="105"/>
        <v>0</v>
      </c>
      <c r="O237" s="40">
        <f t="shared" si="95"/>
        <v>1</v>
      </c>
      <c r="P237" s="28"/>
    </row>
    <row r="238" spans="1:16" s="12" customFormat="1" ht="12.75">
      <c r="A238" s="36" t="str">
        <f>'[1]Orçamento Sintético'!A240</f>
        <v>1.17.05.9</v>
      </c>
      <c r="B238" s="36" t="str">
        <f>'[1]Orçamento Sintético'!D240</f>
        <v>Cabo de cobre flexível isolado, seção  4mm², 450/ 750v / 70°c</v>
      </c>
      <c r="C238" s="36" t="str">
        <f>'[1]Orçamento Sintético'!E240</f>
        <v>m</v>
      </c>
      <c r="D238" s="36">
        <v>57</v>
      </c>
      <c r="E238" s="37">
        <f>'BM 003'!G238</f>
        <v>57</v>
      </c>
      <c r="F238" s="68"/>
      <c r="G238" s="37">
        <f t="shared" si="83"/>
        <v>57</v>
      </c>
      <c r="H238" s="37">
        <f t="shared" si="84"/>
        <v>0</v>
      </c>
      <c r="I238" s="61">
        <v>9.1300000000000008</v>
      </c>
      <c r="J238" s="18">
        <f t="shared" si="101"/>
        <v>520.41</v>
      </c>
      <c r="K238" s="18">
        <f t="shared" si="102"/>
        <v>520.41000000000008</v>
      </c>
      <c r="L238" s="18">
        <f t="shared" si="103"/>
        <v>0</v>
      </c>
      <c r="M238" s="18">
        <f t="shared" si="104"/>
        <v>520.41</v>
      </c>
      <c r="N238" s="18">
        <f t="shared" si="105"/>
        <v>0</v>
      </c>
      <c r="O238" s="40">
        <f t="shared" si="95"/>
        <v>1</v>
      </c>
      <c r="P238" s="28"/>
    </row>
    <row r="239" spans="1:16" s="12" customFormat="1" ht="25.5">
      <c r="A239" s="36" t="str">
        <f>'[1]Orçamento Sintético'!A241</f>
        <v>1.17.05.10</v>
      </c>
      <c r="B239" s="36" t="str">
        <f>'[1]Orçamento Sintético'!D241</f>
        <v>Cabo de cobre isolado em EPR flexível unipolar  10mm²  - 0,6Kv/1Kv/90°</v>
      </c>
      <c r="C239" s="36" t="str">
        <f>'[1]Orçamento Sintético'!E241</f>
        <v>m</v>
      </c>
      <c r="D239" s="36">
        <v>168</v>
      </c>
      <c r="E239" s="37">
        <f>'BM 003'!G239</f>
        <v>168</v>
      </c>
      <c r="F239" s="68"/>
      <c r="G239" s="37">
        <f t="shared" si="83"/>
        <v>168</v>
      </c>
      <c r="H239" s="37">
        <f t="shared" si="84"/>
        <v>0</v>
      </c>
      <c r="I239" s="61">
        <v>18.48</v>
      </c>
      <c r="J239" s="18">
        <f t="shared" si="101"/>
        <v>3104.64</v>
      </c>
      <c r="K239" s="18">
        <f t="shared" si="102"/>
        <v>3104.64</v>
      </c>
      <c r="L239" s="18">
        <f t="shared" si="103"/>
        <v>0</v>
      </c>
      <c r="M239" s="18">
        <f t="shared" si="104"/>
        <v>3104.64</v>
      </c>
      <c r="N239" s="18">
        <f t="shared" si="105"/>
        <v>0</v>
      </c>
      <c r="O239" s="40">
        <f t="shared" si="95"/>
        <v>1</v>
      </c>
      <c r="P239" s="28"/>
    </row>
    <row r="240" spans="1:16" s="12" customFormat="1" ht="12.75">
      <c r="A240" s="36" t="str">
        <f>'[1]Orçamento Sintético'!A242</f>
        <v>1.17.05.11</v>
      </c>
      <c r="B240" s="36" t="str">
        <f>'[1]Orçamento Sintético'!D242</f>
        <v>Cabo de cobre flexível isolado, seção 16mm², 450/ 750v / 70°c</v>
      </c>
      <c r="C240" s="36" t="str">
        <f>'[1]Orçamento Sintético'!E242</f>
        <v>m</v>
      </c>
      <c r="D240" s="36">
        <v>135</v>
      </c>
      <c r="E240" s="37">
        <f>'BM 003'!G240</f>
        <v>135</v>
      </c>
      <c r="F240" s="68"/>
      <c r="G240" s="37">
        <f t="shared" ref="G240:G302" si="106">SUM(E240:F240)</f>
        <v>135</v>
      </c>
      <c r="H240" s="37">
        <f t="shared" ref="H240:H302" si="107">SUM(D240-G240)</f>
        <v>0</v>
      </c>
      <c r="I240" s="61">
        <v>21.53</v>
      </c>
      <c r="J240" s="18">
        <f t="shared" si="101"/>
        <v>2906.55</v>
      </c>
      <c r="K240" s="18">
        <f t="shared" si="102"/>
        <v>2906.55</v>
      </c>
      <c r="L240" s="18">
        <f t="shared" si="103"/>
        <v>0</v>
      </c>
      <c r="M240" s="18">
        <f t="shared" si="104"/>
        <v>2906.55</v>
      </c>
      <c r="N240" s="18">
        <f t="shared" si="105"/>
        <v>0</v>
      </c>
      <c r="O240" s="40">
        <f t="shared" si="95"/>
        <v>1</v>
      </c>
      <c r="P240" s="28"/>
    </row>
    <row r="241" spans="1:16" s="12" customFormat="1" ht="25.5">
      <c r="A241" s="36" t="str">
        <f>'[1]Orçamento Sintético'!A243</f>
        <v>1.17.05.12</v>
      </c>
      <c r="B241" s="36" t="str">
        <f>'[1]Orçamento Sintético'!D243</f>
        <v>Cabo de cobre isolado em EPR flexível unipolar  50mm² - 0,6Kv/1Kv/90°</v>
      </c>
      <c r="C241" s="36" t="str">
        <f>'[1]Orçamento Sintético'!E243</f>
        <v>m</v>
      </c>
      <c r="D241" s="36">
        <v>62</v>
      </c>
      <c r="E241" s="37">
        <f>'BM 003'!G241</f>
        <v>62</v>
      </c>
      <c r="F241" s="68"/>
      <c r="G241" s="37">
        <f t="shared" si="106"/>
        <v>62</v>
      </c>
      <c r="H241" s="37">
        <f t="shared" si="107"/>
        <v>0</v>
      </c>
      <c r="I241" s="61">
        <v>69.73</v>
      </c>
      <c r="J241" s="18">
        <f t="shared" si="101"/>
        <v>4323.26</v>
      </c>
      <c r="K241" s="18">
        <f t="shared" si="102"/>
        <v>4323.26</v>
      </c>
      <c r="L241" s="18">
        <f t="shared" si="103"/>
        <v>0</v>
      </c>
      <c r="M241" s="18">
        <f t="shared" si="104"/>
        <v>4323.26</v>
      </c>
      <c r="N241" s="18">
        <f t="shared" si="105"/>
        <v>0</v>
      </c>
      <c r="O241" s="40">
        <f t="shared" si="95"/>
        <v>1</v>
      </c>
      <c r="P241" s="28"/>
    </row>
    <row r="242" spans="1:16" s="12" customFormat="1" ht="25.5">
      <c r="A242" s="36" t="str">
        <f>'[1]Orçamento Sintético'!A244</f>
        <v>1.17.05.13</v>
      </c>
      <c r="B242" s="36" t="str">
        <f>'[1]Orçamento Sintético'!D244</f>
        <v>Cabo de cobre isolado em EPR flexível unipolar  95mm² - 0,6Kv/1Kv/90°</v>
      </c>
      <c r="C242" s="36" t="str">
        <f>'[1]Orçamento Sintético'!E244</f>
        <v>m</v>
      </c>
      <c r="D242" s="36">
        <v>93</v>
      </c>
      <c r="E242" s="37">
        <f>'BM 003'!G242</f>
        <v>93</v>
      </c>
      <c r="F242" s="68"/>
      <c r="G242" s="37">
        <f t="shared" si="106"/>
        <v>93</v>
      </c>
      <c r="H242" s="37">
        <f t="shared" si="107"/>
        <v>0</v>
      </c>
      <c r="I242" s="61">
        <v>135.53</v>
      </c>
      <c r="J242" s="18">
        <f t="shared" si="101"/>
        <v>12604.29</v>
      </c>
      <c r="K242" s="18">
        <f t="shared" si="102"/>
        <v>12604.29</v>
      </c>
      <c r="L242" s="18">
        <f t="shared" si="103"/>
        <v>0</v>
      </c>
      <c r="M242" s="18">
        <f t="shared" si="104"/>
        <v>12604.29</v>
      </c>
      <c r="N242" s="18">
        <f t="shared" si="105"/>
        <v>0</v>
      </c>
      <c r="O242" s="40">
        <f t="shared" si="95"/>
        <v>1</v>
      </c>
      <c r="P242" s="28"/>
    </row>
    <row r="243" spans="1:16" s="12" customFormat="1" ht="51">
      <c r="A243" s="36" t="str">
        <f>'[1]Orçamento Sintético'!A245</f>
        <v>1.17.05.14</v>
      </c>
      <c r="B243" s="36" t="str">
        <f>'[1]Orçamento Sintético'!D245</f>
        <v>Luminária em LED  para iluminação pública,30W,bivolt, Selo A Inmetro,corpo em alumínio inj,FP 0,97, prot. DPS 10kv, IP66, IK09, Temp. cor 5000k, IRC= ou 70%, v. útil 50.000h, 120 lm/w.gar.5 anos, modelo GL216 G-light ou similar - Rev 01</v>
      </c>
      <c r="C243" s="36" t="str">
        <f>'[1]Orçamento Sintético'!E245</f>
        <v>un</v>
      </c>
      <c r="D243" s="36">
        <v>6</v>
      </c>
      <c r="E243" s="37">
        <v>6</v>
      </c>
      <c r="F243" s="68"/>
      <c r="G243" s="37">
        <f t="shared" si="106"/>
        <v>6</v>
      </c>
      <c r="H243" s="37">
        <f t="shared" si="107"/>
        <v>0</v>
      </c>
      <c r="I243" s="61">
        <v>622.28</v>
      </c>
      <c r="J243" s="18">
        <f t="shared" si="101"/>
        <v>3733.68</v>
      </c>
      <c r="K243" s="18">
        <f t="shared" si="102"/>
        <v>3733.68</v>
      </c>
      <c r="L243" s="18">
        <f t="shared" si="103"/>
        <v>0</v>
      </c>
      <c r="M243" s="18">
        <f t="shared" si="104"/>
        <v>3733.68</v>
      </c>
      <c r="N243" s="18">
        <f t="shared" si="105"/>
        <v>0</v>
      </c>
      <c r="O243" s="40">
        <f t="shared" si="95"/>
        <v>1</v>
      </c>
      <c r="P243" s="28"/>
    </row>
    <row r="244" spans="1:16" s="12" customFormat="1" ht="55.5" customHeight="1">
      <c r="A244" s="36" t="str">
        <f>'[1]Orçamento Sintético'!A246</f>
        <v>1.17.05.15</v>
      </c>
      <c r="B244" s="36" t="str">
        <f>'[1]Orçamento Sintético'!D246</f>
        <v>Poste em aço galvanizado, para iluminação pública, cônico, contínuo, reto, h=6.00m, d=126mm (base) e d=60mm (topo)ref.1006/B, incl.base concreto</v>
      </c>
      <c r="C244" s="36" t="str">
        <f>'[1]Orçamento Sintético'!E246</f>
        <v>un</v>
      </c>
      <c r="D244" s="36">
        <v>5</v>
      </c>
      <c r="E244" s="37">
        <v>5</v>
      </c>
      <c r="F244" s="68"/>
      <c r="G244" s="37">
        <f t="shared" si="106"/>
        <v>5</v>
      </c>
      <c r="H244" s="37">
        <f t="shared" si="107"/>
        <v>0</v>
      </c>
      <c r="I244" s="61">
        <v>1563.26</v>
      </c>
      <c r="J244" s="18">
        <f t="shared" si="101"/>
        <v>7816.3</v>
      </c>
      <c r="K244" s="18">
        <f t="shared" si="102"/>
        <v>7816.3</v>
      </c>
      <c r="L244" s="18">
        <f t="shared" si="103"/>
        <v>0</v>
      </c>
      <c r="M244" s="18">
        <f t="shared" si="104"/>
        <v>7816.3</v>
      </c>
      <c r="N244" s="18">
        <f t="shared" si="105"/>
        <v>0</v>
      </c>
      <c r="O244" s="40">
        <f t="shared" si="95"/>
        <v>1</v>
      </c>
      <c r="P244" s="28"/>
    </row>
    <row r="245" spans="1:16" s="12" customFormat="1" ht="25.5">
      <c r="A245" s="36" t="str">
        <f>'[1]Orçamento Sintético'!A247</f>
        <v>1.17.05.16</v>
      </c>
      <c r="B245" s="36" t="str">
        <f>'[1]Orçamento Sintético'!D247</f>
        <v>Suporte de fixação em chapa de aço para 02 luminárias, encaixe em poste galvanizado.</v>
      </c>
      <c r="C245" s="36" t="str">
        <f>'[1]Orçamento Sintético'!E247</f>
        <v>un</v>
      </c>
      <c r="D245" s="36">
        <v>1</v>
      </c>
      <c r="E245" s="37">
        <v>1</v>
      </c>
      <c r="F245" s="68"/>
      <c r="G245" s="37">
        <f t="shared" si="106"/>
        <v>1</v>
      </c>
      <c r="H245" s="37">
        <f t="shared" si="107"/>
        <v>0</v>
      </c>
      <c r="I245" s="61">
        <v>93.48</v>
      </c>
      <c r="J245" s="18">
        <f t="shared" si="101"/>
        <v>93.48</v>
      </c>
      <c r="K245" s="18">
        <f t="shared" si="102"/>
        <v>93.48</v>
      </c>
      <c r="L245" s="18">
        <f t="shared" si="103"/>
        <v>0</v>
      </c>
      <c r="M245" s="18">
        <f t="shared" si="104"/>
        <v>93.48</v>
      </c>
      <c r="N245" s="18">
        <f t="shared" si="105"/>
        <v>0</v>
      </c>
      <c r="O245" s="40">
        <f t="shared" si="95"/>
        <v>1</v>
      </c>
      <c r="P245" s="28"/>
    </row>
    <row r="246" spans="1:16" s="12" customFormat="1" ht="25.5">
      <c r="A246" s="36" t="str">
        <f>'[1]Orçamento Sintético'!A248</f>
        <v>1.17.05.17</v>
      </c>
      <c r="B246" s="36" t="str">
        <f>'[1]Orçamento Sintético'!D248</f>
        <v>Fornecimento de haste de aterramento 5/8""x3,00m com conector (Cópia da ORSE)</v>
      </c>
      <c r="C246" s="36" t="str">
        <f>'[1]Orçamento Sintético'!E248</f>
        <v>un</v>
      </c>
      <c r="D246" s="36">
        <v>5</v>
      </c>
      <c r="E246" s="37">
        <v>5</v>
      </c>
      <c r="F246" s="68"/>
      <c r="G246" s="37">
        <f t="shared" si="106"/>
        <v>5</v>
      </c>
      <c r="H246" s="37">
        <f t="shared" si="107"/>
        <v>0</v>
      </c>
      <c r="I246" s="61">
        <v>72.959999999999994</v>
      </c>
      <c r="J246" s="18">
        <f t="shared" si="101"/>
        <v>364.8</v>
      </c>
      <c r="K246" s="18">
        <f t="shared" si="102"/>
        <v>364.79999999999995</v>
      </c>
      <c r="L246" s="18">
        <f t="shared" si="103"/>
        <v>0</v>
      </c>
      <c r="M246" s="18">
        <f t="shared" si="104"/>
        <v>364.8</v>
      </c>
      <c r="N246" s="18">
        <f t="shared" si="105"/>
        <v>0</v>
      </c>
      <c r="O246" s="40">
        <f t="shared" si="95"/>
        <v>1</v>
      </c>
      <c r="P246" s="28"/>
    </row>
    <row r="247" spans="1:16" s="12" customFormat="1" ht="25.5">
      <c r="A247" s="36" t="str">
        <f>'[1]Orçamento Sintético'!A249</f>
        <v>1.17.05.18</v>
      </c>
      <c r="B247" s="36" t="str">
        <f>'[1]Orçamento Sintético'!D249</f>
        <v>Cabo de cobre PP Cordplast 3 x 1,5 mm2, 450/750v - fornecimento e instalação</v>
      </c>
      <c r="C247" s="36" t="str">
        <f>'[1]Orçamento Sintético'!E249</f>
        <v>M</v>
      </c>
      <c r="D247" s="36">
        <v>60</v>
      </c>
      <c r="E247" s="37">
        <v>60</v>
      </c>
      <c r="F247" s="68"/>
      <c r="G247" s="37">
        <f t="shared" si="106"/>
        <v>60</v>
      </c>
      <c r="H247" s="37">
        <f t="shared" si="107"/>
        <v>0</v>
      </c>
      <c r="I247" s="61">
        <v>10.8</v>
      </c>
      <c r="J247" s="18">
        <f t="shared" si="101"/>
        <v>648</v>
      </c>
      <c r="K247" s="18">
        <f t="shared" si="102"/>
        <v>648</v>
      </c>
      <c r="L247" s="18">
        <f t="shared" si="103"/>
        <v>0</v>
      </c>
      <c r="M247" s="18">
        <f t="shared" si="104"/>
        <v>648</v>
      </c>
      <c r="N247" s="18">
        <f t="shared" si="105"/>
        <v>0</v>
      </c>
      <c r="O247" s="40">
        <f t="shared" si="95"/>
        <v>1</v>
      </c>
      <c r="P247" s="28"/>
    </row>
    <row r="248" spans="1:16" s="12" customFormat="1" ht="12.75">
      <c r="A248" s="36" t="str">
        <f>'[1]Orçamento Sintético'!A250</f>
        <v>1.17.05.19</v>
      </c>
      <c r="B248" s="36" t="str">
        <f>'[1]Orçamento Sintético'!D250</f>
        <v>Eletroduto flexível de pvc (sanfonado), diâm = 25mm (3/4"")</v>
      </c>
      <c r="C248" s="36" t="str">
        <f>'[1]Orçamento Sintético'!E250</f>
        <v>m</v>
      </c>
      <c r="D248" s="36">
        <v>20</v>
      </c>
      <c r="E248" s="37">
        <v>20</v>
      </c>
      <c r="F248" s="68"/>
      <c r="G248" s="37">
        <f t="shared" si="106"/>
        <v>20</v>
      </c>
      <c r="H248" s="37">
        <f t="shared" si="107"/>
        <v>0</v>
      </c>
      <c r="I248" s="61">
        <v>6.25</v>
      </c>
      <c r="J248" s="18">
        <f t="shared" si="101"/>
        <v>125</v>
      </c>
      <c r="K248" s="18">
        <f t="shared" si="102"/>
        <v>125</v>
      </c>
      <c r="L248" s="18">
        <f t="shared" si="103"/>
        <v>0</v>
      </c>
      <c r="M248" s="18">
        <f t="shared" si="104"/>
        <v>125</v>
      </c>
      <c r="N248" s="18">
        <f t="shared" si="105"/>
        <v>0</v>
      </c>
      <c r="O248" s="40">
        <f t="shared" si="95"/>
        <v>1</v>
      </c>
      <c r="P248" s="28"/>
    </row>
    <row r="249" spans="1:16" s="82" customFormat="1" ht="12.75">
      <c r="A249" s="64" t="str">
        <f>'[1]Orçamento Sintético'!A251</f>
        <v>1.18</v>
      </c>
      <c r="B249" s="64" t="str">
        <f>'[1]Orçamento Sintético'!D251</f>
        <v>SMTT</v>
      </c>
      <c r="C249" s="64"/>
      <c r="D249" s="64"/>
      <c r="E249" s="70"/>
      <c r="F249" s="83"/>
      <c r="G249" s="84"/>
      <c r="H249" s="84"/>
      <c r="I249" s="89"/>
      <c r="J249" s="89">
        <f>SUM(J250:J273)</f>
        <v>36472.490000000005</v>
      </c>
      <c r="K249" s="89">
        <f>SUM(K250:K273)</f>
        <v>16827.272499999999</v>
      </c>
      <c r="L249" s="89">
        <f>SUM(L250:L273)</f>
        <v>18155.2</v>
      </c>
      <c r="M249" s="89">
        <f>SUM(M250:M273)</f>
        <v>34982.460000000006</v>
      </c>
      <c r="N249" s="89">
        <f>SUM(N250:N273)</f>
        <v>1490.0300000000002</v>
      </c>
      <c r="O249" s="86"/>
      <c r="P249" s="489">
        <f>M249/J249</f>
        <v>0.95914646902363954</v>
      </c>
    </row>
    <row r="250" spans="1:16" s="12" customFormat="1" ht="12.75">
      <c r="A250" s="36" t="str">
        <f>'[1]Orçamento Sintético'!A252</f>
        <v>1.18.1</v>
      </c>
      <c r="B250" s="36" t="str">
        <f>'[1]Orçamento Sintético'!D252</f>
        <v>Demolição de piso cerâmico ou ladrilho</v>
      </c>
      <c r="C250" s="36" t="str">
        <f>'[1]Orçamento Sintético'!E252</f>
        <v>m²</v>
      </c>
      <c r="D250" s="36">
        <v>235.51</v>
      </c>
      <c r="E250" s="37">
        <v>118</v>
      </c>
      <c r="F250" s="68">
        <v>117.51</v>
      </c>
      <c r="G250" s="37">
        <f t="shared" si="106"/>
        <v>235.51</v>
      </c>
      <c r="H250" s="37">
        <f t="shared" si="107"/>
        <v>0</v>
      </c>
      <c r="I250" s="61">
        <v>12.14</v>
      </c>
      <c r="J250" s="18">
        <f t="shared" ref="J250:J273" si="108">TRUNC(($I250*D250),2)</f>
        <v>2859.09</v>
      </c>
      <c r="K250" s="18">
        <f t="shared" ref="K250:K273" si="109">E250*I250</f>
        <v>1432.52</v>
      </c>
      <c r="L250" s="18">
        <f t="shared" ref="L250:L273" si="110">TRUNC(($I250*F250),2)</f>
        <v>1426.57</v>
      </c>
      <c r="M250" s="18">
        <f t="shared" ref="M250:M273" si="111">TRUNC(($L250+K250),2)</f>
        <v>2859.09</v>
      </c>
      <c r="N250" s="18">
        <f t="shared" ref="N250:N273" si="112">J250-M250</f>
        <v>0</v>
      </c>
      <c r="O250" s="40">
        <f t="shared" si="95"/>
        <v>1</v>
      </c>
      <c r="P250" s="742"/>
    </row>
    <row r="251" spans="1:16" s="12" customFormat="1" ht="25.5">
      <c r="A251" s="36" t="str">
        <f>'[1]Orçamento Sintético'!A253</f>
        <v>1.18.2</v>
      </c>
      <c r="B251" s="36" t="str">
        <f>'[1]Orçamento Sintético'!D253</f>
        <v>Regularização de base para revest. de pisos com arg. traço t4, esp. média = 2,5cm</v>
      </c>
      <c r="C251" s="36" t="str">
        <f>'[1]Orçamento Sintético'!E253</f>
        <v>m²</v>
      </c>
      <c r="D251" s="36">
        <v>235.51</v>
      </c>
      <c r="E251" s="37">
        <v>118</v>
      </c>
      <c r="F251" s="68">
        <v>117.51</v>
      </c>
      <c r="G251" s="37">
        <f t="shared" si="106"/>
        <v>235.51</v>
      </c>
      <c r="H251" s="37">
        <f t="shared" si="107"/>
        <v>0</v>
      </c>
      <c r="I251" s="61">
        <v>24.81</v>
      </c>
      <c r="J251" s="18">
        <f t="shared" si="108"/>
        <v>5843</v>
      </c>
      <c r="K251" s="18">
        <f t="shared" si="109"/>
        <v>2927.58</v>
      </c>
      <c r="L251" s="18">
        <f t="shared" si="110"/>
        <v>2915.42</v>
      </c>
      <c r="M251" s="18">
        <f t="shared" si="111"/>
        <v>5843</v>
      </c>
      <c r="N251" s="18">
        <f t="shared" si="112"/>
        <v>0</v>
      </c>
      <c r="O251" s="40">
        <f t="shared" si="95"/>
        <v>1</v>
      </c>
      <c r="P251" s="28"/>
    </row>
    <row r="252" spans="1:16" s="12" customFormat="1" ht="38.25">
      <c r="A252" s="36" t="str">
        <f>'[1]Orçamento Sintético'!A254</f>
        <v>1.18.3</v>
      </c>
      <c r="B252" s="36" t="str">
        <f>'[1]Orçamento Sintético'!D254</f>
        <v>Piso alta resistência 12 mm, cor cinza, com juntas plásticas, polimento até o esmeril 400 e enceramento, exclusive argamassa de regularização, aplicado</v>
      </c>
      <c r="C252" s="36" t="str">
        <f>'[1]Orçamento Sintético'!E254</f>
        <v>m²</v>
      </c>
      <c r="D252" s="36">
        <v>235.51</v>
      </c>
      <c r="E252" s="37">
        <v>118</v>
      </c>
      <c r="F252" s="68">
        <v>117.51</v>
      </c>
      <c r="G252" s="37">
        <f t="shared" si="106"/>
        <v>235.51</v>
      </c>
      <c r="H252" s="37">
        <f t="shared" si="107"/>
        <v>0</v>
      </c>
      <c r="I252" s="61">
        <v>44.37</v>
      </c>
      <c r="J252" s="18">
        <f t="shared" si="108"/>
        <v>10449.57</v>
      </c>
      <c r="K252" s="18">
        <f t="shared" si="109"/>
        <v>5235.66</v>
      </c>
      <c r="L252" s="18">
        <f t="shared" si="110"/>
        <v>5213.91</v>
      </c>
      <c r="M252" s="18">
        <f t="shared" si="111"/>
        <v>10449.57</v>
      </c>
      <c r="N252" s="18">
        <f t="shared" si="112"/>
        <v>0</v>
      </c>
      <c r="O252" s="40">
        <f t="shared" si="95"/>
        <v>1</v>
      </c>
      <c r="P252" s="28"/>
    </row>
    <row r="253" spans="1:16" s="12" customFormat="1" ht="12.75">
      <c r="A253" s="36" t="str">
        <f>'[1]Orçamento Sintético'!A255</f>
        <v>1.18.4</v>
      </c>
      <c r="B253" s="36" t="str">
        <f>'[1]Orçamento Sintético'!D255</f>
        <v>Rodapé alta resistência, h = 10 cm</v>
      </c>
      <c r="C253" s="36" t="str">
        <f>'[1]Orçamento Sintético'!E255</f>
        <v>m</v>
      </c>
      <c r="D253" s="36">
        <v>190.14</v>
      </c>
      <c r="E253" s="37">
        <f>'BM 003'!G253</f>
        <v>0</v>
      </c>
      <c r="F253" s="68">
        <v>190.14</v>
      </c>
      <c r="G253" s="37">
        <f t="shared" si="106"/>
        <v>190.14</v>
      </c>
      <c r="H253" s="37">
        <f t="shared" si="107"/>
        <v>0</v>
      </c>
      <c r="I253" s="61">
        <v>20.48</v>
      </c>
      <c r="J253" s="18">
        <f t="shared" si="108"/>
        <v>3894.06</v>
      </c>
      <c r="K253" s="18">
        <f t="shared" si="109"/>
        <v>0</v>
      </c>
      <c r="L253" s="18">
        <f t="shared" si="110"/>
        <v>3894.06</v>
      </c>
      <c r="M253" s="18">
        <f t="shared" si="111"/>
        <v>3894.06</v>
      </c>
      <c r="N253" s="18">
        <f t="shared" si="112"/>
        <v>0</v>
      </c>
      <c r="O253" s="40">
        <f t="shared" si="95"/>
        <v>1</v>
      </c>
      <c r="P253" s="28"/>
    </row>
    <row r="254" spans="1:16" s="12" customFormat="1" ht="25.5">
      <c r="A254" s="36" t="str">
        <f>'[1]Orçamento Sintético'!A256</f>
        <v>1.18.5</v>
      </c>
      <c r="B254" s="36" t="str">
        <f>'[1]Orçamento Sintético'!D256</f>
        <v>REMOÇÃO DE PORTAS, DE FORMA MANUAL, SEM REAPROVEITAMENTO. AF_12/2017</v>
      </c>
      <c r="C254" s="36" t="str">
        <f>'[1]Orçamento Sintético'!E256</f>
        <v>m²</v>
      </c>
      <c r="D254" s="36">
        <v>1.68</v>
      </c>
      <c r="E254" s="37">
        <f>'BM 003'!G254</f>
        <v>0</v>
      </c>
      <c r="F254" s="68">
        <v>1.68</v>
      </c>
      <c r="G254" s="37">
        <f t="shared" si="106"/>
        <v>1.68</v>
      </c>
      <c r="H254" s="37">
        <f t="shared" si="107"/>
        <v>0</v>
      </c>
      <c r="I254" s="61">
        <v>7.73</v>
      </c>
      <c r="J254" s="18">
        <f t="shared" si="108"/>
        <v>12.98</v>
      </c>
      <c r="K254" s="18">
        <f t="shared" si="109"/>
        <v>0</v>
      </c>
      <c r="L254" s="18">
        <f t="shared" si="110"/>
        <v>12.98</v>
      </c>
      <c r="M254" s="18">
        <f t="shared" si="111"/>
        <v>12.98</v>
      </c>
      <c r="N254" s="18">
        <f t="shared" si="112"/>
        <v>0</v>
      </c>
      <c r="O254" s="40">
        <f t="shared" si="95"/>
        <v>1</v>
      </c>
      <c r="P254" s="28"/>
    </row>
    <row r="255" spans="1:16" s="12" customFormat="1" ht="25.5">
      <c r="A255" s="36" t="str">
        <f>'[1]Orçamento Sintético'!A257</f>
        <v>1.18.6</v>
      </c>
      <c r="B255" s="36" t="str">
        <f>'[1]Orçamento Sintético'!D257</f>
        <v>Porta em madeira mista, almofadada, 80 x 210 cm, exclusive batente e ferragens</v>
      </c>
      <c r="C255" s="36" t="str">
        <f>'[1]Orçamento Sintético'!E257</f>
        <v>un</v>
      </c>
      <c r="D255" s="36">
        <v>1</v>
      </c>
      <c r="E255" s="37">
        <f>'BM 003'!G255</f>
        <v>0</v>
      </c>
      <c r="F255" s="68">
        <v>1</v>
      </c>
      <c r="G255" s="37">
        <f t="shared" si="106"/>
        <v>1</v>
      </c>
      <c r="H255" s="37">
        <f t="shared" si="107"/>
        <v>0</v>
      </c>
      <c r="I255" s="61">
        <v>314.06</v>
      </c>
      <c r="J255" s="18">
        <f t="shared" si="108"/>
        <v>314.06</v>
      </c>
      <c r="K255" s="18">
        <f t="shared" si="109"/>
        <v>0</v>
      </c>
      <c r="L255" s="18">
        <f t="shared" si="110"/>
        <v>314.06</v>
      </c>
      <c r="M255" s="18">
        <f t="shared" si="111"/>
        <v>314.06</v>
      </c>
      <c r="N255" s="18">
        <f t="shared" si="112"/>
        <v>0</v>
      </c>
      <c r="O255" s="40">
        <f t="shared" si="95"/>
        <v>1</v>
      </c>
      <c r="P255" s="28"/>
    </row>
    <row r="256" spans="1:16" s="12" customFormat="1" ht="25.5">
      <c r="A256" s="36" t="str">
        <f>'[1]Orçamento Sintético'!A258</f>
        <v>1.18.7</v>
      </c>
      <c r="B256" s="36" t="str">
        <f>'[1]Orçamento Sintético'!D258</f>
        <v>Fechadura para porta externa, linha Colonial, ref.803-04 EZL, marca Stam ou similar</v>
      </c>
      <c r="C256" s="36" t="str">
        <f>'[1]Orçamento Sintético'!E258</f>
        <v>un</v>
      </c>
      <c r="D256" s="36">
        <v>1</v>
      </c>
      <c r="E256" s="37">
        <f>'BM 003'!G256</f>
        <v>0</v>
      </c>
      <c r="F256" s="68">
        <v>1</v>
      </c>
      <c r="G256" s="37">
        <f t="shared" si="106"/>
        <v>1</v>
      </c>
      <c r="H256" s="37">
        <f t="shared" si="107"/>
        <v>0</v>
      </c>
      <c r="I256" s="61">
        <v>138.68</v>
      </c>
      <c r="J256" s="18">
        <f t="shared" si="108"/>
        <v>138.68</v>
      </c>
      <c r="K256" s="18">
        <f t="shared" si="109"/>
        <v>0</v>
      </c>
      <c r="L256" s="18">
        <f t="shared" si="110"/>
        <v>138.68</v>
      </c>
      <c r="M256" s="18">
        <f t="shared" si="111"/>
        <v>138.68</v>
      </c>
      <c r="N256" s="18">
        <f t="shared" si="112"/>
        <v>0</v>
      </c>
      <c r="O256" s="40">
        <f t="shared" si="95"/>
        <v>1</v>
      </c>
      <c r="P256" s="28"/>
    </row>
    <row r="257" spans="1:16" s="12" customFormat="1" ht="38.25">
      <c r="A257" s="36" t="str">
        <f>'[1]Orçamento Sintético'!A259</f>
        <v>1.18.8</v>
      </c>
      <c r="B257" s="36" t="str">
        <f>'[1]Orçamento Sintético'!D259</f>
        <v>Porta ou janela em alumínio, cor N/P/B,tipo veneziana, de abrir ou correr, completa inclusive caixilhos, dobradiças ou roldanas e fechadura</v>
      </c>
      <c r="C257" s="36" t="str">
        <f>'[1]Orçamento Sintético'!E259</f>
        <v>m²</v>
      </c>
      <c r="D257" s="36">
        <v>1.68</v>
      </c>
      <c r="E257" s="37">
        <f>'BM 003'!G257</f>
        <v>0</v>
      </c>
      <c r="F257" s="68"/>
      <c r="G257" s="37">
        <f t="shared" si="106"/>
        <v>0</v>
      </c>
      <c r="H257" s="37">
        <f t="shared" si="107"/>
        <v>1.68</v>
      </c>
      <c r="I257" s="61">
        <v>335.46</v>
      </c>
      <c r="J257" s="18">
        <f t="shared" si="108"/>
        <v>563.57000000000005</v>
      </c>
      <c r="K257" s="18">
        <f t="shared" si="109"/>
        <v>0</v>
      </c>
      <c r="L257" s="18">
        <f t="shared" si="110"/>
        <v>0</v>
      </c>
      <c r="M257" s="18">
        <f t="shared" si="111"/>
        <v>0</v>
      </c>
      <c r="N257" s="18">
        <f t="shared" si="112"/>
        <v>563.57000000000005</v>
      </c>
      <c r="O257" s="40">
        <f t="shared" ref="O257:O320" si="113">TRUNC((M257/J257),2)</f>
        <v>0</v>
      </c>
      <c r="P257" s="28"/>
    </row>
    <row r="258" spans="1:16" s="12" customFormat="1" ht="38.25">
      <c r="A258" s="36" t="str">
        <f>'[1]Orçamento Sintético'!A260</f>
        <v>1.18.9</v>
      </c>
      <c r="B258" s="36" t="str">
        <f>'[1]Orçamento Sintético'!D260</f>
        <v>Pintura sobre superfícies de madeira com aplicação de 01 demão de fundo sintético nivelador, 01 demão de massa a óleo e 02 demãos de tinta esmalte</v>
      </c>
      <c r="C258" s="36" t="str">
        <f>'[1]Orçamento Sintético'!E260</f>
        <v>m²</v>
      </c>
      <c r="D258" s="36">
        <v>4.7300000000000004</v>
      </c>
      <c r="E258" s="37">
        <f>'BM 003'!G258</f>
        <v>0</v>
      </c>
      <c r="F258" s="68">
        <v>4.7300000000000004</v>
      </c>
      <c r="G258" s="37">
        <f t="shared" si="106"/>
        <v>4.7300000000000004</v>
      </c>
      <c r="H258" s="37">
        <f t="shared" si="107"/>
        <v>0</v>
      </c>
      <c r="I258" s="61">
        <v>40.630000000000003</v>
      </c>
      <c r="J258" s="18">
        <f t="shared" si="108"/>
        <v>192.17</v>
      </c>
      <c r="K258" s="18">
        <f t="shared" si="109"/>
        <v>0</v>
      </c>
      <c r="L258" s="18">
        <f t="shared" si="110"/>
        <v>192.17</v>
      </c>
      <c r="M258" s="18">
        <f t="shared" si="111"/>
        <v>192.17</v>
      </c>
      <c r="N258" s="18">
        <f t="shared" si="112"/>
        <v>0</v>
      </c>
      <c r="O258" s="40">
        <f t="shared" si="113"/>
        <v>1</v>
      </c>
      <c r="P258" s="28"/>
    </row>
    <row r="259" spans="1:16" s="12" customFormat="1" ht="12.75">
      <c r="A259" s="36" t="str">
        <f>'[1]Orçamento Sintético'!A261</f>
        <v>1.18.10</v>
      </c>
      <c r="B259" s="36" t="str">
        <f>'[1]Orçamento Sintético'!D261</f>
        <v>Filete de mármore branco, 2 cm, para acabamentos</v>
      </c>
      <c r="C259" s="36" t="str">
        <f>'[1]Orçamento Sintético'!E261</f>
        <v>m</v>
      </c>
      <c r="D259" s="36">
        <v>1.7</v>
      </c>
      <c r="E259" s="37">
        <f>'BM 003'!G259</f>
        <v>0</v>
      </c>
      <c r="F259" s="68"/>
      <c r="G259" s="37">
        <f t="shared" si="106"/>
        <v>0</v>
      </c>
      <c r="H259" s="37">
        <f t="shared" si="107"/>
        <v>1.7</v>
      </c>
      <c r="I259" s="61">
        <v>29.26</v>
      </c>
      <c r="J259" s="18">
        <f t="shared" si="108"/>
        <v>49.74</v>
      </c>
      <c r="K259" s="18">
        <f t="shared" si="109"/>
        <v>0</v>
      </c>
      <c r="L259" s="18">
        <f t="shared" si="110"/>
        <v>0</v>
      </c>
      <c r="M259" s="18">
        <f t="shared" si="111"/>
        <v>0</v>
      </c>
      <c r="N259" s="18">
        <f t="shared" si="112"/>
        <v>49.74</v>
      </c>
      <c r="O259" s="40">
        <f t="shared" si="113"/>
        <v>0</v>
      </c>
      <c r="P259" s="28"/>
    </row>
    <row r="260" spans="1:16" s="12" customFormat="1" ht="38.25">
      <c r="A260" s="36" t="str">
        <f>'[1]Orçamento Sintético'!A262</f>
        <v>1.18.11</v>
      </c>
      <c r="B260" s="36" t="str">
        <f>'[1]Orçamento Sintético'!D262</f>
        <v>Box para banheiro em vidro temperado 8 mm, liso, incolor, de correr, em aluminío branco, inclusive ferragens - fornecimento e instalação - Rev.02_10/2021</v>
      </c>
      <c r="C260" s="36" t="str">
        <f>'[1]Orçamento Sintético'!E262</f>
        <v>m²</v>
      </c>
      <c r="D260" s="36">
        <v>3.06</v>
      </c>
      <c r="E260" s="37">
        <f>'BM 003'!G260</f>
        <v>0</v>
      </c>
      <c r="F260" s="68"/>
      <c r="G260" s="37">
        <f t="shared" si="106"/>
        <v>0</v>
      </c>
      <c r="H260" s="37">
        <f t="shared" si="107"/>
        <v>3.06</v>
      </c>
      <c r="I260" s="61">
        <v>286.51</v>
      </c>
      <c r="J260" s="18">
        <f t="shared" si="108"/>
        <v>876.72</v>
      </c>
      <c r="K260" s="18">
        <f t="shared" si="109"/>
        <v>0</v>
      </c>
      <c r="L260" s="18">
        <f t="shared" si="110"/>
        <v>0</v>
      </c>
      <c r="M260" s="18">
        <f t="shared" si="111"/>
        <v>0</v>
      </c>
      <c r="N260" s="18">
        <f t="shared" si="112"/>
        <v>876.72</v>
      </c>
      <c r="O260" s="40">
        <f t="shared" si="113"/>
        <v>0</v>
      </c>
      <c r="P260" s="28"/>
    </row>
    <row r="261" spans="1:16" s="12" customFormat="1" ht="12.75">
      <c r="A261" s="36" t="str">
        <f>'[1]Orçamento Sintético'!A263</f>
        <v>1.18.12</v>
      </c>
      <c r="B261" s="36" t="str">
        <f>'[1]Orçamento Sintético'!D263</f>
        <v>Vidro fantasia canelado 4 mm - Rev 02_10/2021</v>
      </c>
      <c r="C261" s="36" t="str">
        <f>'[1]Orçamento Sintético'!E263</f>
        <v>m²</v>
      </c>
      <c r="D261" s="36">
        <v>1</v>
      </c>
      <c r="E261" s="37">
        <f>'BM 003'!G261</f>
        <v>0</v>
      </c>
      <c r="F261" s="68">
        <v>1</v>
      </c>
      <c r="G261" s="37">
        <f t="shared" si="106"/>
        <v>1</v>
      </c>
      <c r="H261" s="37">
        <f t="shared" si="107"/>
        <v>0</v>
      </c>
      <c r="I261" s="61">
        <v>176.72</v>
      </c>
      <c r="J261" s="18">
        <f t="shared" si="108"/>
        <v>176.72</v>
      </c>
      <c r="K261" s="18">
        <f t="shared" si="109"/>
        <v>0</v>
      </c>
      <c r="L261" s="18">
        <f t="shared" si="110"/>
        <v>176.72</v>
      </c>
      <c r="M261" s="18">
        <f t="shared" si="111"/>
        <v>176.72</v>
      </c>
      <c r="N261" s="18">
        <f t="shared" si="112"/>
        <v>0</v>
      </c>
      <c r="O261" s="40">
        <f t="shared" si="113"/>
        <v>1</v>
      </c>
      <c r="P261" s="28"/>
    </row>
    <row r="262" spans="1:16" s="12" customFormat="1" ht="12.75">
      <c r="A262" s="36" t="str">
        <f>'[1]Orçamento Sintético'!A264</f>
        <v>1.18.13</v>
      </c>
      <c r="B262" s="36" t="str">
        <f>'[1]Orçamento Sintético'!D264</f>
        <v>Remoção de esquadria de alumínio e vidro</v>
      </c>
      <c r="C262" s="36" t="str">
        <f>'[1]Orçamento Sintético'!E264</f>
        <v>m²</v>
      </c>
      <c r="D262" s="36">
        <v>4.8</v>
      </c>
      <c r="E262" s="37">
        <f>'BM 003'!G262</f>
        <v>0</v>
      </c>
      <c r="F262" s="68">
        <v>4.8</v>
      </c>
      <c r="G262" s="37">
        <f t="shared" si="106"/>
        <v>4.8</v>
      </c>
      <c r="H262" s="37">
        <f t="shared" si="107"/>
        <v>0</v>
      </c>
      <c r="I262" s="61">
        <v>13.61</v>
      </c>
      <c r="J262" s="18">
        <f t="shared" si="108"/>
        <v>65.319999999999993</v>
      </c>
      <c r="K262" s="18">
        <f t="shared" si="109"/>
        <v>0</v>
      </c>
      <c r="L262" s="18">
        <f t="shared" si="110"/>
        <v>65.319999999999993</v>
      </c>
      <c r="M262" s="18">
        <f t="shared" si="111"/>
        <v>65.319999999999993</v>
      </c>
      <c r="N262" s="18">
        <f t="shared" si="112"/>
        <v>0</v>
      </c>
      <c r="O262" s="40">
        <f t="shared" si="113"/>
        <v>1</v>
      </c>
      <c r="P262" s="28"/>
    </row>
    <row r="263" spans="1:16" s="12" customFormat="1" ht="25.5">
      <c r="A263" s="36" t="str">
        <f>'[1]Orçamento Sintético'!A265</f>
        <v>1.18.14</v>
      </c>
      <c r="B263" s="36" t="str">
        <f>'[1]Orçamento Sintético'!D265</f>
        <v>Janela em alumínio, cor N/P/B, tipo moldura-vidro, de correr, exclusive vidro</v>
      </c>
      <c r="C263" s="36" t="str">
        <f>'[1]Orçamento Sintético'!E265</f>
        <v>m²</v>
      </c>
      <c r="D263" s="36">
        <v>4.8</v>
      </c>
      <c r="E263" s="37">
        <f>'BM 003'!G263</f>
        <v>0</v>
      </c>
      <c r="F263" s="68">
        <v>4.8</v>
      </c>
      <c r="G263" s="37">
        <f t="shared" si="106"/>
        <v>4.8</v>
      </c>
      <c r="H263" s="37">
        <f t="shared" si="107"/>
        <v>0</v>
      </c>
      <c r="I263" s="61">
        <v>295.58999999999997</v>
      </c>
      <c r="J263" s="18">
        <f t="shared" si="108"/>
        <v>1418.83</v>
      </c>
      <c r="K263" s="18">
        <f t="shared" si="109"/>
        <v>0</v>
      </c>
      <c r="L263" s="18">
        <f t="shared" si="110"/>
        <v>1418.83</v>
      </c>
      <c r="M263" s="18">
        <f t="shared" si="111"/>
        <v>1418.83</v>
      </c>
      <c r="N263" s="18">
        <f t="shared" si="112"/>
        <v>0</v>
      </c>
      <c r="O263" s="40">
        <f t="shared" si="113"/>
        <v>1</v>
      </c>
      <c r="P263" s="28"/>
    </row>
    <row r="264" spans="1:16" s="12" customFormat="1" ht="38.25">
      <c r="A264" s="36" t="str">
        <f>'[1]Orçamento Sintético'!A266</f>
        <v>1.18.15</v>
      </c>
      <c r="B264" s="36" t="str">
        <f>'[1]Orçamento Sintético'!D266</f>
        <v>INSTALAÇÃO DE VIDRO LISO INCOLOR, E = 4 MM, EM ESQUADRIA DE ALUMÍNIO OU PVC, FIXADO COM BAGUETE. AF_01/2021_P</v>
      </c>
      <c r="C264" s="36" t="str">
        <f>'[1]Orçamento Sintético'!E266</f>
        <v>m²</v>
      </c>
      <c r="D264" s="36">
        <v>4.5599999999999996</v>
      </c>
      <c r="E264" s="37">
        <f>'BM 003'!G264</f>
        <v>0</v>
      </c>
      <c r="F264" s="68">
        <v>4.5599999999999996</v>
      </c>
      <c r="G264" s="37">
        <f t="shared" si="106"/>
        <v>4.5599999999999996</v>
      </c>
      <c r="H264" s="37">
        <f t="shared" si="107"/>
        <v>0</v>
      </c>
      <c r="I264" s="61">
        <v>310.77999999999997</v>
      </c>
      <c r="J264" s="18">
        <f t="shared" si="108"/>
        <v>1417.15</v>
      </c>
      <c r="K264" s="18">
        <f t="shared" si="109"/>
        <v>0</v>
      </c>
      <c r="L264" s="18">
        <f t="shared" si="110"/>
        <v>1417.15</v>
      </c>
      <c r="M264" s="18">
        <f t="shared" si="111"/>
        <v>1417.15</v>
      </c>
      <c r="N264" s="18">
        <f t="shared" si="112"/>
        <v>0</v>
      </c>
      <c r="O264" s="40">
        <f t="shared" si="113"/>
        <v>1</v>
      </c>
      <c r="P264" s="28"/>
    </row>
    <row r="265" spans="1:16" s="12" customFormat="1" ht="25.5">
      <c r="A265" s="36" t="str">
        <f>'[1]Orçamento Sintético'!A267</f>
        <v>1.18.16</v>
      </c>
      <c r="B265" s="36" t="str">
        <f>'[1]Orçamento Sintético'!D267</f>
        <v>Ponto de luz em teto ou parede, com eletroduto de pvc flexivel sanfonado aparente Ø 3/4""</v>
      </c>
      <c r="C265" s="36" t="str">
        <f>'[1]Orçamento Sintético'!E267</f>
        <v>un</v>
      </c>
      <c r="D265" s="36">
        <v>1</v>
      </c>
      <c r="E265" s="37">
        <v>1</v>
      </c>
      <c r="F265" s="68"/>
      <c r="G265" s="37">
        <f t="shared" si="106"/>
        <v>1</v>
      </c>
      <c r="H265" s="37">
        <f t="shared" si="107"/>
        <v>0</v>
      </c>
      <c r="I265" s="61">
        <v>216.69</v>
      </c>
      <c r="J265" s="18">
        <f t="shared" si="108"/>
        <v>216.69</v>
      </c>
      <c r="K265" s="18">
        <f t="shared" si="109"/>
        <v>216.69</v>
      </c>
      <c r="L265" s="18">
        <f t="shared" si="110"/>
        <v>0</v>
      </c>
      <c r="M265" s="18">
        <f t="shared" si="111"/>
        <v>216.69</v>
      </c>
      <c r="N265" s="18">
        <f t="shared" si="112"/>
        <v>0</v>
      </c>
      <c r="O265" s="40">
        <f t="shared" si="113"/>
        <v>1</v>
      </c>
      <c r="P265" s="28"/>
    </row>
    <row r="266" spans="1:16" s="12" customFormat="1" ht="25.5">
      <c r="A266" s="36" t="str">
        <f>'[1]Orçamento Sintético'!A268</f>
        <v>1.18.17</v>
      </c>
      <c r="B266" s="36" t="str">
        <f>'[1]Orçamento Sintético'!D268</f>
        <v>Ponto de tomada p/ lógica, c/ canaleta plastica 20x10mm com divisória, sem fiação, aparente</v>
      </c>
      <c r="C266" s="36" t="str">
        <f>'[1]Orçamento Sintético'!E268</f>
        <v>un</v>
      </c>
      <c r="D266" s="36">
        <v>2</v>
      </c>
      <c r="E266" s="37">
        <v>2</v>
      </c>
      <c r="F266" s="68"/>
      <c r="G266" s="37">
        <f t="shared" si="106"/>
        <v>2</v>
      </c>
      <c r="H266" s="37">
        <f t="shared" si="107"/>
        <v>0</v>
      </c>
      <c r="I266" s="61">
        <v>108.23</v>
      </c>
      <c r="J266" s="18">
        <f t="shared" si="108"/>
        <v>216.46</v>
      </c>
      <c r="K266" s="18">
        <f t="shared" si="109"/>
        <v>216.46</v>
      </c>
      <c r="L266" s="18">
        <f t="shared" si="110"/>
        <v>0</v>
      </c>
      <c r="M266" s="18">
        <f t="shared" si="111"/>
        <v>216.46</v>
      </c>
      <c r="N266" s="18">
        <f t="shared" si="112"/>
        <v>0</v>
      </c>
      <c r="O266" s="40">
        <f t="shared" si="113"/>
        <v>1</v>
      </c>
      <c r="P266" s="28"/>
    </row>
    <row r="267" spans="1:16" s="12" customFormat="1" ht="25.5">
      <c r="A267" s="36" t="str">
        <f>'[1]Orçamento Sintético'!A269</f>
        <v>1.18.18</v>
      </c>
      <c r="B267" s="36" t="str">
        <f>'[1]Orçamento Sintético'!D269</f>
        <v>Ponto de telefone c/tomada padrão Telebrás, com canaleta plastica c/divisoria 20x10mm, aparente</v>
      </c>
      <c r="C267" s="36" t="str">
        <f>'[1]Orçamento Sintético'!E269</f>
        <v>un</v>
      </c>
      <c r="D267" s="36">
        <v>1</v>
      </c>
      <c r="E267" s="37">
        <v>1</v>
      </c>
      <c r="F267" s="68"/>
      <c r="G267" s="37">
        <f t="shared" si="106"/>
        <v>1</v>
      </c>
      <c r="H267" s="37">
        <f t="shared" si="107"/>
        <v>0</v>
      </c>
      <c r="I267" s="61">
        <v>172.16</v>
      </c>
      <c r="J267" s="18">
        <f t="shared" si="108"/>
        <v>172.16</v>
      </c>
      <c r="K267" s="18">
        <f t="shared" si="109"/>
        <v>172.16</v>
      </c>
      <c r="L267" s="18">
        <f t="shared" si="110"/>
        <v>0</v>
      </c>
      <c r="M267" s="18">
        <f t="shared" si="111"/>
        <v>172.16</v>
      </c>
      <c r="N267" s="18">
        <f t="shared" si="112"/>
        <v>0</v>
      </c>
      <c r="O267" s="40">
        <f t="shared" si="113"/>
        <v>1</v>
      </c>
      <c r="P267" s="28"/>
    </row>
    <row r="268" spans="1:16" s="12" customFormat="1" ht="25.5">
      <c r="A268" s="36" t="str">
        <f>'[1]Orçamento Sintético'!A270</f>
        <v>1.18.19</v>
      </c>
      <c r="B268" s="36" t="str">
        <f>'[1]Orçamento Sintético'!D270</f>
        <v>Enchimento de rasgos em alvenaria e concreto  para tubulação  diâm    1/2"" a 1""</v>
      </c>
      <c r="C268" s="36" t="str">
        <f>'[1]Orçamento Sintético'!E270</f>
        <v>m</v>
      </c>
      <c r="D268" s="36">
        <v>5</v>
      </c>
      <c r="E268" s="37">
        <v>5</v>
      </c>
      <c r="F268" s="68"/>
      <c r="G268" s="37">
        <f t="shared" si="106"/>
        <v>5</v>
      </c>
      <c r="H268" s="37">
        <f t="shared" si="107"/>
        <v>0</v>
      </c>
      <c r="I268" s="61">
        <v>4.59</v>
      </c>
      <c r="J268" s="18">
        <f t="shared" si="108"/>
        <v>22.95</v>
      </c>
      <c r="K268" s="18">
        <f t="shared" si="109"/>
        <v>22.95</v>
      </c>
      <c r="L268" s="18">
        <f t="shared" si="110"/>
        <v>0</v>
      </c>
      <c r="M268" s="18">
        <f t="shared" si="111"/>
        <v>22.95</v>
      </c>
      <c r="N268" s="18">
        <f t="shared" si="112"/>
        <v>0</v>
      </c>
      <c r="O268" s="40">
        <f t="shared" si="113"/>
        <v>1</v>
      </c>
      <c r="P268" s="28"/>
    </row>
    <row r="269" spans="1:16" s="12" customFormat="1" ht="25.5">
      <c r="A269" s="36" t="str">
        <f>'[1]Orçamento Sintético'!A271</f>
        <v>1.18.20</v>
      </c>
      <c r="B269" s="36" t="str">
        <f>'[1]Orçamento Sintético'!D271</f>
        <v>Rasgos em alvenaria para passagem de tubulação   diâm     1/2"" a 1""</v>
      </c>
      <c r="C269" s="36" t="str">
        <f>'[1]Orçamento Sintético'!E271</f>
        <v>m</v>
      </c>
      <c r="D269" s="36">
        <v>5</v>
      </c>
      <c r="E269" s="37">
        <v>5</v>
      </c>
      <c r="F269" s="68"/>
      <c r="G269" s="37">
        <f t="shared" si="106"/>
        <v>5</v>
      </c>
      <c r="H269" s="37">
        <f t="shared" si="107"/>
        <v>0</v>
      </c>
      <c r="I269" s="61">
        <v>6.16</v>
      </c>
      <c r="J269" s="18">
        <f t="shared" si="108"/>
        <v>30.8</v>
      </c>
      <c r="K269" s="18">
        <f t="shared" si="109"/>
        <v>30.8</v>
      </c>
      <c r="L269" s="18">
        <f t="shared" si="110"/>
        <v>0</v>
      </c>
      <c r="M269" s="18">
        <f t="shared" si="111"/>
        <v>30.8</v>
      </c>
      <c r="N269" s="18">
        <f t="shared" si="112"/>
        <v>0</v>
      </c>
      <c r="O269" s="40">
        <f t="shared" si="113"/>
        <v>1</v>
      </c>
      <c r="P269" s="28"/>
    </row>
    <row r="270" spans="1:16" s="12" customFormat="1" ht="12.75">
      <c r="A270" s="36" t="str">
        <f>'[1]Orçamento Sintético'!A272</f>
        <v>1.18.21</v>
      </c>
      <c r="B270" s="36" t="str">
        <f>'[1]Orçamento Sintético'!D272</f>
        <v>Tubo pvc rígido roscável d = 1/2""</v>
      </c>
      <c r="C270" s="36" t="str">
        <f>'[1]Orçamento Sintético'!E272</f>
        <v>m</v>
      </c>
      <c r="D270" s="36">
        <v>4.5</v>
      </c>
      <c r="E270" s="37">
        <v>4.5</v>
      </c>
      <c r="F270" s="68"/>
      <c r="G270" s="37">
        <f t="shared" si="106"/>
        <v>4.5</v>
      </c>
      <c r="H270" s="37">
        <f t="shared" si="107"/>
        <v>0</v>
      </c>
      <c r="I270" s="61">
        <v>18.39</v>
      </c>
      <c r="J270" s="18">
        <f t="shared" si="108"/>
        <v>82.75</v>
      </c>
      <c r="K270" s="18">
        <f t="shared" si="109"/>
        <v>82.754999999999995</v>
      </c>
      <c r="L270" s="18">
        <f t="shared" si="110"/>
        <v>0</v>
      </c>
      <c r="M270" s="18">
        <f t="shared" si="111"/>
        <v>82.75</v>
      </c>
      <c r="N270" s="18">
        <f t="shared" si="112"/>
        <v>0</v>
      </c>
      <c r="O270" s="40">
        <f t="shared" si="113"/>
        <v>1</v>
      </c>
      <c r="P270" s="28"/>
    </row>
    <row r="271" spans="1:16" s="12" customFormat="1" ht="12.75">
      <c r="A271" s="36" t="str">
        <f>'[1]Orçamento Sintético'!A273</f>
        <v>1.18.22</v>
      </c>
      <c r="B271" s="36" t="str">
        <f>'[1]Orçamento Sintético'!D273</f>
        <v>Joelho de 90º de pvc rígido roscável, diâm = 1/2""</v>
      </c>
      <c r="C271" s="36" t="str">
        <f>'[1]Orçamento Sintético'!E273</f>
        <v>un</v>
      </c>
      <c r="D271" s="36">
        <v>5</v>
      </c>
      <c r="E271" s="37">
        <v>5</v>
      </c>
      <c r="F271" s="68"/>
      <c r="G271" s="37">
        <f t="shared" si="106"/>
        <v>5</v>
      </c>
      <c r="H271" s="37">
        <f t="shared" si="107"/>
        <v>0</v>
      </c>
      <c r="I271" s="61">
        <v>11.57</v>
      </c>
      <c r="J271" s="18">
        <f t="shared" si="108"/>
        <v>57.85</v>
      </c>
      <c r="K271" s="18">
        <f t="shared" si="109"/>
        <v>57.85</v>
      </c>
      <c r="L271" s="18">
        <f t="shared" si="110"/>
        <v>0</v>
      </c>
      <c r="M271" s="18">
        <f t="shared" si="111"/>
        <v>57.85</v>
      </c>
      <c r="N271" s="18">
        <f t="shared" si="112"/>
        <v>0</v>
      </c>
      <c r="O271" s="40">
        <f t="shared" si="113"/>
        <v>1</v>
      </c>
      <c r="P271" s="28"/>
    </row>
    <row r="272" spans="1:16" s="12" customFormat="1" ht="38.25">
      <c r="A272" s="36" t="str">
        <f>'[1]Orçamento Sintético'!A274</f>
        <v>1.18.23</v>
      </c>
      <c r="B272" s="36" t="str">
        <f>'[1]Orçamento Sintético'!D274</f>
        <v>Portão de ferro de abrir, quadro em tubo de aço galv.1 1/2"", barra quadrada 1/2"" na vertical e barra chata de 1 x 3/16"" na horizontal, inclusive dobradiças e e ferrolho</v>
      </c>
      <c r="C272" s="36" t="str">
        <f>'[1]Orçamento Sintético'!E274</f>
        <v>m²</v>
      </c>
      <c r="D272" s="36">
        <v>18.25</v>
      </c>
      <c r="E272" s="37">
        <v>18.25</v>
      </c>
      <c r="F272" s="68"/>
      <c r="G272" s="37">
        <f t="shared" si="106"/>
        <v>18.25</v>
      </c>
      <c r="H272" s="37">
        <f t="shared" si="107"/>
        <v>0</v>
      </c>
      <c r="I272" s="61">
        <v>352.43</v>
      </c>
      <c r="J272" s="18">
        <f t="shared" si="108"/>
        <v>6431.84</v>
      </c>
      <c r="K272" s="18">
        <f t="shared" si="109"/>
        <v>6431.8474999999999</v>
      </c>
      <c r="L272" s="18">
        <f t="shared" si="110"/>
        <v>0</v>
      </c>
      <c r="M272" s="18">
        <f t="shared" si="111"/>
        <v>6431.84</v>
      </c>
      <c r="N272" s="18">
        <f t="shared" si="112"/>
        <v>0</v>
      </c>
      <c r="O272" s="40">
        <f t="shared" si="113"/>
        <v>1</v>
      </c>
      <c r="P272" s="28"/>
    </row>
    <row r="273" spans="1:16" s="12" customFormat="1" ht="25.5">
      <c r="A273" s="36" t="str">
        <f>'[1]Orçamento Sintético'!A275</f>
        <v>1.18.24</v>
      </c>
      <c r="B273" s="36" t="str">
        <f>'[1]Orçamento Sintético'!D275</f>
        <v>Pintura de acabamento com lixamento, aplicação de 01 demão de tinta à base de zarcão e 02 demãos de tinta esmalte</v>
      </c>
      <c r="C273" s="36" t="str">
        <f>'[1]Orçamento Sintético'!E275</f>
        <v>m²</v>
      </c>
      <c r="D273" s="36">
        <v>36.4</v>
      </c>
      <c r="E273" s="37">
        <f>'BM 003'!G273</f>
        <v>0</v>
      </c>
      <c r="F273" s="68">
        <v>36.4</v>
      </c>
      <c r="G273" s="37">
        <f t="shared" si="106"/>
        <v>36.4</v>
      </c>
      <c r="H273" s="37">
        <f t="shared" si="107"/>
        <v>0</v>
      </c>
      <c r="I273" s="61">
        <v>26.63</v>
      </c>
      <c r="J273" s="18">
        <f t="shared" si="108"/>
        <v>969.33</v>
      </c>
      <c r="K273" s="18">
        <f t="shared" si="109"/>
        <v>0</v>
      </c>
      <c r="L273" s="18">
        <f t="shared" si="110"/>
        <v>969.33</v>
      </c>
      <c r="M273" s="18">
        <f t="shared" si="111"/>
        <v>969.33</v>
      </c>
      <c r="N273" s="18">
        <f t="shared" si="112"/>
        <v>0</v>
      </c>
      <c r="O273" s="40">
        <f t="shared" si="113"/>
        <v>1</v>
      </c>
      <c r="P273" s="28"/>
    </row>
    <row r="274" spans="1:16" s="82" customFormat="1" ht="12.75">
      <c r="A274" s="64" t="str">
        <f>'[1]Orçamento Sintético'!A276</f>
        <v>1.19</v>
      </c>
      <c r="B274" s="64" t="str">
        <f>'[1]Orçamento Sintético'!D276</f>
        <v>PAISAGISMO</v>
      </c>
      <c r="C274" s="64"/>
      <c r="D274" s="64"/>
      <c r="E274" s="70"/>
      <c r="F274" s="83"/>
      <c r="G274" s="84"/>
      <c r="H274" s="84"/>
      <c r="I274" s="89"/>
      <c r="J274" s="89">
        <f>SUM(J275:J276)</f>
        <v>9257.39</v>
      </c>
      <c r="K274" s="89">
        <f>SUM(K275:K276)</f>
        <v>9257.4040000000005</v>
      </c>
      <c r="L274" s="89">
        <f>SUM(L275:L276)</f>
        <v>0</v>
      </c>
      <c r="M274" s="89">
        <f>SUM(M275:M276)</f>
        <v>9257.39</v>
      </c>
      <c r="N274" s="89">
        <f>SUM(N275:N276)</f>
        <v>0</v>
      </c>
      <c r="O274" s="86"/>
      <c r="P274" s="28">
        <f>M274/J274</f>
        <v>1</v>
      </c>
    </row>
    <row r="275" spans="1:16" s="12" customFormat="1" ht="25.5">
      <c r="A275" s="36" t="str">
        <f>'[1]Orçamento Sintético'!A277</f>
        <v>1.19.1</v>
      </c>
      <c r="B275" s="36" t="str">
        <f>'[1]Orçamento Sintético'!D277</f>
        <v>LIMPEZA MANUAL DE VEGETAÇÃO EM TERRENO COM ENXADA.AF_05/2018</v>
      </c>
      <c r="C275" s="36" t="str">
        <f>'[1]Orçamento Sintético'!E277</f>
        <v>m²</v>
      </c>
      <c r="D275" s="36">
        <v>436.67</v>
      </c>
      <c r="E275" s="37">
        <v>436.67</v>
      </c>
      <c r="F275" s="68"/>
      <c r="G275" s="37">
        <f t="shared" si="106"/>
        <v>436.67</v>
      </c>
      <c r="H275" s="37">
        <f t="shared" si="107"/>
        <v>0</v>
      </c>
      <c r="I275" s="61">
        <v>2.88</v>
      </c>
      <c r="J275" s="18">
        <f t="shared" ref="J275:J276" si="114">TRUNC(($I275*D275),2)</f>
        <v>1257.5999999999999</v>
      </c>
      <c r="K275" s="18">
        <f>E275*I275</f>
        <v>1257.6096</v>
      </c>
      <c r="L275" s="18">
        <f t="shared" ref="L275:L276" si="115">TRUNC(($I275*F275),2)</f>
        <v>0</v>
      </c>
      <c r="M275" s="18">
        <f t="shared" ref="M275:M276" si="116">TRUNC(($L275+K275),2)</f>
        <v>1257.5999999999999</v>
      </c>
      <c r="N275" s="18">
        <f t="shared" ref="N275:N276" si="117">J275-M275</f>
        <v>0</v>
      </c>
      <c r="O275" s="40">
        <f t="shared" si="113"/>
        <v>1</v>
      </c>
      <c r="P275" s="28"/>
    </row>
    <row r="276" spans="1:16" s="12" customFormat="1" ht="12.75">
      <c r="A276" s="36" t="str">
        <f>'[1]Orçamento Sintético'!A278</f>
        <v>1.19.2</v>
      </c>
      <c r="B276" s="36" t="str">
        <f>'[1]Orçamento Sintético'!D278</f>
        <v>Grama esmeralda em mudas, fornecimento e plantio</v>
      </c>
      <c r="C276" s="36" t="str">
        <f>'[1]Orçamento Sintético'!E278</f>
        <v>m²</v>
      </c>
      <c r="D276" s="36">
        <v>436.67</v>
      </c>
      <c r="E276" s="37">
        <v>436.67</v>
      </c>
      <c r="F276" s="68"/>
      <c r="G276" s="37">
        <f t="shared" si="106"/>
        <v>436.67</v>
      </c>
      <c r="H276" s="37">
        <f t="shared" si="107"/>
        <v>0</v>
      </c>
      <c r="I276" s="61">
        <v>18.32</v>
      </c>
      <c r="J276" s="18">
        <f t="shared" si="114"/>
        <v>7999.79</v>
      </c>
      <c r="K276" s="18">
        <f>E276*I276</f>
        <v>7999.7944000000007</v>
      </c>
      <c r="L276" s="18">
        <f t="shared" si="115"/>
        <v>0</v>
      </c>
      <c r="M276" s="18">
        <f t="shared" si="116"/>
        <v>7999.79</v>
      </c>
      <c r="N276" s="18">
        <f t="shared" si="117"/>
        <v>0</v>
      </c>
      <c r="O276" s="40">
        <f t="shared" si="113"/>
        <v>1</v>
      </c>
      <c r="P276" s="28"/>
    </row>
    <row r="277" spans="1:16" s="82" customFormat="1" ht="12.75">
      <c r="A277" s="64" t="str">
        <f>'[1]Orçamento Sintético'!A279</f>
        <v>1.20</v>
      </c>
      <c r="B277" s="64" t="str">
        <f>'[1]Orçamento Sintético'!D279</f>
        <v>ÁREA EXTERNA</v>
      </c>
      <c r="C277" s="64"/>
      <c r="D277" s="64"/>
      <c r="E277" s="70"/>
      <c r="F277" s="83"/>
      <c r="G277" s="84"/>
      <c r="H277" s="84"/>
      <c r="I277" s="89"/>
      <c r="J277" s="89">
        <f>J278+J286+J294+J303+J311</f>
        <v>131997.99</v>
      </c>
      <c r="K277" s="89">
        <f>K278+K286+K294+K303+K311</f>
        <v>97111.532149999999</v>
      </c>
      <c r="L277" s="89">
        <f>L278+L286+L294+L303+L311</f>
        <v>0</v>
      </c>
      <c r="M277" s="89">
        <f>M278+M286+M294+M303+M311</f>
        <v>97111.41</v>
      </c>
      <c r="N277" s="89">
        <f>N278+N286+N294+N303+N311</f>
        <v>34886.570000000007</v>
      </c>
      <c r="O277" s="86"/>
      <c r="P277" s="489">
        <f>M277/J277</f>
        <v>0.73570370276092845</v>
      </c>
    </row>
    <row r="278" spans="1:16" s="52" customFormat="1" ht="12.75">
      <c r="A278" s="72" t="str">
        <f>'[1]Orçamento Sintético'!A280</f>
        <v>1.20.01</v>
      </c>
      <c r="B278" s="72" t="str">
        <f>'[1]Orçamento Sintético'!D280</f>
        <v>ESTACIONAMENTO</v>
      </c>
      <c r="C278" s="72"/>
      <c r="D278" s="72"/>
      <c r="E278" s="73"/>
      <c r="F278" s="80"/>
      <c r="G278" s="54"/>
      <c r="H278" s="54"/>
      <c r="I278" s="87"/>
      <c r="J278" s="87">
        <f>SUM(J279:J285)</f>
        <v>48367.090000000004</v>
      </c>
      <c r="K278" s="87">
        <f>SUM(K279:K285)</f>
        <v>48367.107599999996</v>
      </c>
      <c r="L278" s="87">
        <f>SUM(L279:L285)</f>
        <v>0</v>
      </c>
      <c r="M278" s="87">
        <f>SUM(M279:M285)</f>
        <v>48367.090000000004</v>
      </c>
      <c r="N278" s="87">
        <f>SUM(N279:N285)</f>
        <v>0</v>
      </c>
      <c r="O278" s="58"/>
      <c r="P278" s="28"/>
    </row>
    <row r="279" spans="1:16" s="12" customFormat="1" ht="25.5">
      <c r="A279" s="36" t="str">
        <f>'[1]Orçamento Sintético'!A281</f>
        <v>1.20.01.1</v>
      </c>
      <c r="B279" s="36" t="str">
        <f>'[1]Orçamento Sintético'!D281</f>
        <v>Remoção e reassentamento de paralelepípedo sobre colchão de areia</v>
      </c>
      <c r="C279" s="36" t="str">
        <f>'[1]Orçamento Sintético'!E281</f>
        <v>m²</v>
      </c>
      <c r="D279" s="36">
        <v>550.29999999999995</v>
      </c>
      <c r="E279" s="37">
        <v>550.29999999999995</v>
      </c>
      <c r="F279" s="68"/>
      <c r="G279" s="37">
        <f t="shared" si="106"/>
        <v>550.29999999999995</v>
      </c>
      <c r="H279" s="37">
        <f t="shared" si="107"/>
        <v>0</v>
      </c>
      <c r="I279" s="61">
        <v>60.05</v>
      </c>
      <c r="J279" s="18">
        <f t="shared" ref="J279:J285" si="118">TRUNC(($I279*D279),2)</f>
        <v>33045.51</v>
      </c>
      <c r="K279" s="18">
        <f t="shared" ref="K279:K285" si="119">E279*I279</f>
        <v>33045.514999999992</v>
      </c>
      <c r="L279" s="18">
        <f t="shared" ref="L279:L293" si="120">TRUNC(($I279*F279),2)</f>
        <v>0</v>
      </c>
      <c r="M279" s="18">
        <f t="shared" ref="M279:M285" si="121">TRUNC(($L279+K279),2)</f>
        <v>33045.51</v>
      </c>
      <c r="N279" s="18">
        <f t="shared" ref="N279:N285" si="122">J279-M279</f>
        <v>0</v>
      </c>
      <c r="O279" s="40">
        <f t="shared" si="113"/>
        <v>1</v>
      </c>
      <c r="P279" s="28"/>
    </row>
    <row r="280" spans="1:16" s="12" customFormat="1" ht="12.75">
      <c r="A280" s="36" t="str">
        <f>'[1]Orçamento Sintético'!A282</f>
        <v>1.20.01.2</v>
      </c>
      <c r="B280" s="36" t="str">
        <f>'[1]Orçamento Sintético'!D282</f>
        <v>Colchão de areia</v>
      </c>
      <c r="C280" s="36" t="str">
        <f>'[1]Orçamento Sintético'!E282</f>
        <v>m³</v>
      </c>
      <c r="D280" s="36">
        <v>32.409999999999997</v>
      </c>
      <c r="E280" s="37">
        <v>32.409999999999997</v>
      </c>
      <c r="F280" s="68"/>
      <c r="G280" s="37">
        <f t="shared" si="106"/>
        <v>32.409999999999997</v>
      </c>
      <c r="H280" s="37">
        <f t="shared" si="107"/>
        <v>0</v>
      </c>
      <c r="I280" s="61">
        <v>142.97</v>
      </c>
      <c r="J280" s="18">
        <f t="shared" si="118"/>
        <v>4633.6499999999996</v>
      </c>
      <c r="K280" s="18">
        <f t="shared" si="119"/>
        <v>4633.6576999999997</v>
      </c>
      <c r="L280" s="18">
        <f t="shared" si="120"/>
        <v>0</v>
      </c>
      <c r="M280" s="18">
        <f t="shared" si="121"/>
        <v>4633.6499999999996</v>
      </c>
      <c r="N280" s="18">
        <f t="shared" si="122"/>
        <v>0</v>
      </c>
      <c r="O280" s="40">
        <f t="shared" si="113"/>
        <v>1</v>
      </c>
      <c r="P280" s="28"/>
    </row>
    <row r="281" spans="1:16" s="12" customFormat="1" ht="38.25">
      <c r="A281" s="36" t="str">
        <f>'[1]Orçamento Sintético'!A283</f>
        <v>1.20.01.3</v>
      </c>
      <c r="B281" s="36" t="str">
        <f>'[1]Orçamento Sintético'!D283</f>
        <v>Pavimentação em paralelepípedo granítico sobre colchão de areia, rejuntado com argamassa de cimento e areia traço 1:3, inclusive frete do paralelepípedo granítico</v>
      </c>
      <c r="C281" s="36" t="str">
        <f>'[1]Orçamento Sintético'!E283</f>
        <v>m²</v>
      </c>
      <c r="D281" s="36">
        <v>100</v>
      </c>
      <c r="E281" s="37">
        <v>100</v>
      </c>
      <c r="F281" s="68"/>
      <c r="G281" s="37">
        <f t="shared" si="106"/>
        <v>100</v>
      </c>
      <c r="H281" s="37">
        <f t="shared" si="107"/>
        <v>0</v>
      </c>
      <c r="I281" s="61">
        <v>89.05</v>
      </c>
      <c r="J281" s="18">
        <f t="shared" si="118"/>
        <v>8905</v>
      </c>
      <c r="K281" s="18">
        <f t="shared" si="119"/>
        <v>8905</v>
      </c>
      <c r="L281" s="18">
        <f t="shared" si="120"/>
        <v>0</v>
      </c>
      <c r="M281" s="18">
        <f t="shared" si="121"/>
        <v>8905</v>
      </c>
      <c r="N281" s="18">
        <f t="shared" si="122"/>
        <v>0</v>
      </c>
      <c r="O281" s="40">
        <f t="shared" si="113"/>
        <v>1</v>
      </c>
      <c r="P281" s="28"/>
    </row>
    <row r="282" spans="1:16" s="12" customFormat="1" ht="25.5">
      <c r="A282" s="36" t="str">
        <f>'[1]Orçamento Sintético'!A284</f>
        <v>1.20.01.4</v>
      </c>
      <c r="B282" s="36" t="str">
        <f>'[1]Orçamento Sintético'!D284</f>
        <v>Piso em concreto simples desempolado, fck = 15 MPa, e = 7 cm - Não inclui formas para juntas de concretagem</v>
      </c>
      <c r="C282" s="36" t="str">
        <f>'[1]Orçamento Sintético'!E284</f>
        <v>m²</v>
      </c>
      <c r="D282" s="36">
        <v>23</v>
      </c>
      <c r="E282" s="37">
        <v>23</v>
      </c>
      <c r="F282" s="68"/>
      <c r="G282" s="37">
        <f t="shared" si="106"/>
        <v>23</v>
      </c>
      <c r="H282" s="37">
        <f t="shared" si="107"/>
        <v>0</v>
      </c>
      <c r="I282" s="61">
        <v>40.4</v>
      </c>
      <c r="J282" s="18">
        <f t="shared" si="118"/>
        <v>929.2</v>
      </c>
      <c r="K282" s="18">
        <f t="shared" si="119"/>
        <v>929.19999999999993</v>
      </c>
      <c r="L282" s="18">
        <f t="shared" si="120"/>
        <v>0</v>
      </c>
      <c r="M282" s="18">
        <f t="shared" si="121"/>
        <v>929.2</v>
      </c>
      <c r="N282" s="18">
        <f t="shared" si="122"/>
        <v>0</v>
      </c>
      <c r="O282" s="40">
        <f t="shared" si="113"/>
        <v>1</v>
      </c>
      <c r="P282" s="28"/>
    </row>
    <row r="283" spans="1:16" s="12" customFormat="1" ht="38.25">
      <c r="A283" s="36" t="str">
        <f>'[1]Orçamento Sintético'!A285</f>
        <v>1.20.01.5</v>
      </c>
      <c r="B283" s="36" t="str">
        <f>'[1]Orçamento Sintético'!D285</f>
        <v>Demarcação de pavimentos com pintura de 1 demão de resina acrílica, e aplicação de micro-esferas para sinalização horizontal (Estacionamentos, faixas de pedrestres, etc.)</v>
      </c>
      <c r="C283" s="36" t="str">
        <f>'[1]Orçamento Sintético'!E285</f>
        <v>m²</v>
      </c>
      <c r="D283" s="36">
        <v>12.66</v>
      </c>
      <c r="E283" s="37">
        <v>12.66</v>
      </c>
      <c r="F283" s="68"/>
      <c r="G283" s="37">
        <f t="shared" si="106"/>
        <v>12.66</v>
      </c>
      <c r="H283" s="37">
        <f t="shared" si="107"/>
        <v>0</v>
      </c>
      <c r="I283" s="61">
        <v>12.34</v>
      </c>
      <c r="J283" s="18">
        <f t="shared" si="118"/>
        <v>156.22</v>
      </c>
      <c r="K283" s="18">
        <f t="shared" si="119"/>
        <v>156.2244</v>
      </c>
      <c r="L283" s="18">
        <f t="shared" si="120"/>
        <v>0</v>
      </c>
      <c r="M283" s="18">
        <f t="shared" si="121"/>
        <v>156.22</v>
      </c>
      <c r="N283" s="18">
        <f t="shared" si="122"/>
        <v>0</v>
      </c>
      <c r="O283" s="40">
        <f t="shared" si="113"/>
        <v>1</v>
      </c>
      <c r="P283" s="28"/>
    </row>
    <row r="284" spans="1:16" s="12" customFormat="1" ht="38.25">
      <c r="A284" s="36" t="str">
        <f>'[1]Orçamento Sintético'!A286</f>
        <v>1.20.01.6</v>
      </c>
      <c r="B284" s="36" t="str">
        <f>'[1]Orçamento Sintético'!D286</f>
        <v>Rampa padrão para acesso de deficientes a passeio público, em concreto simples Fck=25MPa, desempolada, com pintura indicativa em novacor, 02 demãos</v>
      </c>
      <c r="C284" s="36" t="str">
        <f>'[1]Orçamento Sintético'!E286</f>
        <v>un</v>
      </c>
      <c r="D284" s="36">
        <v>2</v>
      </c>
      <c r="E284" s="37">
        <v>2</v>
      </c>
      <c r="F284" s="68"/>
      <c r="G284" s="37">
        <f t="shared" si="106"/>
        <v>2</v>
      </c>
      <c r="H284" s="37">
        <f t="shared" si="107"/>
        <v>0</v>
      </c>
      <c r="I284" s="61">
        <v>311.61</v>
      </c>
      <c r="J284" s="18">
        <f t="shared" si="118"/>
        <v>623.22</v>
      </c>
      <c r="K284" s="18">
        <f t="shared" si="119"/>
        <v>623.22</v>
      </c>
      <c r="L284" s="18">
        <f t="shared" si="120"/>
        <v>0</v>
      </c>
      <c r="M284" s="18">
        <f t="shared" si="121"/>
        <v>623.22</v>
      </c>
      <c r="N284" s="18">
        <f t="shared" si="122"/>
        <v>0</v>
      </c>
      <c r="O284" s="40">
        <f t="shared" si="113"/>
        <v>1</v>
      </c>
      <c r="P284" s="28"/>
    </row>
    <row r="285" spans="1:16" s="12" customFormat="1" ht="25.5">
      <c r="A285" s="36" t="str">
        <f>'[1]Orçamento Sintético'!A287</f>
        <v>1.20.01.7</v>
      </c>
      <c r="B285" s="36" t="str">
        <f>'[1]Orçamento Sintético'!D287</f>
        <v>PINTURA DE MEIO-FIO COM TINTA BRANCA A BASE DE CAL (CAIAÇÃO). AF_05/2021</v>
      </c>
      <c r="C285" s="36" t="str">
        <f>'[1]Orçamento Sintético'!E287</f>
        <v>M</v>
      </c>
      <c r="D285" s="36">
        <v>55.03</v>
      </c>
      <c r="E285" s="37">
        <v>55.03</v>
      </c>
      <c r="F285" s="68"/>
      <c r="G285" s="37">
        <f t="shared" si="106"/>
        <v>55.03</v>
      </c>
      <c r="H285" s="37">
        <f t="shared" si="107"/>
        <v>0</v>
      </c>
      <c r="I285" s="61">
        <v>1.35</v>
      </c>
      <c r="J285" s="18">
        <f t="shared" si="118"/>
        <v>74.290000000000006</v>
      </c>
      <c r="K285" s="18">
        <f t="shared" si="119"/>
        <v>74.290500000000009</v>
      </c>
      <c r="L285" s="18">
        <f t="shared" si="120"/>
        <v>0</v>
      </c>
      <c r="M285" s="18">
        <f t="shared" si="121"/>
        <v>74.290000000000006</v>
      </c>
      <c r="N285" s="18">
        <f t="shared" si="122"/>
        <v>0</v>
      </c>
      <c r="O285" s="40">
        <f t="shared" si="113"/>
        <v>1</v>
      </c>
      <c r="P285" s="28"/>
    </row>
    <row r="286" spans="1:16" s="52" customFormat="1" ht="12.75">
      <c r="A286" s="72" t="str">
        <f>'[1]Orçamento Sintético'!A288</f>
        <v>1.20.02</v>
      </c>
      <c r="B286" s="72" t="str">
        <f>'[1]Orçamento Sintético'!D288</f>
        <v>MURO</v>
      </c>
      <c r="C286" s="72"/>
      <c r="D286" s="72"/>
      <c r="E286" s="73"/>
      <c r="F286" s="80"/>
      <c r="G286" s="54"/>
      <c r="H286" s="54"/>
      <c r="I286" s="87"/>
      <c r="J286" s="87">
        <f>SUM(J287:J293)</f>
        <v>29712.54</v>
      </c>
      <c r="K286" s="87">
        <f>SUM(K287:K293)</f>
        <v>29712.569049999998</v>
      </c>
      <c r="L286" s="87">
        <f>SUM(L287:L293)</f>
        <v>0</v>
      </c>
      <c r="M286" s="87">
        <f>SUM(M287:M293)</f>
        <v>29712.54</v>
      </c>
      <c r="N286" s="87">
        <f>SUM(N287:N293)</f>
        <v>0</v>
      </c>
      <c r="O286" s="58"/>
      <c r="P286" s="28"/>
    </row>
    <row r="287" spans="1:16" s="12" customFormat="1" ht="25.5">
      <c r="A287" s="36" t="str">
        <f>'[1]Orçamento Sintético'!A289</f>
        <v>1.20.02.1</v>
      </c>
      <c r="B287" s="36" t="str">
        <f>'[1]Orçamento Sintético'!D289</f>
        <v>Chapisco em parede com argamassa traço t1 - 1:3 (cimento / areia) - Revisado 08/2015</v>
      </c>
      <c r="C287" s="36" t="str">
        <f>'[1]Orçamento Sintético'!E289</f>
        <v>m²</v>
      </c>
      <c r="D287" s="36">
        <v>50</v>
      </c>
      <c r="E287" s="37">
        <v>50</v>
      </c>
      <c r="F287" s="68"/>
      <c r="G287" s="37">
        <f t="shared" si="106"/>
        <v>50</v>
      </c>
      <c r="H287" s="37">
        <f t="shared" si="107"/>
        <v>0</v>
      </c>
      <c r="I287" s="61">
        <v>6.23</v>
      </c>
      <c r="J287" s="18">
        <f t="shared" ref="J287:J293" si="123">TRUNC(($I287*D287),2)</f>
        <v>311.5</v>
      </c>
      <c r="K287" s="18">
        <f t="shared" ref="K287:K293" si="124">E287*I287</f>
        <v>311.5</v>
      </c>
      <c r="L287" s="18">
        <f t="shared" si="120"/>
        <v>0</v>
      </c>
      <c r="M287" s="18">
        <f t="shared" ref="M287:M293" si="125">TRUNC(($L287+K287),2)</f>
        <v>311.5</v>
      </c>
      <c r="N287" s="18">
        <f t="shared" ref="N287:N293" si="126">J287-M287</f>
        <v>0</v>
      </c>
      <c r="O287" s="40">
        <f t="shared" si="113"/>
        <v>1</v>
      </c>
      <c r="P287" s="28"/>
    </row>
    <row r="288" spans="1:16" s="12" customFormat="1" ht="25.5">
      <c r="A288" s="36" t="str">
        <f>'[1]Orçamento Sintético'!A290</f>
        <v>1.20.02.2</v>
      </c>
      <c r="B288" s="36" t="str">
        <f>'[1]Orçamento Sintético'!D290</f>
        <v>Reboco ou emboço externo, de parede, com argamassa traço t5 - 1:2:8 (cimento / cal / areia), espessura 2,0 cm</v>
      </c>
      <c r="C288" s="36" t="str">
        <f>'[1]Orçamento Sintético'!E290</f>
        <v>m²</v>
      </c>
      <c r="D288" s="36">
        <v>50</v>
      </c>
      <c r="E288" s="37">
        <v>50</v>
      </c>
      <c r="F288" s="68"/>
      <c r="G288" s="37">
        <f t="shared" si="106"/>
        <v>50</v>
      </c>
      <c r="H288" s="37">
        <f t="shared" si="107"/>
        <v>0</v>
      </c>
      <c r="I288" s="61">
        <v>32.479999999999997</v>
      </c>
      <c r="J288" s="18">
        <f t="shared" si="123"/>
        <v>1624</v>
      </c>
      <c r="K288" s="18">
        <f t="shared" si="124"/>
        <v>1623.9999999999998</v>
      </c>
      <c r="L288" s="18">
        <f t="shared" si="120"/>
        <v>0</v>
      </c>
      <c r="M288" s="18">
        <f t="shared" si="125"/>
        <v>1624</v>
      </c>
      <c r="N288" s="18">
        <f t="shared" si="126"/>
        <v>0</v>
      </c>
      <c r="O288" s="40">
        <f t="shared" si="113"/>
        <v>1</v>
      </c>
      <c r="P288" s="28"/>
    </row>
    <row r="289" spans="1:16" s="12" customFormat="1" ht="25.5">
      <c r="A289" s="36" t="str">
        <f>'[1]Orçamento Sintético'!A291</f>
        <v>1.20.02.3</v>
      </c>
      <c r="B289" s="36" t="str">
        <f>'[1]Orçamento Sintético'!D291</f>
        <v>APLICAÇÃO DE FUNDO SELADOR ACRÍLICO EM PAREDES, UMA DEMÃO. AF_06/2014</v>
      </c>
      <c r="C289" s="36" t="str">
        <f>'[1]Orçamento Sintético'!E291</f>
        <v>m²</v>
      </c>
      <c r="D289" s="36">
        <v>1115.0999999999999</v>
      </c>
      <c r="E289" s="37">
        <v>1115.0999999999999</v>
      </c>
      <c r="F289" s="68"/>
      <c r="G289" s="37">
        <f t="shared" si="106"/>
        <v>1115.0999999999999</v>
      </c>
      <c r="H289" s="37">
        <f t="shared" si="107"/>
        <v>0</v>
      </c>
      <c r="I289" s="61">
        <v>2.48</v>
      </c>
      <c r="J289" s="18">
        <f t="shared" si="123"/>
        <v>2765.44</v>
      </c>
      <c r="K289" s="18">
        <f t="shared" si="124"/>
        <v>2765.4479999999999</v>
      </c>
      <c r="L289" s="18">
        <f t="shared" si="120"/>
        <v>0</v>
      </c>
      <c r="M289" s="18">
        <f t="shared" si="125"/>
        <v>2765.44</v>
      </c>
      <c r="N289" s="18">
        <f t="shared" si="126"/>
        <v>0</v>
      </c>
      <c r="O289" s="40">
        <f t="shared" si="113"/>
        <v>1</v>
      </c>
      <c r="P289" s="28"/>
    </row>
    <row r="290" spans="1:16" s="12" customFormat="1" ht="12.75">
      <c r="A290" s="36" t="str">
        <f>'[1]Orçamento Sintético'!A292</f>
        <v>1.20.02.4</v>
      </c>
      <c r="B290" s="36" t="str">
        <f>'[1]Orçamento Sintético'!D292</f>
        <v>Aplicação de 01 demão de textura acrílica</v>
      </c>
      <c r="C290" s="36" t="str">
        <f>'[1]Orçamento Sintético'!E292</f>
        <v>m²</v>
      </c>
      <c r="D290" s="36">
        <v>1115.0999999999999</v>
      </c>
      <c r="E290" s="37">
        <v>1115.0999999999999</v>
      </c>
      <c r="F290" s="68"/>
      <c r="G290" s="37">
        <f t="shared" si="106"/>
        <v>1115.0999999999999</v>
      </c>
      <c r="H290" s="37">
        <f t="shared" si="107"/>
        <v>0</v>
      </c>
      <c r="I290" s="61">
        <v>14.44</v>
      </c>
      <c r="J290" s="18">
        <f t="shared" si="123"/>
        <v>16102.04</v>
      </c>
      <c r="K290" s="18">
        <f t="shared" si="124"/>
        <v>16102.043999999998</v>
      </c>
      <c r="L290" s="18">
        <f t="shared" si="120"/>
        <v>0</v>
      </c>
      <c r="M290" s="18">
        <f t="shared" si="125"/>
        <v>16102.04</v>
      </c>
      <c r="N290" s="18">
        <f t="shared" si="126"/>
        <v>0</v>
      </c>
      <c r="O290" s="40">
        <f t="shared" si="113"/>
        <v>1</v>
      </c>
      <c r="P290" s="28"/>
    </row>
    <row r="291" spans="1:16" s="12" customFormat="1" ht="12.75">
      <c r="A291" s="36" t="str">
        <f>'[1]Orçamento Sintético'!A293</f>
        <v>1.20.02.5</v>
      </c>
      <c r="B291" s="36" t="str">
        <f>'[1]Orçamento Sintético'!D293</f>
        <v>Revisão de esquadria de ferro</v>
      </c>
      <c r="C291" s="36" t="str">
        <f>'[1]Orçamento Sintético'!E293</f>
        <v>m²</v>
      </c>
      <c r="D291" s="36">
        <v>19.155000000000001</v>
      </c>
      <c r="E291" s="93">
        <v>19.155000000000001</v>
      </c>
      <c r="F291" s="68"/>
      <c r="G291" s="93">
        <f t="shared" si="106"/>
        <v>19.155000000000001</v>
      </c>
      <c r="H291" s="37">
        <v>0</v>
      </c>
      <c r="I291" s="61">
        <v>156.25</v>
      </c>
      <c r="J291" s="18">
        <f t="shared" si="123"/>
        <v>2992.96</v>
      </c>
      <c r="K291" s="18">
        <f t="shared" si="124"/>
        <v>2992.96875</v>
      </c>
      <c r="L291" s="18">
        <f t="shared" si="120"/>
        <v>0</v>
      </c>
      <c r="M291" s="18">
        <f t="shared" si="125"/>
        <v>2992.96</v>
      </c>
      <c r="N291" s="18">
        <v>0</v>
      </c>
      <c r="O291" s="40">
        <f t="shared" si="113"/>
        <v>1</v>
      </c>
      <c r="P291" s="28"/>
    </row>
    <row r="292" spans="1:16" s="12" customFormat="1" ht="38.25">
      <c r="A292" s="36" t="str">
        <f>'[1]Orçamento Sintético'!A294</f>
        <v>1.20.02.6</v>
      </c>
      <c r="B292" s="36" t="str">
        <f>'[1]Orçamento Sintético'!D294</f>
        <v>Portão de ferro de abrir, quadro em tubo de aço galv.1 1/2"", barra quadrada 1/2"" na vertical e barra chata de 1 x 3/16"" na horizontal, inclusive dobradiças e e ferrolho</v>
      </c>
      <c r="C292" s="36" t="str">
        <f>'[1]Orçamento Sintético'!E294</f>
        <v>m²</v>
      </c>
      <c r="D292" s="36">
        <v>8.4</v>
      </c>
      <c r="E292" s="37">
        <v>8.4</v>
      </c>
      <c r="F292" s="68"/>
      <c r="G292" s="37">
        <f t="shared" si="106"/>
        <v>8.4</v>
      </c>
      <c r="H292" s="37">
        <f t="shared" si="107"/>
        <v>0</v>
      </c>
      <c r="I292" s="61">
        <v>352.43</v>
      </c>
      <c r="J292" s="18">
        <f t="shared" si="123"/>
        <v>2960.41</v>
      </c>
      <c r="K292" s="18">
        <f t="shared" si="124"/>
        <v>2960.4120000000003</v>
      </c>
      <c r="L292" s="18">
        <f t="shared" si="120"/>
        <v>0</v>
      </c>
      <c r="M292" s="18">
        <f t="shared" si="125"/>
        <v>2960.41</v>
      </c>
      <c r="N292" s="18">
        <f t="shared" si="126"/>
        <v>0</v>
      </c>
      <c r="O292" s="40">
        <f t="shared" si="113"/>
        <v>1</v>
      </c>
      <c r="P292" s="28"/>
    </row>
    <row r="293" spans="1:16" s="12" customFormat="1" ht="25.5">
      <c r="A293" s="36" t="str">
        <f>'[1]Orçamento Sintético'!A295</f>
        <v>1.20.02.7</v>
      </c>
      <c r="B293" s="36" t="str">
        <f>'[1]Orçamento Sintético'!D295</f>
        <v>Pintura de acabamento com lixamento, aplicação de 01 demão de tinta à base de zarcão e 02 demãos de tinta esmalte</v>
      </c>
      <c r="C293" s="36" t="str">
        <f>'[1]Orçamento Sintético'!E295</f>
        <v>m²</v>
      </c>
      <c r="D293" s="36">
        <v>111.01</v>
      </c>
      <c r="E293" s="37">
        <v>111.01</v>
      </c>
      <c r="F293" s="68"/>
      <c r="G293" s="37">
        <f t="shared" si="106"/>
        <v>111.01</v>
      </c>
      <c r="H293" s="37">
        <f t="shared" si="107"/>
        <v>0</v>
      </c>
      <c r="I293" s="61">
        <v>26.63</v>
      </c>
      <c r="J293" s="18">
        <f t="shared" si="123"/>
        <v>2956.19</v>
      </c>
      <c r="K293" s="18">
        <f t="shared" si="124"/>
        <v>2956.1963000000001</v>
      </c>
      <c r="L293" s="18">
        <f t="shared" si="120"/>
        <v>0</v>
      </c>
      <c r="M293" s="18">
        <f t="shared" si="125"/>
        <v>2956.19</v>
      </c>
      <c r="N293" s="18">
        <f t="shared" si="126"/>
        <v>0</v>
      </c>
      <c r="O293" s="40">
        <f t="shared" si="113"/>
        <v>1</v>
      </c>
      <c r="P293" s="28"/>
    </row>
    <row r="294" spans="1:16" s="52" customFormat="1" ht="12.75">
      <c r="A294" s="72" t="str">
        <f>'[1]Orçamento Sintético'!A296</f>
        <v>1.20.03</v>
      </c>
      <c r="B294" s="72" t="str">
        <f>'[1]Orçamento Sintético'!D296</f>
        <v>PORTICO</v>
      </c>
      <c r="C294" s="72"/>
      <c r="D294" s="72"/>
      <c r="E294" s="73"/>
      <c r="F294" s="80"/>
      <c r="G294" s="54"/>
      <c r="H294" s="54"/>
      <c r="I294" s="87"/>
      <c r="J294" s="87">
        <f>SUM(J295:J302)</f>
        <v>6523.34</v>
      </c>
      <c r="K294" s="87">
        <f>SUM(K295:K302)</f>
        <v>6523.3550999999998</v>
      </c>
      <c r="L294" s="87">
        <f>SUM(L295:L302)</f>
        <v>0</v>
      </c>
      <c r="M294" s="87">
        <f>SUM(M295:M302)</f>
        <v>6523.34</v>
      </c>
      <c r="N294" s="87">
        <f>SUM(N295:N302)</f>
        <v>0</v>
      </c>
      <c r="O294" s="58"/>
      <c r="P294" s="28"/>
    </row>
    <row r="295" spans="1:16" s="12" customFormat="1" ht="12.75">
      <c r="A295" s="36" t="str">
        <f>'[1]Orçamento Sintético'!A297</f>
        <v>1.20.03.1</v>
      </c>
      <c r="B295" s="36" t="str">
        <f>'[1]Orçamento Sintético'!D297</f>
        <v>Demolição de concreto manualmente</v>
      </c>
      <c r="C295" s="36" t="str">
        <f>'[1]Orçamento Sintético'!E297</f>
        <v>m³</v>
      </c>
      <c r="D295" s="36">
        <v>0.18</v>
      </c>
      <c r="E295" s="37">
        <f>'BM 003'!G295</f>
        <v>0.18</v>
      </c>
      <c r="F295" s="68"/>
      <c r="G295" s="37">
        <f t="shared" si="106"/>
        <v>0.18</v>
      </c>
      <c r="H295" s="37">
        <f t="shared" si="107"/>
        <v>0</v>
      </c>
      <c r="I295" s="61">
        <v>231.89</v>
      </c>
      <c r="J295" s="18">
        <f t="shared" ref="J295:J302" si="127">TRUNC(($I295*D295),2)</f>
        <v>41.74</v>
      </c>
      <c r="K295" s="18">
        <f t="shared" ref="K295:K302" si="128">E295*I295</f>
        <v>41.740199999999994</v>
      </c>
      <c r="L295" s="18">
        <f t="shared" ref="L295:L302" si="129">TRUNC(($I295*F295),2)</f>
        <v>0</v>
      </c>
      <c r="M295" s="18">
        <f t="shared" ref="M295:M302" si="130">TRUNC(($L295+K295),2)</f>
        <v>41.74</v>
      </c>
      <c r="N295" s="18">
        <f t="shared" ref="N295:N302" si="131">J295-M295</f>
        <v>0</v>
      </c>
      <c r="O295" s="40">
        <f t="shared" si="113"/>
        <v>1</v>
      </c>
      <c r="P295" s="28"/>
    </row>
    <row r="296" spans="1:16" s="12" customFormat="1" ht="25.5">
      <c r="A296" s="36" t="str">
        <f>'[1]Orçamento Sintético'!A298</f>
        <v>1.20.03.2</v>
      </c>
      <c r="B296" s="36" t="str">
        <f>'[1]Orçamento Sintético'!D298</f>
        <v>Concreto simples usinado fck=30mpa, bombeado, lançado e adensado em superestrutura</v>
      </c>
      <c r="C296" s="36" t="str">
        <f>'[1]Orçamento Sintético'!E298</f>
        <v>m³</v>
      </c>
      <c r="D296" s="36">
        <v>0.65</v>
      </c>
      <c r="E296" s="37">
        <v>0.65</v>
      </c>
      <c r="F296" s="68"/>
      <c r="G296" s="37">
        <f t="shared" si="106"/>
        <v>0.65</v>
      </c>
      <c r="H296" s="37">
        <f t="shared" si="107"/>
        <v>0</v>
      </c>
      <c r="I296" s="61">
        <v>477.63</v>
      </c>
      <c r="J296" s="18">
        <f t="shared" si="127"/>
        <v>310.45</v>
      </c>
      <c r="K296" s="18">
        <f t="shared" si="128"/>
        <v>310.45949999999999</v>
      </c>
      <c r="L296" s="18">
        <f t="shared" si="129"/>
        <v>0</v>
      </c>
      <c r="M296" s="18">
        <f t="shared" si="130"/>
        <v>310.45</v>
      </c>
      <c r="N296" s="18">
        <f t="shared" si="131"/>
        <v>0</v>
      </c>
      <c r="O296" s="40">
        <f t="shared" si="113"/>
        <v>1</v>
      </c>
      <c r="P296" s="28"/>
    </row>
    <row r="297" spans="1:16" s="12" customFormat="1" ht="25.5">
      <c r="A297" s="36" t="str">
        <f>'[1]Orçamento Sintético'!A299</f>
        <v>1.20.03.3</v>
      </c>
      <c r="B297" s="36" t="str">
        <f>'[1]Orçamento Sintético'!D299</f>
        <v>Forma plana para vigas, em compensado plastificado de 14mm, 04 usos, inclusive escoramento</v>
      </c>
      <c r="C297" s="36" t="str">
        <f>'[1]Orçamento Sintético'!E299</f>
        <v>m²</v>
      </c>
      <c r="D297" s="36">
        <v>9.31</v>
      </c>
      <c r="E297" s="37">
        <v>9.31</v>
      </c>
      <c r="F297" s="68"/>
      <c r="G297" s="37">
        <f t="shared" si="106"/>
        <v>9.31</v>
      </c>
      <c r="H297" s="37">
        <f t="shared" si="107"/>
        <v>0</v>
      </c>
      <c r="I297" s="61">
        <v>83.11</v>
      </c>
      <c r="J297" s="18">
        <f t="shared" si="127"/>
        <v>773.75</v>
      </c>
      <c r="K297" s="18">
        <f t="shared" si="128"/>
        <v>773.75409999999999</v>
      </c>
      <c r="L297" s="18">
        <f t="shared" si="129"/>
        <v>0</v>
      </c>
      <c r="M297" s="18">
        <f t="shared" si="130"/>
        <v>773.75</v>
      </c>
      <c r="N297" s="18">
        <f t="shared" si="131"/>
        <v>0</v>
      </c>
      <c r="O297" s="40">
        <f t="shared" si="113"/>
        <v>1</v>
      </c>
      <c r="P297" s="28"/>
    </row>
    <row r="298" spans="1:16" s="12" customFormat="1" ht="47.25" customHeight="1">
      <c r="A298" s="36" t="str">
        <f>'[1]Orçamento Sintético'!A300</f>
        <v>1.20.03.4</v>
      </c>
      <c r="B298" s="36" t="str">
        <f>'[1]Orçamento Sintético'!D300</f>
        <v>Aço CA - 50 Ø 6,3 a 12,5mm, inclusive corte, dobragem, montagem e colocacao de ferragens nas formas, para superestruturas e fundações - R1</v>
      </c>
      <c r="C298" s="36" t="str">
        <f>'[1]Orçamento Sintético'!E300</f>
        <v>kg</v>
      </c>
      <c r="D298" s="36">
        <v>20.45</v>
      </c>
      <c r="E298" s="37">
        <v>20.45</v>
      </c>
      <c r="F298" s="68"/>
      <c r="G298" s="37">
        <f t="shared" si="106"/>
        <v>20.45</v>
      </c>
      <c r="H298" s="37">
        <v>0</v>
      </c>
      <c r="I298" s="61">
        <v>16.18</v>
      </c>
      <c r="J298" s="18">
        <f t="shared" si="127"/>
        <v>330.88</v>
      </c>
      <c r="K298" s="18">
        <f t="shared" si="128"/>
        <v>330.88099999999997</v>
      </c>
      <c r="L298" s="18">
        <f t="shared" si="129"/>
        <v>0</v>
      </c>
      <c r="M298" s="18">
        <f t="shared" si="130"/>
        <v>330.88</v>
      </c>
      <c r="N298" s="18">
        <f t="shared" si="131"/>
        <v>0</v>
      </c>
      <c r="O298" s="40">
        <f t="shared" si="113"/>
        <v>1</v>
      </c>
      <c r="P298" s="28"/>
    </row>
    <row r="299" spans="1:16" s="12" customFormat="1" ht="48.75" customHeight="1">
      <c r="A299" s="36" t="str">
        <f>'[1]Orçamento Sintético'!A301</f>
        <v>1.20.03.5</v>
      </c>
      <c r="B299" s="36" t="str">
        <f>'[1]Orçamento Sintético'!D301</f>
        <v>Aço CA - 60 Ø 4,2 a 9,5mm, inclusive corte, dobragem, montagem e colocacao de ferragens nas formas, para superestruturas e fundações - R1</v>
      </c>
      <c r="C299" s="36" t="str">
        <f>'[1]Orçamento Sintético'!E301</f>
        <v>kg</v>
      </c>
      <c r="D299" s="36">
        <v>5.31</v>
      </c>
      <c r="E299" s="37">
        <v>5.31</v>
      </c>
      <c r="F299" s="68"/>
      <c r="G299" s="37">
        <f t="shared" si="106"/>
        <v>5.31</v>
      </c>
      <c r="H299" s="37">
        <v>0</v>
      </c>
      <c r="I299" s="61">
        <v>15.13</v>
      </c>
      <c r="J299" s="18">
        <f t="shared" si="127"/>
        <v>80.34</v>
      </c>
      <c r="K299" s="18">
        <f t="shared" si="128"/>
        <v>80.340299999999999</v>
      </c>
      <c r="L299" s="18">
        <f t="shared" si="129"/>
        <v>0</v>
      </c>
      <c r="M299" s="18">
        <f t="shared" si="130"/>
        <v>80.34</v>
      </c>
      <c r="N299" s="18">
        <f t="shared" si="131"/>
        <v>0</v>
      </c>
      <c r="O299" s="40">
        <f t="shared" si="113"/>
        <v>1</v>
      </c>
      <c r="P299" s="28"/>
    </row>
    <row r="300" spans="1:16" s="12" customFormat="1" ht="25.5">
      <c r="A300" s="36" t="str">
        <f>'[1]Orçamento Sintético'!A302</f>
        <v>1.20.03.6</v>
      </c>
      <c r="B300" s="36" t="str">
        <f>'[1]Orçamento Sintético'!D302</f>
        <v>Chapisco em parede com argamassa traço t1 - 1:3 (cimento / areia) - Revisado 08/2015</v>
      </c>
      <c r="C300" s="36" t="str">
        <f>'[1]Orçamento Sintético'!E302</f>
        <v>m²</v>
      </c>
      <c r="D300" s="36">
        <v>56</v>
      </c>
      <c r="E300" s="37">
        <f>'BM 003'!G300</f>
        <v>56</v>
      </c>
      <c r="F300" s="68"/>
      <c r="G300" s="37">
        <f t="shared" si="106"/>
        <v>56</v>
      </c>
      <c r="H300" s="37">
        <f t="shared" si="107"/>
        <v>0</v>
      </c>
      <c r="I300" s="61">
        <v>6.23</v>
      </c>
      <c r="J300" s="18">
        <f t="shared" si="127"/>
        <v>348.88</v>
      </c>
      <c r="K300" s="18">
        <f t="shared" si="128"/>
        <v>348.88</v>
      </c>
      <c r="L300" s="18">
        <f t="shared" si="129"/>
        <v>0</v>
      </c>
      <c r="M300" s="18">
        <f t="shared" si="130"/>
        <v>348.88</v>
      </c>
      <c r="N300" s="18">
        <f t="shared" si="131"/>
        <v>0</v>
      </c>
      <c r="O300" s="40">
        <f t="shared" si="113"/>
        <v>1</v>
      </c>
      <c r="P300" s="28"/>
    </row>
    <row r="301" spans="1:16" s="12" customFormat="1" ht="25.5">
      <c r="A301" s="36" t="str">
        <f>'[1]Orçamento Sintético'!A303</f>
        <v>1.20.03.7</v>
      </c>
      <c r="B301" s="36" t="str">
        <f>'[1]Orçamento Sintético'!D303</f>
        <v>Reboco ou emboço externo, de parede, com argamassa traço t5 - 1:2:8 (cimento / cal / areia), espessura 2,0 cm</v>
      </c>
      <c r="C301" s="36" t="str">
        <f>'[1]Orçamento Sintético'!E303</f>
        <v>m²</v>
      </c>
      <c r="D301" s="36">
        <v>56</v>
      </c>
      <c r="E301" s="37">
        <v>56</v>
      </c>
      <c r="F301" s="68"/>
      <c r="G301" s="37">
        <f t="shared" si="106"/>
        <v>56</v>
      </c>
      <c r="H301" s="37">
        <v>0</v>
      </c>
      <c r="I301" s="61">
        <v>32.479999999999997</v>
      </c>
      <c r="J301" s="18">
        <f t="shared" si="127"/>
        <v>1818.88</v>
      </c>
      <c r="K301" s="18">
        <f t="shared" si="128"/>
        <v>1818.8799999999999</v>
      </c>
      <c r="L301" s="18">
        <f t="shared" si="129"/>
        <v>0</v>
      </c>
      <c r="M301" s="18">
        <f t="shared" si="130"/>
        <v>1818.88</v>
      </c>
      <c r="N301" s="18">
        <f t="shared" si="131"/>
        <v>0</v>
      </c>
      <c r="O301" s="40">
        <f t="shared" si="113"/>
        <v>1</v>
      </c>
      <c r="P301" s="28"/>
    </row>
    <row r="302" spans="1:16" s="12" customFormat="1" ht="51">
      <c r="A302" s="36" t="str">
        <f>'[1]Orçamento Sintético'!A304</f>
        <v>1.20.03.8</v>
      </c>
      <c r="B302" s="36" t="str">
        <f>'[1]Orçamento Sintético'!D304</f>
        <v>Revestimento cerâmico para parede, 9,5 x 9,5 cm, pei-1, linha arq design, azul médio ou escuro, Portobello ou similar, aplicado com argamassa industrializada ac-ii, rejuntado, exclusive regularização de base ou emboço</v>
      </c>
      <c r="C302" s="36" t="str">
        <f>'[1]Orçamento Sintético'!E304</f>
        <v>m²</v>
      </c>
      <c r="D302" s="36">
        <v>46</v>
      </c>
      <c r="E302" s="37">
        <v>46</v>
      </c>
      <c r="F302" s="68"/>
      <c r="G302" s="37">
        <f t="shared" si="106"/>
        <v>46</v>
      </c>
      <c r="H302" s="37">
        <f t="shared" si="107"/>
        <v>0</v>
      </c>
      <c r="I302" s="61">
        <v>61.27</v>
      </c>
      <c r="J302" s="18">
        <f t="shared" si="127"/>
        <v>2818.42</v>
      </c>
      <c r="K302" s="18">
        <f t="shared" si="128"/>
        <v>2818.42</v>
      </c>
      <c r="L302" s="18">
        <f t="shared" si="129"/>
        <v>0</v>
      </c>
      <c r="M302" s="18">
        <f t="shared" si="130"/>
        <v>2818.42</v>
      </c>
      <c r="N302" s="18">
        <f t="shared" si="131"/>
        <v>0</v>
      </c>
      <c r="O302" s="40">
        <f t="shared" si="113"/>
        <v>1</v>
      </c>
      <c r="P302" s="28"/>
    </row>
    <row r="303" spans="1:16" s="52" customFormat="1" ht="12.75">
      <c r="A303" s="72" t="str">
        <f>'[1]Orçamento Sintético'!A305</f>
        <v>1.20.04</v>
      </c>
      <c r="B303" s="72" t="str">
        <f>'[1]Orçamento Sintético'!D305</f>
        <v>PASSARELA</v>
      </c>
      <c r="C303" s="72"/>
      <c r="D303" s="72"/>
      <c r="E303" s="73"/>
      <c r="F303" s="80"/>
      <c r="G303" s="54"/>
      <c r="H303" s="54"/>
      <c r="I303" s="87"/>
      <c r="J303" s="87">
        <f>SUM(J304:J310)</f>
        <v>33966.410000000003</v>
      </c>
      <c r="K303" s="87">
        <f>SUM(K304:K310)</f>
        <v>0</v>
      </c>
      <c r="L303" s="87">
        <f>SUM(L304:L310)</f>
        <v>0</v>
      </c>
      <c r="M303" s="87">
        <f>SUM(M304:M310)</f>
        <v>0</v>
      </c>
      <c r="N303" s="87">
        <f>SUM(N304:N310)</f>
        <v>33966.410000000003</v>
      </c>
      <c r="O303" s="58"/>
      <c r="P303" s="28"/>
    </row>
    <row r="304" spans="1:16" s="12" customFormat="1" ht="25.5">
      <c r="A304" s="36" t="str">
        <f>'[1]Orçamento Sintético'!A306</f>
        <v>1.20.04.1</v>
      </c>
      <c r="B304" s="36" t="str">
        <f>'[1]Orçamento Sintético'!D306</f>
        <v>Escavação manual de vala ou cava em material de 1ª categoria, profundidade até 1,50m</v>
      </c>
      <c r="C304" s="36" t="str">
        <f>'[1]Orçamento Sintético'!E306</f>
        <v>m³</v>
      </c>
      <c r="D304" s="36">
        <v>0.63</v>
      </c>
      <c r="E304" s="37">
        <f>'BM 003'!G304</f>
        <v>0</v>
      </c>
      <c r="F304" s="68"/>
      <c r="G304" s="37">
        <f t="shared" ref="G304:G337" si="132">SUM(E304:F304)</f>
        <v>0</v>
      </c>
      <c r="H304" s="37">
        <f t="shared" ref="H304:H337" si="133">SUM(D304-G304)</f>
        <v>0.63</v>
      </c>
      <c r="I304" s="61">
        <v>46.18</v>
      </c>
      <c r="J304" s="18">
        <f t="shared" ref="J304:L310" si="134">TRUNC(($I304*D304),2)</f>
        <v>29.09</v>
      </c>
      <c r="K304" s="18">
        <f>'BM 003'!M304</f>
        <v>0</v>
      </c>
      <c r="L304" s="18">
        <f t="shared" si="134"/>
        <v>0</v>
      </c>
      <c r="M304" s="18">
        <f t="shared" ref="M304:M310" si="135">TRUNC(($L304+K304),2)</f>
        <v>0</v>
      </c>
      <c r="N304" s="18">
        <f t="shared" ref="N304:N310" si="136">J304-M304</f>
        <v>29.09</v>
      </c>
      <c r="O304" s="40">
        <f t="shared" si="113"/>
        <v>0</v>
      </c>
      <c r="P304" s="28"/>
    </row>
    <row r="305" spans="1:16" s="12" customFormat="1" ht="38.25">
      <c r="A305" s="36" t="str">
        <f>'[1]Orçamento Sintético'!A307</f>
        <v>1.20.04.2</v>
      </c>
      <c r="B305" s="36" t="str">
        <f>'[1]Orçamento Sintético'!D307</f>
        <v>Concreto Armado fck=30,0MPa, usinado, bombeado, adensado e lançado, para uso Geral, com formas planas em compensado resinado 12mm (05 usos)</v>
      </c>
      <c r="C305" s="36" t="str">
        <f>'[1]Orçamento Sintético'!E307</f>
        <v>m³</v>
      </c>
      <c r="D305" s="36">
        <v>0.63</v>
      </c>
      <c r="E305" s="37">
        <f>'BM 003'!G305</f>
        <v>0</v>
      </c>
      <c r="F305" s="68"/>
      <c r="G305" s="37">
        <f t="shared" si="132"/>
        <v>0</v>
      </c>
      <c r="H305" s="37">
        <f t="shared" si="133"/>
        <v>0.63</v>
      </c>
      <c r="I305" s="61">
        <v>2633.66</v>
      </c>
      <c r="J305" s="18">
        <f t="shared" si="134"/>
        <v>1659.2</v>
      </c>
      <c r="K305" s="18">
        <f>'BM 003'!M305</f>
        <v>0</v>
      </c>
      <c r="L305" s="18">
        <f t="shared" si="134"/>
        <v>0</v>
      </c>
      <c r="M305" s="18">
        <f t="shared" si="135"/>
        <v>0</v>
      </c>
      <c r="N305" s="18">
        <f t="shared" si="136"/>
        <v>1659.2</v>
      </c>
      <c r="O305" s="40">
        <f t="shared" si="113"/>
        <v>0</v>
      </c>
      <c r="P305" s="28"/>
    </row>
    <row r="306" spans="1:16" s="12" customFormat="1" ht="25.5">
      <c r="A306" s="36" t="str">
        <f>'[1]Orçamento Sintético'!A308</f>
        <v>1.20.04.3</v>
      </c>
      <c r="B306" s="36" t="str">
        <f>'[1]Orçamento Sintético'!D308</f>
        <v>Cobertura em policarbonato alveolar de 8mm, fixado em peças de alumínio inclusive instalação</v>
      </c>
      <c r="C306" s="36" t="str">
        <f>'[1]Orçamento Sintético'!E308</f>
        <v>m²</v>
      </c>
      <c r="D306" s="36">
        <v>67.2</v>
      </c>
      <c r="E306" s="37">
        <f>'BM 003'!G306</f>
        <v>0</v>
      </c>
      <c r="F306" s="68"/>
      <c r="G306" s="37">
        <f t="shared" si="132"/>
        <v>0</v>
      </c>
      <c r="H306" s="37">
        <f t="shared" si="133"/>
        <v>67.2</v>
      </c>
      <c r="I306" s="61">
        <v>342.71</v>
      </c>
      <c r="J306" s="18">
        <f t="shared" si="134"/>
        <v>23030.11</v>
      </c>
      <c r="K306" s="18">
        <f>'BM 003'!M306</f>
        <v>0</v>
      </c>
      <c r="L306" s="18">
        <f t="shared" si="134"/>
        <v>0</v>
      </c>
      <c r="M306" s="18">
        <f t="shared" si="135"/>
        <v>0</v>
      </c>
      <c r="N306" s="18">
        <f t="shared" si="136"/>
        <v>23030.11</v>
      </c>
      <c r="O306" s="40">
        <f t="shared" si="113"/>
        <v>0</v>
      </c>
      <c r="P306" s="28"/>
    </row>
    <row r="307" spans="1:16" s="12" customFormat="1" ht="25.5">
      <c r="A307" s="36" t="str">
        <f>'[1]Orçamento Sintético'!A309</f>
        <v>1.20.04.4</v>
      </c>
      <c r="B307" s="36" t="str">
        <f>'[1]Orçamento Sintético'!D309</f>
        <v>Perfil u dobrado de chapa  udc simples- 100 x 50 x 3 mm com solda</v>
      </c>
      <c r="C307" s="36" t="str">
        <f>'[1]Orçamento Sintético'!E309</f>
        <v>m</v>
      </c>
      <c r="D307" s="36">
        <v>101</v>
      </c>
      <c r="E307" s="37">
        <f>'BM 003'!G307</f>
        <v>0</v>
      </c>
      <c r="F307" s="68"/>
      <c r="G307" s="37">
        <f t="shared" si="132"/>
        <v>0</v>
      </c>
      <c r="H307" s="37">
        <f t="shared" si="133"/>
        <v>101</v>
      </c>
      <c r="I307" s="61">
        <v>63.51</v>
      </c>
      <c r="J307" s="18">
        <f t="shared" si="134"/>
        <v>6414.51</v>
      </c>
      <c r="K307" s="18">
        <f>'BM 003'!M307</f>
        <v>0</v>
      </c>
      <c r="L307" s="18">
        <f t="shared" si="134"/>
        <v>0</v>
      </c>
      <c r="M307" s="18">
        <f t="shared" si="135"/>
        <v>0</v>
      </c>
      <c r="N307" s="18">
        <f t="shared" si="136"/>
        <v>6414.51</v>
      </c>
      <c r="O307" s="40">
        <f t="shared" si="113"/>
        <v>0</v>
      </c>
      <c r="P307" s="28"/>
    </row>
    <row r="308" spans="1:16" s="12" customFormat="1" ht="38.25">
      <c r="A308" s="36" t="str">
        <f>'[1]Orçamento Sintético'!A310</f>
        <v>1.20.04.5</v>
      </c>
      <c r="B308" s="36" t="str">
        <f>'[1]Orçamento Sintético'!D310</f>
        <v>Pintura de proteção e/ou acabamento sobre superfícies metálicas com aplicação de 01 demão de primer epoxi rico em zinco, e = 35 micra - R1</v>
      </c>
      <c r="C308" s="36" t="str">
        <f>'[1]Orçamento Sintético'!E310</f>
        <v>m²</v>
      </c>
      <c r="D308" s="36">
        <v>55.52</v>
      </c>
      <c r="E308" s="37">
        <f>'BM 003'!G308</f>
        <v>0</v>
      </c>
      <c r="F308" s="68"/>
      <c r="G308" s="37">
        <f t="shared" si="132"/>
        <v>0</v>
      </c>
      <c r="H308" s="37">
        <f t="shared" si="133"/>
        <v>55.52</v>
      </c>
      <c r="I308" s="61">
        <v>15.91</v>
      </c>
      <c r="J308" s="18">
        <f t="shared" si="134"/>
        <v>883.32</v>
      </c>
      <c r="K308" s="18">
        <f>'BM 003'!M308</f>
        <v>0</v>
      </c>
      <c r="L308" s="18">
        <f t="shared" si="134"/>
        <v>0</v>
      </c>
      <c r="M308" s="18">
        <f t="shared" si="135"/>
        <v>0</v>
      </c>
      <c r="N308" s="18">
        <f t="shared" si="136"/>
        <v>883.32</v>
      </c>
      <c r="O308" s="40">
        <f t="shared" si="113"/>
        <v>0</v>
      </c>
      <c r="P308" s="28"/>
    </row>
    <row r="309" spans="1:16" s="12" customFormat="1" ht="38.25">
      <c r="A309" s="36" t="str">
        <f>'[1]Orçamento Sintético'!A311</f>
        <v>1.20.04.6</v>
      </c>
      <c r="B309" s="36" t="str">
        <f>'[1]Orçamento Sintético'!D311</f>
        <v>Pintura de acabamento em superfícies metálicas com aplicação de 01 demão de tinta esmalte epoxi (cores diversas), e = 35 micra - R1</v>
      </c>
      <c r="C309" s="36" t="str">
        <f>'[1]Orçamento Sintético'!E311</f>
        <v>m²</v>
      </c>
      <c r="D309" s="36">
        <v>55.52</v>
      </c>
      <c r="E309" s="37">
        <f>'BM 003'!G309</f>
        <v>0</v>
      </c>
      <c r="F309" s="68"/>
      <c r="G309" s="37">
        <f t="shared" si="132"/>
        <v>0</v>
      </c>
      <c r="H309" s="37">
        <f t="shared" si="133"/>
        <v>55.52</v>
      </c>
      <c r="I309" s="61">
        <v>14.05</v>
      </c>
      <c r="J309" s="18">
        <f t="shared" si="134"/>
        <v>780.05</v>
      </c>
      <c r="K309" s="18">
        <f>'BM 003'!M309</f>
        <v>0</v>
      </c>
      <c r="L309" s="18">
        <f t="shared" si="134"/>
        <v>0</v>
      </c>
      <c r="M309" s="18">
        <f t="shared" si="135"/>
        <v>0</v>
      </c>
      <c r="N309" s="18">
        <f t="shared" si="136"/>
        <v>780.05</v>
      </c>
      <c r="O309" s="40">
        <f t="shared" si="113"/>
        <v>0</v>
      </c>
      <c r="P309" s="28"/>
    </row>
    <row r="310" spans="1:16" s="12" customFormat="1" ht="12.75">
      <c r="A310" s="36" t="str">
        <f>'[1]Orçamento Sintético'!A312</f>
        <v>1.20.04.7</v>
      </c>
      <c r="B310" s="36" t="str">
        <f>'[1]Orçamento Sintético'!D312</f>
        <v>Chapa xadrez 1/4""</v>
      </c>
      <c r="C310" s="36" t="str">
        <f>'[1]Orçamento Sintético'!E312</f>
        <v>kg</v>
      </c>
      <c r="D310" s="36">
        <v>68.709999999999994</v>
      </c>
      <c r="E310" s="37">
        <f>'BM 003'!G310</f>
        <v>0</v>
      </c>
      <c r="F310" s="68"/>
      <c r="G310" s="37">
        <f t="shared" si="132"/>
        <v>0</v>
      </c>
      <c r="H310" s="37">
        <f t="shared" si="133"/>
        <v>68.709999999999994</v>
      </c>
      <c r="I310" s="61">
        <v>17.03</v>
      </c>
      <c r="J310" s="18">
        <f t="shared" si="134"/>
        <v>1170.1300000000001</v>
      </c>
      <c r="K310" s="18">
        <f>'BM 003'!M310</f>
        <v>0</v>
      </c>
      <c r="L310" s="18">
        <f t="shared" si="134"/>
        <v>0</v>
      </c>
      <c r="M310" s="18">
        <f t="shared" si="135"/>
        <v>0</v>
      </c>
      <c r="N310" s="18">
        <f t="shared" si="136"/>
        <v>1170.1300000000001</v>
      </c>
      <c r="O310" s="40">
        <f t="shared" si="113"/>
        <v>0</v>
      </c>
      <c r="P310" s="28"/>
    </row>
    <row r="311" spans="1:16" s="52" customFormat="1" ht="12.75">
      <c r="A311" s="72" t="str">
        <f>'[1]Orçamento Sintético'!A313</f>
        <v>1.20.05</v>
      </c>
      <c r="B311" s="72" t="str">
        <f>'[1]Orçamento Sintético'!D313</f>
        <v>DEPÓSITO</v>
      </c>
      <c r="C311" s="72"/>
      <c r="D311" s="72"/>
      <c r="E311" s="73"/>
      <c r="F311" s="80"/>
      <c r="G311" s="54"/>
      <c r="H311" s="54"/>
      <c r="I311" s="87"/>
      <c r="J311" s="87">
        <f>SUM(J312:J331)</f>
        <v>13428.61</v>
      </c>
      <c r="K311" s="87">
        <f>SUM(K312:K331)</f>
        <v>12508.500399999999</v>
      </c>
      <c r="L311" s="87">
        <f>SUM(L312:L331)</f>
        <v>0</v>
      </c>
      <c r="M311" s="87">
        <f>SUM(M312:M331)</f>
        <v>12508.44</v>
      </c>
      <c r="N311" s="87">
        <f>SUM(N312:N331)</f>
        <v>920.16000000000008</v>
      </c>
      <c r="O311" s="58"/>
      <c r="P311" s="28"/>
    </row>
    <row r="312" spans="1:16" s="12" customFormat="1" ht="12.75">
      <c r="A312" s="36" t="str">
        <f>'[1]Orçamento Sintético'!A314</f>
        <v>1.20.05.1</v>
      </c>
      <c r="B312" s="36" t="str">
        <f>'[1]Orçamento Sintético'!D314</f>
        <v>Remoção de esquadria metálica, com ou sem reaproveitamento</v>
      </c>
      <c r="C312" s="36" t="str">
        <f>'[1]Orçamento Sintético'!E314</f>
        <v>m²</v>
      </c>
      <c r="D312" s="36">
        <v>1.89</v>
      </c>
      <c r="E312" s="37">
        <f>'BM 003'!G312</f>
        <v>0</v>
      </c>
      <c r="F312" s="68"/>
      <c r="G312" s="37">
        <f t="shared" si="132"/>
        <v>0</v>
      </c>
      <c r="H312" s="37">
        <f t="shared" si="133"/>
        <v>1.89</v>
      </c>
      <c r="I312" s="61">
        <v>16.059999999999999</v>
      </c>
      <c r="J312" s="18">
        <f t="shared" ref="J312:L331" si="137">TRUNC(($I312*D312),2)</f>
        <v>30.35</v>
      </c>
      <c r="K312" s="18">
        <f t="shared" ref="K312:K329" si="138">E312*I312</f>
        <v>0</v>
      </c>
      <c r="L312" s="18">
        <f t="shared" si="137"/>
        <v>0</v>
      </c>
      <c r="M312" s="18">
        <f t="shared" ref="M312:M330" si="139">TRUNC(($L312+K312),2)</f>
        <v>0</v>
      </c>
      <c r="N312" s="18">
        <f t="shared" ref="N312:N329" si="140">J312-M312</f>
        <v>30.35</v>
      </c>
      <c r="O312" s="40">
        <f t="shared" si="113"/>
        <v>0</v>
      </c>
      <c r="P312" s="28"/>
    </row>
    <row r="313" spans="1:16" s="12" customFormat="1" ht="12.75">
      <c r="A313" s="36" t="str">
        <f>'[1]Orçamento Sintético'!A315</f>
        <v>1.20.05.2</v>
      </c>
      <c r="B313" s="36" t="str">
        <f>'[1]Orçamento Sintético'!D315</f>
        <v>Remoção de esquadria de alumínio e vidro</v>
      </c>
      <c r="C313" s="36" t="str">
        <f>'[1]Orçamento Sintético'!E315</f>
        <v>m²</v>
      </c>
      <c r="D313" s="36">
        <v>1.89</v>
      </c>
      <c r="E313" s="37">
        <f>'BM 003'!G313</f>
        <v>0</v>
      </c>
      <c r="F313" s="68"/>
      <c r="G313" s="37">
        <f t="shared" si="132"/>
        <v>0</v>
      </c>
      <c r="H313" s="37">
        <f t="shared" si="133"/>
        <v>1.89</v>
      </c>
      <c r="I313" s="61">
        <v>13.61</v>
      </c>
      <c r="J313" s="18">
        <f t="shared" si="137"/>
        <v>25.72</v>
      </c>
      <c r="K313" s="18">
        <f t="shared" si="138"/>
        <v>0</v>
      </c>
      <c r="L313" s="18">
        <f t="shared" si="137"/>
        <v>0</v>
      </c>
      <c r="M313" s="18">
        <f t="shared" si="139"/>
        <v>0</v>
      </c>
      <c r="N313" s="18">
        <f t="shared" si="140"/>
        <v>25.72</v>
      </c>
      <c r="O313" s="40">
        <f t="shared" si="113"/>
        <v>0</v>
      </c>
      <c r="P313" s="28"/>
    </row>
    <row r="314" spans="1:16" s="12" customFormat="1" ht="12.75">
      <c r="A314" s="36" t="str">
        <f>'[1]Orçamento Sintético'!A316</f>
        <v>1.20.05.3</v>
      </c>
      <c r="B314" s="36" t="str">
        <f>'[1]Orçamento Sintético'!D316</f>
        <v>Remoção de caixa pre-moldada de concreto para ar condicionado</v>
      </c>
      <c r="C314" s="36" t="str">
        <f>'[1]Orçamento Sintético'!E316</f>
        <v>un</v>
      </c>
      <c r="D314" s="36">
        <v>1</v>
      </c>
      <c r="E314" s="37">
        <v>1</v>
      </c>
      <c r="F314" s="68"/>
      <c r="G314" s="37">
        <f t="shared" si="132"/>
        <v>1</v>
      </c>
      <c r="H314" s="37">
        <f t="shared" si="133"/>
        <v>0</v>
      </c>
      <c r="I314" s="61">
        <v>16.45</v>
      </c>
      <c r="J314" s="18">
        <f t="shared" si="137"/>
        <v>16.45</v>
      </c>
      <c r="K314" s="18">
        <f t="shared" si="138"/>
        <v>16.45</v>
      </c>
      <c r="L314" s="18">
        <f t="shared" si="137"/>
        <v>0</v>
      </c>
      <c r="M314" s="18">
        <f t="shared" si="139"/>
        <v>16.45</v>
      </c>
      <c r="N314" s="18">
        <f t="shared" si="140"/>
        <v>0</v>
      </c>
      <c r="O314" s="40">
        <f t="shared" si="113"/>
        <v>1</v>
      </c>
      <c r="P314" s="28"/>
    </row>
    <row r="315" spans="1:16" s="12" customFormat="1" ht="25.5">
      <c r="A315" s="36" t="str">
        <f>'[1]Orçamento Sintético'!A317</f>
        <v>1.20.05.4</v>
      </c>
      <c r="B315" s="36" t="str">
        <f>'[1]Orçamento Sintético'!D317</f>
        <v>Demolição de laje pre-fabricada comum ou em treliça, inclusive capeamento</v>
      </c>
      <c r="C315" s="36" t="str">
        <f>'[1]Orçamento Sintético'!E317</f>
        <v>m²</v>
      </c>
      <c r="D315" s="36">
        <v>18.53</v>
      </c>
      <c r="E315" s="37">
        <v>18.53</v>
      </c>
      <c r="F315" s="68"/>
      <c r="G315" s="37">
        <f t="shared" si="132"/>
        <v>18.53</v>
      </c>
      <c r="H315" s="37">
        <f t="shared" si="133"/>
        <v>0</v>
      </c>
      <c r="I315" s="61">
        <v>17.46</v>
      </c>
      <c r="J315" s="18">
        <f t="shared" si="137"/>
        <v>323.52999999999997</v>
      </c>
      <c r="K315" s="18">
        <f t="shared" si="138"/>
        <v>323.53380000000004</v>
      </c>
      <c r="L315" s="18">
        <f t="shared" si="137"/>
        <v>0</v>
      </c>
      <c r="M315" s="18">
        <f t="shared" si="139"/>
        <v>323.52999999999997</v>
      </c>
      <c r="N315" s="18">
        <f t="shared" si="140"/>
        <v>0</v>
      </c>
      <c r="O315" s="40">
        <f t="shared" si="113"/>
        <v>1</v>
      </c>
      <c r="P315" s="28"/>
    </row>
    <row r="316" spans="1:16" s="12" customFormat="1" ht="12.75">
      <c r="A316" s="36" t="str">
        <f>'[1]Orçamento Sintético'!A318</f>
        <v>1.20.05.5</v>
      </c>
      <c r="B316" s="36" t="str">
        <f>'[1]Orçamento Sintético'!D318</f>
        <v>Demolição de alvenaria de bloco cerâmico e=0,09m - revestida</v>
      </c>
      <c r="C316" s="36" t="str">
        <f>'[1]Orçamento Sintético'!E318</f>
        <v>m³</v>
      </c>
      <c r="D316" s="36">
        <v>1.04</v>
      </c>
      <c r="E316" s="37">
        <v>1.04</v>
      </c>
      <c r="F316" s="68"/>
      <c r="G316" s="37">
        <f t="shared" si="132"/>
        <v>1.04</v>
      </c>
      <c r="H316" s="37">
        <f t="shared" si="133"/>
        <v>0</v>
      </c>
      <c r="I316" s="61">
        <v>26.98</v>
      </c>
      <c r="J316" s="18">
        <f t="shared" si="137"/>
        <v>28.05</v>
      </c>
      <c r="K316" s="18">
        <f t="shared" si="138"/>
        <v>28.059200000000001</v>
      </c>
      <c r="L316" s="18">
        <f t="shared" si="137"/>
        <v>0</v>
      </c>
      <c r="M316" s="18">
        <f t="shared" si="139"/>
        <v>28.05</v>
      </c>
      <c r="N316" s="18">
        <f t="shared" si="140"/>
        <v>0</v>
      </c>
      <c r="O316" s="40">
        <f t="shared" si="113"/>
        <v>1</v>
      </c>
      <c r="P316" s="28"/>
    </row>
    <row r="317" spans="1:16" s="12" customFormat="1" ht="38.25">
      <c r="A317" s="36" t="str">
        <f>'[1]Orçamento Sintético'!A319</f>
        <v>1.20.05.6</v>
      </c>
      <c r="B317" s="36" t="str">
        <f>'[1]Orçamento Sintético'!D319</f>
        <v>Concreto Armado fck=30,0MPa, usinado, bombeado, adensado e lançado, para uso Geral, com formas planas em compensado resinado 12mm (05 usos)</v>
      </c>
      <c r="C317" s="36" t="str">
        <f>'[1]Orçamento Sintético'!E319</f>
        <v>m³</v>
      </c>
      <c r="D317" s="36">
        <v>0.78</v>
      </c>
      <c r="E317" s="37">
        <v>0.78</v>
      </c>
      <c r="F317" s="68"/>
      <c r="G317" s="37">
        <f t="shared" si="132"/>
        <v>0.78</v>
      </c>
      <c r="H317" s="37">
        <f t="shared" si="133"/>
        <v>0</v>
      </c>
      <c r="I317" s="61">
        <v>2633.66</v>
      </c>
      <c r="J317" s="18">
        <f t="shared" si="137"/>
        <v>2054.25</v>
      </c>
      <c r="K317" s="18">
        <f t="shared" si="138"/>
        <v>2054.2548000000002</v>
      </c>
      <c r="L317" s="18">
        <f t="shared" si="137"/>
        <v>0</v>
      </c>
      <c r="M317" s="18">
        <f t="shared" si="139"/>
        <v>2054.25</v>
      </c>
      <c r="N317" s="18">
        <f t="shared" si="140"/>
        <v>0</v>
      </c>
      <c r="O317" s="40">
        <f t="shared" si="113"/>
        <v>1</v>
      </c>
      <c r="P317" s="28"/>
    </row>
    <row r="318" spans="1:16" s="12" customFormat="1" ht="38.25">
      <c r="A318" s="36" t="str">
        <f>'[1]Orçamento Sintético'!A320</f>
        <v>1.20.05.7</v>
      </c>
      <c r="B318" s="36" t="str">
        <f>'[1]Orçamento Sintético'!D320</f>
        <v>Laje pré-fabricada treliçada para piso ou cobertura, intereixo 38cm, h=12cm, el. enchimento em EPS h=8cm, inclusive escoramento em madeira e capeamento 4cm.</v>
      </c>
      <c r="C318" s="36" t="str">
        <f>'[1]Orçamento Sintético'!E320</f>
        <v>m²</v>
      </c>
      <c r="D318" s="36">
        <v>18.53</v>
      </c>
      <c r="E318" s="37">
        <v>18.53</v>
      </c>
      <c r="F318" s="68"/>
      <c r="G318" s="37">
        <f t="shared" si="132"/>
        <v>18.53</v>
      </c>
      <c r="H318" s="37">
        <f t="shared" si="133"/>
        <v>0</v>
      </c>
      <c r="I318" s="61">
        <v>170.18</v>
      </c>
      <c r="J318" s="18">
        <f t="shared" si="137"/>
        <v>3153.43</v>
      </c>
      <c r="K318" s="18">
        <f t="shared" si="138"/>
        <v>3153.4354000000003</v>
      </c>
      <c r="L318" s="18">
        <f t="shared" si="137"/>
        <v>0</v>
      </c>
      <c r="M318" s="18">
        <f t="shared" si="139"/>
        <v>3153.43</v>
      </c>
      <c r="N318" s="18">
        <f t="shared" si="140"/>
        <v>0</v>
      </c>
      <c r="O318" s="40">
        <f t="shared" si="113"/>
        <v>1</v>
      </c>
      <c r="P318" s="28"/>
    </row>
    <row r="319" spans="1:16" s="12" customFormat="1" ht="25.5">
      <c r="A319" s="36" t="str">
        <f>'[1]Orçamento Sintético'!A321</f>
        <v>1.20.05.8</v>
      </c>
      <c r="B319" s="36" t="str">
        <f>'[1]Orçamento Sintético'!D321</f>
        <v>Alvenaria bloco cerâmico vedação, 9x19x24cm, e=9cm, com argamassa t5 - 1:2:8 (cimento/cal/areia), junta=1cm - Rev.09</v>
      </c>
      <c r="C319" s="36" t="str">
        <f>'[1]Orçamento Sintético'!E321</f>
        <v>m²</v>
      </c>
      <c r="D319" s="36">
        <v>6.93</v>
      </c>
      <c r="E319" s="37">
        <v>6.93</v>
      </c>
      <c r="F319" s="68"/>
      <c r="G319" s="37">
        <f t="shared" si="132"/>
        <v>6.93</v>
      </c>
      <c r="H319" s="37">
        <f t="shared" si="133"/>
        <v>0</v>
      </c>
      <c r="I319" s="61">
        <v>45.11</v>
      </c>
      <c r="J319" s="18">
        <f t="shared" si="137"/>
        <v>312.61</v>
      </c>
      <c r="K319" s="18">
        <f t="shared" si="138"/>
        <v>312.6123</v>
      </c>
      <c r="L319" s="18">
        <f t="shared" si="137"/>
        <v>0</v>
      </c>
      <c r="M319" s="18">
        <f t="shared" si="139"/>
        <v>312.61</v>
      </c>
      <c r="N319" s="18">
        <f t="shared" si="140"/>
        <v>0</v>
      </c>
      <c r="O319" s="40">
        <f t="shared" si="113"/>
        <v>1</v>
      </c>
      <c r="P319" s="28"/>
    </row>
    <row r="320" spans="1:16" s="12" customFormat="1" ht="25.5">
      <c r="A320" s="36" t="str">
        <f>'[1]Orçamento Sintético'!A322</f>
        <v>1.20.05.9</v>
      </c>
      <c r="B320" s="36" t="str">
        <f>'[1]Orçamento Sintético'!D322</f>
        <v>Chapisco em parede com argamassa traço t1 - 1:3 (cimento / areia) - Revisado 08/2015</v>
      </c>
      <c r="C320" s="36" t="str">
        <f>'[1]Orçamento Sintético'!E322</f>
        <v>m²</v>
      </c>
      <c r="D320" s="36">
        <v>13.86</v>
      </c>
      <c r="E320" s="37">
        <v>13.86</v>
      </c>
      <c r="F320" s="68"/>
      <c r="G320" s="37">
        <f t="shared" si="132"/>
        <v>13.86</v>
      </c>
      <c r="H320" s="37">
        <f t="shared" si="133"/>
        <v>0</v>
      </c>
      <c r="I320" s="61">
        <v>6.23</v>
      </c>
      <c r="J320" s="18">
        <f t="shared" si="137"/>
        <v>86.34</v>
      </c>
      <c r="K320" s="18">
        <f t="shared" si="138"/>
        <v>86.347800000000007</v>
      </c>
      <c r="L320" s="18">
        <f t="shared" si="137"/>
        <v>0</v>
      </c>
      <c r="M320" s="18">
        <f t="shared" si="139"/>
        <v>86.34</v>
      </c>
      <c r="N320" s="18">
        <f t="shared" si="140"/>
        <v>0</v>
      </c>
      <c r="O320" s="40">
        <f t="shared" si="113"/>
        <v>1</v>
      </c>
      <c r="P320" s="28"/>
    </row>
    <row r="321" spans="1:16" s="12" customFormat="1" ht="25.5">
      <c r="A321" s="36" t="str">
        <f>'[1]Orçamento Sintético'!A323</f>
        <v>1.20.05.10</v>
      </c>
      <c r="B321" s="36" t="str">
        <f>'[1]Orçamento Sintético'!D323</f>
        <v>Reboco ou emboço interno, de teto, com argamassa traço t6 - 1:2:10 (cimento / cal / areia), espessura 1,5 cm</v>
      </c>
      <c r="C321" s="36" t="str">
        <f>'[1]Orçamento Sintético'!E323</f>
        <v>m²</v>
      </c>
      <c r="D321" s="36">
        <v>13.86</v>
      </c>
      <c r="E321" s="37">
        <v>13.86</v>
      </c>
      <c r="F321" s="68"/>
      <c r="G321" s="37">
        <f t="shared" si="132"/>
        <v>13.86</v>
      </c>
      <c r="H321" s="37">
        <f t="shared" si="133"/>
        <v>0</v>
      </c>
      <c r="I321" s="61">
        <v>32.729999999999997</v>
      </c>
      <c r="J321" s="18">
        <f t="shared" si="137"/>
        <v>453.63</v>
      </c>
      <c r="K321" s="18">
        <f t="shared" si="138"/>
        <v>453.63779999999991</v>
      </c>
      <c r="L321" s="18">
        <f t="shared" si="137"/>
        <v>0</v>
      </c>
      <c r="M321" s="18">
        <f t="shared" si="139"/>
        <v>453.63</v>
      </c>
      <c r="N321" s="18">
        <f t="shared" si="140"/>
        <v>0</v>
      </c>
      <c r="O321" s="40">
        <f t="shared" ref="O321:O337" si="141">TRUNC((M321/J321),2)</f>
        <v>1</v>
      </c>
      <c r="P321" s="28"/>
    </row>
    <row r="322" spans="1:16" s="12" customFormat="1" ht="38.25">
      <c r="A322" s="36" t="str">
        <f>'[1]Orçamento Sintético'!A324</f>
        <v>1.20.05.11</v>
      </c>
      <c r="B322" s="36" t="str">
        <f>'[1]Orçamento Sintético'!D324</f>
        <v>Impermeabilização c/ manta asfáltica aluminizada 3mm, estruturada com não-tecido de poliéster, inclusive aplicação de 1 demão de primer</v>
      </c>
      <c r="C322" s="36" t="str">
        <f>'[1]Orçamento Sintético'!E324</f>
        <v>m²</v>
      </c>
      <c r="D322" s="36">
        <v>24.08</v>
      </c>
      <c r="E322" s="37">
        <v>24.08</v>
      </c>
      <c r="F322" s="68"/>
      <c r="G322" s="37">
        <f t="shared" si="132"/>
        <v>24.08</v>
      </c>
      <c r="H322" s="94">
        <v>0</v>
      </c>
      <c r="I322" s="61">
        <v>108.02</v>
      </c>
      <c r="J322" s="18">
        <f t="shared" si="137"/>
        <v>2601.12</v>
      </c>
      <c r="K322" s="18">
        <f t="shared" si="138"/>
        <v>2601.1215999999999</v>
      </c>
      <c r="L322" s="18">
        <f>TRUNC(($I322*F322),2)</f>
        <v>0</v>
      </c>
      <c r="M322" s="18">
        <f t="shared" si="139"/>
        <v>2601.12</v>
      </c>
      <c r="N322" s="18">
        <f t="shared" si="140"/>
        <v>0</v>
      </c>
      <c r="O322" s="40">
        <f t="shared" si="141"/>
        <v>1</v>
      </c>
      <c r="P322" s="28"/>
    </row>
    <row r="323" spans="1:16" s="12" customFormat="1" ht="12.75">
      <c r="A323" s="36" t="s">
        <v>37</v>
      </c>
      <c r="B323" s="36" t="str">
        <f>'[1]Orçamento Sintético'!D325</f>
        <v>Cobogó de cimento, com único furo, dim: 20 x 20cm</v>
      </c>
      <c r="C323" s="36" t="str">
        <f>'[1]Orçamento Sintético'!E325</f>
        <v>m²</v>
      </c>
      <c r="D323" s="36">
        <v>1</v>
      </c>
      <c r="E323" s="37">
        <v>1</v>
      </c>
      <c r="F323" s="68"/>
      <c r="G323" s="37">
        <f t="shared" si="132"/>
        <v>1</v>
      </c>
      <c r="H323" s="37">
        <f t="shared" si="133"/>
        <v>0</v>
      </c>
      <c r="I323" s="61">
        <v>70.42</v>
      </c>
      <c r="J323" s="18">
        <f t="shared" si="137"/>
        <v>70.42</v>
      </c>
      <c r="K323" s="18">
        <f t="shared" si="138"/>
        <v>70.42</v>
      </c>
      <c r="L323" s="18">
        <f t="shared" si="137"/>
        <v>0</v>
      </c>
      <c r="M323" s="18">
        <f t="shared" si="139"/>
        <v>70.42</v>
      </c>
      <c r="N323" s="18">
        <f t="shared" si="140"/>
        <v>0</v>
      </c>
      <c r="O323" s="40">
        <f t="shared" si="141"/>
        <v>1</v>
      </c>
      <c r="P323" s="28"/>
    </row>
    <row r="324" spans="1:16" s="12" customFormat="1" ht="38.25">
      <c r="A324" s="36" t="str">
        <f>'[1]Orçamento Sintético'!A326</f>
        <v>1.20.05.13</v>
      </c>
      <c r="B324" s="36" t="str">
        <f>'[1]Orçamento Sintético'!D326</f>
        <v>Portão de ferro de abrir, quadro em tubo de aço galv.1 1/2"", barra quadrada 1/2"" na vertical e barra chata de 1 x 3/16"" na horizontal, inclusive dobradiças e e ferrolho</v>
      </c>
      <c r="C324" s="36" t="str">
        <f>'[1]Orçamento Sintético'!E326</f>
        <v>m²</v>
      </c>
      <c r="D324" s="36">
        <v>1.89</v>
      </c>
      <c r="E324" s="37">
        <v>1.89</v>
      </c>
      <c r="F324" s="68"/>
      <c r="G324" s="37">
        <f t="shared" si="132"/>
        <v>1.89</v>
      </c>
      <c r="H324" s="37">
        <f t="shared" si="133"/>
        <v>0</v>
      </c>
      <c r="I324" s="61">
        <v>352.43</v>
      </c>
      <c r="J324" s="18">
        <f t="shared" si="137"/>
        <v>666.09</v>
      </c>
      <c r="K324" s="18">
        <f t="shared" si="138"/>
        <v>666.09269999999992</v>
      </c>
      <c r="L324" s="18">
        <f t="shared" si="137"/>
        <v>0</v>
      </c>
      <c r="M324" s="18">
        <f t="shared" si="139"/>
        <v>666.09</v>
      </c>
      <c r="N324" s="18">
        <f t="shared" si="140"/>
        <v>0</v>
      </c>
      <c r="O324" s="40">
        <f t="shared" si="141"/>
        <v>1</v>
      </c>
      <c r="P324" s="28"/>
    </row>
    <row r="325" spans="1:16" s="12" customFormat="1" ht="25.5">
      <c r="A325" s="36" t="str">
        <f>'[1]Orçamento Sintético'!A327</f>
        <v>1.20.05.14</v>
      </c>
      <c r="B325" s="36" t="str">
        <f>'[1]Orçamento Sintético'!D327</f>
        <v>Porta de abrir em aluminio tipo veneziana, acabamento anodizado natural, sem guarnicao/alizar/vista</v>
      </c>
      <c r="C325" s="36" t="str">
        <f>'[1]Orçamento Sintético'!E327</f>
        <v>m²</v>
      </c>
      <c r="D325" s="36">
        <v>1.89</v>
      </c>
      <c r="E325" s="37">
        <v>1.89</v>
      </c>
      <c r="F325" s="68"/>
      <c r="G325" s="37">
        <f t="shared" si="132"/>
        <v>1.89</v>
      </c>
      <c r="H325" s="37">
        <f t="shared" si="133"/>
        <v>0</v>
      </c>
      <c r="I325" s="61">
        <v>424.87</v>
      </c>
      <c r="J325" s="18">
        <f t="shared" si="137"/>
        <v>803</v>
      </c>
      <c r="K325" s="18">
        <f t="shared" si="138"/>
        <v>803.00429999999994</v>
      </c>
      <c r="L325" s="18">
        <f t="shared" si="137"/>
        <v>0</v>
      </c>
      <c r="M325" s="18">
        <f t="shared" si="139"/>
        <v>803</v>
      </c>
      <c r="N325" s="18">
        <f t="shared" si="140"/>
        <v>0</v>
      </c>
      <c r="O325" s="40">
        <f t="shared" si="141"/>
        <v>1</v>
      </c>
      <c r="P325" s="28"/>
    </row>
    <row r="326" spans="1:16" s="12" customFormat="1" ht="25.5">
      <c r="A326" s="36" t="str">
        <f>'[1]Orçamento Sintético'!A328</f>
        <v>1.20.05.15</v>
      </c>
      <c r="B326" s="36" t="str">
        <f>'[1]Orçamento Sintético'!D328</f>
        <v>Ponto de luz em teto ou parede, com eletroduto de pvc flexivel sanfonado aparente Ø 3/4""</v>
      </c>
      <c r="C326" s="36" t="str">
        <f>'[1]Orçamento Sintético'!E328</f>
        <v>un</v>
      </c>
      <c r="D326" s="36">
        <v>1</v>
      </c>
      <c r="E326" s="37">
        <v>1</v>
      </c>
      <c r="F326" s="68"/>
      <c r="G326" s="37">
        <f t="shared" si="132"/>
        <v>1</v>
      </c>
      <c r="H326" s="37">
        <f t="shared" si="133"/>
        <v>0</v>
      </c>
      <c r="I326" s="61">
        <v>216.69</v>
      </c>
      <c r="J326" s="18">
        <f t="shared" si="137"/>
        <v>216.69</v>
      </c>
      <c r="K326" s="18">
        <f t="shared" si="138"/>
        <v>216.69</v>
      </c>
      <c r="L326" s="18">
        <f t="shared" si="137"/>
        <v>0</v>
      </c>
      <c r="M326" s="18">
        <f t="shared" si="139"/>
        <v>216.69</v>
      </c>
      <c r="N326" s="18">
        <f t="shared" si="140"/>
        <v>0</v>
      </c>
      <c r="O326" s="40">
        <f t="shared" si="141"/>
        <v>1</v>
      </c>
      <c r="P326" s="28"/>
    </row>
    <row r="327" spans="1:16" s="12" customFormat="1" ht="63.75">
      <c r="A327" s="36" t="str">
        <f>'[1]Orçamento Sintético'!A329</f>
        <v>1.20.05.16</v>
      </c>
      <c r="B327" s="36" t="str">
        <f>'[1]Orçamento Sintético'!D329</f>
        <v>PONTO DE ILUMINAÇÃO E TOMADA, RESIDENCIAL, INCLUINDO INTERRUPTOR SIMPLES E TOMADA 10A/250V, CAIXA ELÉTRICA, ELETRODUTO, CABO, RASGO, QUEBRA E CHUMBAMENTO (EXCLUINDO LUMINÁRIA E LÂMPADA). AF_01/2016</v>
      </c>
      <c r="C327" s="36" t="str">
        <f>'[1]Orçamento Sintético'!E329</f>
        <v>UN</v>
      </c>
      <c r="D327" s="36">
        <v>1</v>
      </c>
      <c r="E327" s="37">
        <v>1</v>
      </c>
      <c r="F327" s="68"/>
      <c r="G327" s="37">
        <f t="shared" si="132"/>
        <v>1</v>
      </c>
      <c r="H327" s="37">
        <f t="shared" si="133"/>
        <v>0</v>
      </c>
      <c r="I327" s="61">
        <v>202.58</v>
      </c>
      <c r="J327" s="18">
        <f t="shared" si="137"/>
        <v>202.58</v>
      </c>
      <c r="K327" s="18">
        <f t="shared" si="138"/>
        <v>202.58</v>
      </c>
      <c r="L327" s="18">
        <f t="shared" si="137"/>
        <v>0</v>
      </c>
      <c r="M327" s="18">
        <f t="shared" si="139"/>
        <v>202.58</v>
      </c>
      <c r="N327" s="18">
        <f t="shared" si="140"/>
        <v>0</v>
      </c>
      <c r="O327" s="40">
        <f t="shared" si="141"/>
        <v>1</v>
      </c>
      <c r="P327" s="28"/>
    </row>
    <row r="328" spans="1:16" s="12" customFormat="1" ht="25.5">
      <c r="A328" s="36" t="str">
        <f>'[1]Orçamento Sintético'!A330</f>
        <v>1.20.05.17</v>
      </c>
      <c r="B328" s="36" t="str">
        <f>'[1]Orçamento Sintético'!D330</f>
        <v>Pintura p/ piso c/ aplicação de 2 demãos tinta novacor, cores cerâmica, concreto, verde ou azul - aplicação c/ rôlo - R1</v>
      </c>
      <c r="C328" s="36" t="str">
        <f>'[1]Orçamento Sintético'!E330</f>
        <v>m²</v>
      </c>
      <c r="D328" s="36">
        <v>16.010000000000002</v>
      </c>
      <c r="E328" s="37">
        <v>16.010000000000002</v>
      </c>
      <c r="F328" s="68"/>
      <c r="G328" s="37">
        <f t="shared" si="132"/>
        <v>16.010000000000002</v>
      </c>
      <c r="H328" s="37">
        <f t="shared" si="133"/>
        <v>0</v>
      </c>
      <c r="I328" s="61">
        <v>8.1300000000000008</v>
      </c>
      <c r="J328" s="18">
        <f t="shared" si="137"/>
        <v>130.16</v>
      </c>
      <c r="K328" s="18">
        <f t="shared" si="138"/>
        <v>130.16130000000001</v>
      </c>
      <c r="L328" s="18">
        <f t="shared" si="137"/>
        <v>0</v>
      </c>
      <c r="M328" s="18">
        <f t="shared" si="139"/>
        <v>130.16</v>
      </c>
      <c r="N328" s="18">
        <f t="shared" si="140"/>
        <v>0</v>
      </c>
      <c r="O328" s="40">
        <f t="shared" si="141"/>
        <v>1</v>
      </c>
      <c r="P328" s="28"/>
    </row>
    <row r="329" spans="1:16" s="12" customFormat="1" ht="66" customHeight="1">
      <c r="A329" s="36" t="str">
        <f>'[1]Orçamento Sintético'!A331</f>
        <v>1.20.05.18</v>
      </c>
      <c r="B329" s="36" t="str">
        <f>'[1]Orçamento Sintético'!D331</f>
        <v>Pintura de Letras - letreiro, sobre paredes, com lixamento, aplicação de 01 demão de líquido selador acrílico, 02 demãos de massa acrílica e 02 demãos de tinta pva latex convencional para exteriores</v>
      </c>
      <c r="C329" s="36" t="str">
        <f>'[1]Orçamento Sintético'!E331</f>
        <v>un</v>
      </c>
      <c r="D329" s="36">
        <v>51.96</v>
      </c>
      <c r="E329" s="37">
        <f>'BM 003'!G329</f>
        <v>0</v>
      </c>
      <c r="F329" s="68"/>
      <c r="G329" s="37">
        <f t="shared" si="132"/>
        <v>0</v>
      </c>
      <c r="H329" s="37">
        <f t="shared" si="133"/>
        <v>51.96</v>
      </c>
      <c r="I329" s="61">
        <v>16.63</v>
      </c>
      <c r="J329" s="18">
        <f t="shared" si="137"/>
        <v>864.09</v>
      </c>
      <c r="K329" s="18">
        <f t="shared" si="138"/>
        <v>0</v>
      </c>
      <c r="L329" s="18">
        <f t="shared" si="137"/>
        <v>0</v>
      </c>
      <c r="M329" s="18">
        <f t="shared" si="139"/>
        <v>0</v>
      </c>
      <c r="N329" s="18">
        <f t="shared" si="140"/>
        <v>864.09</v>
      </c>
      <c r="O329" s="40">
        <f t="shared" si="141"/>
        <v>0</v>
      </c>
      <c r="P329" s="28"/>
    </row>
    <row r="330" spans="1:16" s="12" customFormat="1" ht="38.25">
      <c r="A330" s="36" t="str">
        <f>'[1]Orçamento Sintético'!A332</f>
        <v>1.20.05.19</v>
      </c>
      <c r="B330" s="36" t="str">
        <f>'[1]Orçamento Sintético'!D332</f>
        <v>Pintura para interiores, sobre paredes ou tetos, com lixamento, aplicação de 01 demão de líquido selador e 02 demãos de tinta pva latex convencional para interiores</v>
      </c>
      <c r="C330" s="36" t="str">
        <f>'[1]Orçamento Sintético'!E332</f>
        <v>m²</v>
      </c>
      <c r="D330" s="36">
        <v>56.31</v>
      </c>
      <c r="E330" s="37">
        <v>56.31</v>
      </c>
      <c r="F330" s="68"/>
      <c r="G330" s="37">
        <f t="shared" si="132"/>
        <v>56.31</v>
      </c>
      <c r="H330" s="37">
        <f t="shared" si="133"/>
        <v>0</v>
      </c>
      <c r="I330" s="61">
        <v>22.45</v>
      </c>
      <c r="J330" s="18">
        <f t="shared" si="137"/>
        <v>1264.1500000000001</v>
      </c>
      <c r="K330" s="18">
        <f>E330*I330-0.01</f>
        <v>1264.1495</v>
      </c>
      <c r="L330" s="18">
        <f t="shared" si="137"/>
        <v>0</v>
      </c>
      <c r="M330" s="18">
        <f t="shared" si="139"/>
        <v>1264.1400000000001</v>
      </c>
      <c r="N330" s="18">
        <f>J330-M330-0.01</f>
        <v>-9.0951551845463996E-15</v>
      </c>
      <c r="O330" s="40">
        <f>(M330/J330)</f>
        <v>0.99999208954633545</v>
      </c>
      <c r="P330" s="28"/>
    </row>
    <row r="331" spans="1:16" s="12" customFormat="1" ht="25.5">
      <c r="A331" s="36" t="str">
        <f>'[1]Orçamento Sintético'!A333</f>
        <v>1.20.05.20</v>
      </c>
      <c r="B331" s="36" t="str">
        <f>'[1]Orçamento Sintético'!D333</f>
        <v>Pintura de acabamento com lixamento, aplicação de 01 demão de tinta à base de zarcão e 02 demãos de tinta esmalte</v>
      </c>
      <c r="C331" s="36" t="str">
        <f>'[1]Orçamento Sintético'!E333</f>
        <v>m²</v>
      </c>
      <c r="D331" s="36">
        <v>4.7300000000000004</v>
      </c>
      <c r="E331" s="37">
        <v>4.7300000000000004</v>
      </c>
      <c r="F331" s="68"/>
      <c r="G331" s="37">
        <f t="shared" si="132"/>
        <v>4.7300000000000004</v>
      </c>
      <c r="H331" s="37">
        <f t="shared" si="133"/>
        <v>0</v>
      </c>
      <c r="I331" s="61">
        <v>26.63</v>
      </c>
      <c r="J331" s="18">
        <f t="shared" si="137"/>
        <v>125.95</v>
      </c>
      <c r="K331" s="18">
        <f>E331*I331-0.01</f>
        <v>125.9499</v>
      </c>
      <c r="L331" s="18">
        <f t="shared" si="137"/>
        <v>0</v>
      </c>
      <c r="M331" s="18">
        <f>TRUNC(($L331+K331),2)+0.01</f>
        <v>125.95</v>
      </c>
      <c r="N331" s="18">
        <f>J331-M331</f>
        <v>0</v>
      </c>
      <c r="O331" s="40">
        <f>M331/J331</f>
        <v>1</v>
      </c>
      <c r="P331" s="28"/>
    </row>
    <row r="332" spans="1:16" s="82" customFormat="1" ht="12.75">
      <c r="A332" s="64" t="str">
        <f>'[1]Orçamento Sintético'!A334</f>
        <v>1.21</v>
      </c>
      <c r="B332" s="64" t="str">
        <f>'[1]Orçamento Sintético'!D334</f>
        <v>DIVERSOS</v>
      </c>
      <c r="C332" s="64"/>
      <c r="D332" s="64"/>
      <c r="E332" s="70"/>
      <c r="F332" s="83"/>
      <c r="G332" s="84"/>
      <c r="H332" s="84"/>
      <c r="I332" s="89"/>
      <c r="J332" s="89">
        <f>SUM(J333:J337)</f>
        <v>4213.42</v>
      </c>
      <c r="K332" s="89">
        <f>SUM(K333:K337)</f>
        <v>802.21589999999992</v>
      </c>
      <c r="L332" s="89">
        <f>SUM(L333:L337)</f>
        <v>0</v>
      </c>
      <c r="M332" s="89">
        <f>SUM(M333:M337)</f>
        <v>802.21</v>
      </c>
      <c r="N332" s="89">
        <f>SUM(N333:N337)</f>
        <v>3411.21</v>
      </c>
      <c r="O332" s="86"/>
      <c r="P332" s="28"/>
    </row>
    <row r="333" spans="1:16" s="12" customFormat="1" ht="12.75">
      <c r="A333" s="36" t="str">
        <f>'[1]Orçamento Sintético'!A335</f>
        <v>1.21.1</v>
      </c>
      <c r="B333" s="36" t="str">
        <f>'[1]Orçamento Sintético'!D335</f>
        <v>Limpeza geral</v>
      </c>
      <c r="C333" s="36" t="str">
        <f>'[1]Orçamento Sintético'!E335</f>
        <v>m²</v>
      </c>
      <c r="D333" s="36">
        <v>325.16000000000003</v>
      </c>
      <c r="E333" s="37">
        <v>162.58000000000001</v>
      </c>
      <c r="F333" s="68"/>
      <c r="G333" s="37">
        <f t="shared" si="132"/>
        <v>162.58000000000001</v>
      </c>
      <c r="H333" s="37">
        <f t="shared" si="133"/>
        <v>162.58000000000001</v>
      </c>
      <c r="I333" s="61">
        <v>2.2799999999999998</v>
      </c>
      <c r="J333" s="18">
        <f t="shared" ref="J333:L337" si="142">TRUNC(($I333*D333),2)</f>
        <v>741.36</v>
      </c>
      <c r="K333" s="18">
        <f t="shared" ref="K333:K337" si="143">E333*I333</f>
        <v>370.68239999999997</v>
      </c>
      <c r="L333" s="18">
        <f t="shared" si="142"/>
        <v>0</v>
      </c>
      <c r="M333" s="18">
        <f t="shared" ref="M333:M337" si="144">TRUNC(($L333+K333),2)</f>
        <v>370.68</v>
      </c>
      <c r="N333" s="18">
        <f t="shared" ref="N333:N339" si="145">J333-M333</f>
        <v>370.68</v>
      </c>
      <c r="O333" s="40">
        <f t="shared" si="141"/>
        <v>0.5</v>
      </c>
      <c r="P333" s="28"/>
    </row>
    <row r="334" spans="1:16" s="12" customFormat="1" ht="12.75">
      <c r="A334" s="36" t="str">
        <f>'[1]Orçamento Sintético'!A336</f>
        <v>1.21.2</v>
      </c>
      <c r="B334" s="36" t="str">
        <f>'[1]Orçamento Sintético'!D336</f>
        <v>Placa de inauguração de obra em alumínio 0,60 x 0,80 m</v>
      </c>
      <c r="C334" s="36" t="str">
        <f>'[1]Orçamento Sintético'!E336</f>
        <v>un</v>
      </c>
      <c r="D334" s="36">
        <v>1</v>
      </c>
      <c r="E334" s="37">
        <f>'BM 003'!G334</f>
        <v>0</v>
      </c>
      <c r="F334" s="68"/>
      <c r="G334" s="37">
        <f t="shared" si="132"/>
        <v>0</v>
      </c>
      <c r="H334" s="37">
        <f t="shared" si="133"/>
        <v>1</v>
      </c>
      <c r="I334" s="61">
        <v>2093.52</v>
      </c>
      <c r="J334" s="18">
        <f t="shared" si="142"/>
        <v>2093.52</v>
      </c>
      <c r="K334" s="18">
        <f t="shared" si="143"/>
        <v>0</v>
      </c>
      <c r="L334" s="18">
        <f t="shared" si="142"/>
        <v>0</v>
      </c>
      <c r="M334" s="18">
        <f t="shared" si="144"/>
        <v>0</v>
      </c>
      <c r="N334" s="18">
        <f t="shared" si="145"/>
        <v>2093.52</v>
      </c>
      <c r="O334" s="40">
        <f t="shared" si="141"/>
        <v>0</v>
      </c>
      <c r="P334" s="28"/>
    </row>
    <row r="335" spans="1:16" s="12" customFormat="1" ht="12.75">
      <c r="A335" s="36" t="str">
        <f>'[1]Orçamento Sintético'!A337</f>
        <v>1.21.3</v>
      </c>
      <c r="B335" s="36" t="str">
        <f>'[1]Orçamento Sintético'!D337</f>
        <v>Carga manual de material de 1ª categoria</v>
      </c>
      <c r="C335" s="36" t="str">
        <f>'[1]Orçamento Sintético'!E337</f>
        <v>m³</v>
      </c>
      <c r="D335" s="36">
        <v>14.89</v>
      </c>
      <c r="E335" s="37">
        <v>14.89</v>
      </c>
      <c r="F335" s="68"/>
      <c r="G335" s="37">
        <f t="shared" si="132"/>
        <v>14.89</v>
      </c>
      <c r="H335" s="37">
        <f t="shared" si="133"/>
        <v>0</v>
      </c>
      <c r="I335" s="61">
        <v>9.06</v>
      </c>
      <c r="J335" s="18">
        <f t="shared" si="142"/>
        <v>134.9</v>
      </c>
      <c r="K335" s="18">
        <f t="shared" si="143"/>
        <v>134.9034</v>
      </c>
      <c r="L335" s="18">
        <f t="shared" si="142"/>
        <v>0</v>
      </c>
      <c r="M335" s="18">
        <f t="shared" si="144"/>
        <v>134.9</v>
      </c>
      <c r="N335" s="18">
        <f t="shared" si="145"/>
        <v>0</v>
      </c>
      <c r="O335" s="40">
        <f t="shared" si="141"/>
        <v>1</v>
      </c>
      <c r="P335" s="28"/>
    </row>
    <row r="336" spans="1:16" s="12" customFormat="1" ht="38.25" customHeight="1">
      <c r="A336" s="36" t="str">
        <f>'[1]Orçamento Sintético'!A338</f>
        <v>1.21.4</v>
      </c>
      <c r="B336" s="36" t="str">
        <f>'[1]Orçamento Sintético'!D338</f>
        <v>Transporte comercial com caminhão basculante de 10m³, em rodovia pavimentada (densidade=1,5t/m³)</v>
      </c>
      <c r="C336" s="36" t="str">
        <f>'[1]Orçamento Sintético'!E338</f>
        <v>tkm</v>
      </c>
      <c r="D336" s="36">
        <v>366.21</v>
      </c>
      <c r="E336" s="37">
        <v>366.21</v>
      </c>
      <c r="F336" s="68"/>
      <c r="G336" s="37">
        <f t="shared" si="132"/>
        <v>366.21</v>
      </c>
      <c r="H336" s="37">
        <f t="shared" si="133"/>
        <v>0</v>
      </c>
      <c r="I336" s="61">
        <v>0.81</v>
      </c>
      <c r="J336" s="18">
        <f t="shared" si="142"/>
        <v>296.63</v>
      </c>
      <c r="K336" s="18">
        <f t="shared" si="143"/>
        <v>296.63010000000003</v>
      </c>
      <c r="L336" s="18">
        <f t="shared" si="142"/>
        <v>0</v>
      </c>
      <c r="M336" s="18">
        <f t="shared" si="144"/>
        <v>296.63</v>
      </c>
      <c r="N336" s="18">
        <f t="shared" si="145"/>
        <v>0</v>
      </c>
      <c r="O336" s="40">
        <f t="shared" si="141"/>
        <v>1</v>
      </c>
      <c r="P336" s="28"/>
    </row>
    <row r="337" spans="1:18" s="12" customFormat="1" ht="12.75">
      <c r="A337" s="36" t="str">
        <f>'[1]Orçamento Sintético'!A339</f>
        <v>1.21.5</v>
      </c>
      <c r="B337" s="36" t="str">
        <f>'[1]Orçamento Sintético'!D339</f>
        <v>Descarte de resíduos da construção civil em área licenciada</v>
      </c>
      <c r="C337" s="36" t="str">
        <f>'[1]Orçamento Sintético'!E339</f>
        <v>t</v>
      </c>
      <c r="D337" s="36">
        <v>22.33</v>
      </c>
      <c r="E337" s="37">
        <f>'BM 003'!G337</f>
        <v>0</v>
      </c>
      <c r="F337" s="68"/>
      <c r="G337" s="37">
        <f t="shared" si="132"/>
        <v>0</v>
      </c>
      <c r="H337" s="37">
        <f t="shared" si="133"/>
        <v>22.33</v>
      </c>
      <c r="I337" s="61">
        <v>42.41</v>
      </c>
      <c r="J337" s="18">
        <f t="shared" si="142"/>
        <v>947.01</v>
      </c>
      <c r="K337" s="18">
        <f t="shared" si="143"/>
        <v>0</v>
      </c>
      <c r="L337" s="18">
        <f t="shared" si="142"/>
        <v>0</v>
      </c>
      <c r="M337" s="18">
        <f t="shared" si="144"/>
        <v>0</v>
      </c>
      <c r="N337" s="18">
        <f t="shared" si="145"/>
        <v>947.01</v>
      </c>
      <c r="O337" s="40">
        <f t="shared" si="141"/>
        <v>0</v>
      </c>
      <c r="P337" s="28"/>
    </row>
    <row r="338" spans="1:18" s="12" customFormat="1" ht="12.75">
      <c r="A338" s="36"/>
      <c r="B338" s="36"/>
      <c r="C338" s="36"/>
      <c r="D338" s="36"/>
      <c r="E338" s="69"/>
      <c r="F338" s="62"/>
      <c r="G338" s="37"/>
      <c r="H338" s="37"/>
      <c r="I338" s="95"/>
      <c r="J338" s="95"/>
      <c r="K338" s="37"/>
      <c r="L338" s="37"/>
      <c r="M338" s="18"/>
      <c r="N338" s="18"/>
      <c r="O338" s="40"/>
      <c r="P338" s="28"/>
    </row>
    <row r="339" spans="1:18" s="12" customFormat="1" ht="12.75">
      <c r="A339" s="515"/>
      <c r="B339" s="516"/>
      <c r="C339" s="516"/>
      <c r="D339" s="516"/>
      <c r="E339" s="516"/>
      <c r="F339" s="516"/>
      <c r="G339" s="516"/>
      <c r="H339" s="516"/>
      <c r="I339" s="517"/>
      <c r="J339" s="18">
        <f>J332+J277+J274+J249+J170+J147+J132+J128+J119+J93+J91+J77+J70+J58+J52+J43+J23+J16+J14+J10+J7</f>
        <v>552651.03999999992</v>
      </c>
      <c r="K339" s="18">
        <v>490705.4</v>
      </c>
      <c r="L339" s="18">
        <f>L7+L10+L14+L16++L23+L43+L52+L58+L70+L77+L91+L93+L119+L128+L132+L147+L170+L249+L274+L277+L332</f>
        <v>19184.18</v>
      </c>
      <c r="M339" s="18">
        <f>K339+L339</f>
        <v>509889.58</v>
      </c>
      <c r="N339" s="18">
        <f t="shared" si="145"/>
        <v>42761.459999999905</v>
      </c>
      <c r="O339" s="40">
        <f>L339/J339</f>
        <v>3.4713008049347023E-2</v>
      </c>
      <c r="P339" s="28"/>
      <c r="Q339" s="34"/>
    </row>
    <row r="340" spans="1:18" s="12" customFormat="1" ht="12.75">
      <c r="A340" s="515" t="s">
        <v>38</v>
      </c>
      <c r="B340" s="516"/>
      <c r="C340" s="516"/>
      <c r="D340" s="516"/>
      <c r="E340" s="516"/>
      <c r="F340" s="516"/>
      <c r="G340" s="516"/>
      <c r="H340" s="516"/>
      <c r="I340" s="517"/>
      <c r="J340" s="96"/>
      <c r="K340" s="97">
        <f>SUM(K339/J339)</f>
        <v>0.88791183673516672</v>
      </c>
      <c r="L340" s="98">
        <f>L339/J339</f>
        <v>3.4713008049347023E-2</v>
      </c>
      <c r="M340" s="97">
        <f>M339/J339</f>
        <v>0.92262484478451368</v>
      </c>
      <c r="N340" s="99">
        <f>N339/J339</f>
        <v>7.7375155215486269E-2</v>
      </c>
      <c r="O340" s="38"/>
      <c r="P340" s="28"/>
    </row>
    <row r="341" spans="1:18" s="100" customFormat="1" ht="12.75">
      <c r="A341" s="101"/>
      <c r="B341" s="102"/>
      <c r="D341" s="518" t="s">
        <v>39</v>
      </c>
      <c r="E341" s="519"/>
      <c r="F341" s="519"/>
      <c r="G341" s="519"/>
      <c r="H341" s="519"/>
      <c r="I341" s="519"/>
      <c r="J341" s="520"/>
      <c r="K341" s="518" t="s">
        <v>40</v>
      </c>
      <c r="L341" s="519"/>
      <c r="M341" s="519"/>
      <c r="N341" s="519"/>
      <c r="O341" s="521"/>
      <c r="P341" s="28"/>
    </row>
    <row r="342" spans="1:18" s="100" customFormat="1" ht="12.75">
      <c r="A342" s="101"/>
      <c r="B342" s="102"/>
      <c r="D342" s="522" t="s">
        <v>41</v>
      </c>
      <c r="E342" s="523"/>
      <c r="F342" s="523"/>
      <c r="G342" s="523"/>
      <c r="H342" s="523"/>
      <c r="I342" s="523"/>
      <c r="J342" s="524"/>
      <c r="K342" s="522" t="s">
        <v>42</v>
      </c>
      <c r="L342" s="523"/>
      <c r="M342" s="523"/>
      <c r="N342" s="523"/>
      <c r="O342" s="525"/>
    </row>
    <row r="343" spans="1:18" s="100" customFormat="1" ht="12.75">
      <c r="A343" s="101"/>
      <c r="B343" s="102"/>
      <c r="D343" s="103" t="s">
        <v>42</v>
      </c>
      <c r="E343" s="102"/>
      <c r="F343" s="106"/>
      <c r="G343" s="102"/>
      <c r="H343" s="102"/>
      <c r="I343" s="107"/>
      <c r="J343" s="104"/>
      <c r="K343" s="102"/>
      <c r="L343" s="107"/>
      <c r="M343" s="102"/>
      <c r="N343" s="102"/>
      <c r="O343" s="105"/>
      <c r="R343" s="488">
        <v>490705.4</v>
      </c>
    </row>
    <row r="344" spans="1:18" s="12" customFormat="1" ht="12.75">
      <c r="A344" s="108"/>
      <c r="B344" s="34"/>
      <c r="C344" s="34"/>
      <c r="D344" s="11"/>
      <c r="E344" s="34"/>
      <c r="F344" s="109"/>
      <c r="G344" s="34"/>
      <c r="H344" s="34"/>
      <c r="I344" s="110"/>
      <c r="J344" s="111"/>
      <c r="K344" s="34"/>
      <c r="L344" s="110"/>
      <c r="M344" s="34"/>
      <c r="N344" s="34"/>
      <c r="O344" s="112"/>
      <c r="R344" s="34">
        <f>K339-R343</f>
        <v>0</v>
      </c>
    </row>
    <row r="345" spans="1:18" s="12" customFormat="1" ht="12.75">
      <c r="A345" s="113"/>
      <c r="B345" s="114"/>
      <c r="C345" s="114"/>
      <c r="D345" s="11"/>
      <c r="E345" s="34"/>
      <c r="F345" s="109"/>
      <c r="G345" s="34"/>
      <c r="H345" s="34"/>
      <c r="I345" s="110"/>
      <c r="J345" s="111"/>
      <c r="K345" s="34"/>
      <c r="L345" s="110"/>
      <c r="M345" s="34"/>
      <c r="N345" s="34"/>
      <c r="O345" s="112"/>
    </row>
    <row r="346" spans="1:18" s="12" customFormat="1" ht="12.75">
      <c r="A346" s="526" t="s">
        <v>43</v>
      </c>
      <c r="B346" s="527"/>
      <c r="C346" s="528"/>
      <c r="D346" s="11"/>
      <c r="E346" s="34"/>
      <c r="F346" s="109"/>
      <c r="G346" s="34"/>
      <c r="H346" s="34"/>
      <c r="I346" s="110"/>
      <c r="J346" s="111"/>
      <c r="K346" s="34"/>
      <c r="L346" s="110"/>
      <c r="M346" s="115"/>
      <c r="N346" s="34"/>
      <c r="O346" s="112"/>
    </row>
    <row r="347" spans="1:18" s="12" customFormat="1" ht="12.75">
      <c r="A347" s="116"/>
      <c r="B347" s="117"/>
      <c r="C347" s="117"/>
      <c r="D347" s="15"/>
      <c r="E347" s="118"/>
      <c r="F347" s="119"/>
      <c r="G347" s="118"/>
      <c r="H347" s="118"/>
      <c r="I347" s="120"/>
      <c r="J347" s="121"/>
      <c r="K347" s="118"/>
      <c r="L347" s="120"/>
      <c r="M347" s="118"/>
      <c r="N347" s="118"/>
      <c r="O347" s="122"/>
    </row>
    <row r="348" spans="1:18" s="123" customFormat="1" ht="12.75">
      <c r="A348" s="531" t="s">
        <v>940</v>
      </c>
      <c r="B348" s="531"/>
      <c r="C348" s="531"/>
      <c r="D348" s="531"/>
      <c r="E348" s="125"/>
      <c r="F348" s="126"/>
      <c r="G348" s="532"/>
      <c r="H348" s="532"/>
      <c r="I348" s="533"/>
      <c r="J348" s="533"/>
      <c r="K348" s="107"/>
      <c r="L348" s="107"/>
      <c r="M348" s="129"/>
    </row>
    <row r="349" spans="1:18" s="123" customFormat="1" ht="12.75">
      <c r="A349" s="124"/>
      <c r="B349" s="124"/>
      <c r="C349" s="124"/>
      <c r="D349" s="124"/>
      <c r="E349" s="125"/>
      <c r="F349" s="126"/>
      <c r="G349" s="127"/>
      <c r="H349" s="127"/>
      <c r="I349" s="128"/>
      <c r="J349" s="128"/>
      <c r="K349" s="107"/>
      <c r="L349" s="107"/>
      <c r="M349" s="129"/>
    </row>
    <row r="350" spans="1:18" s="123" customFormat="1" ht="12.75">
      <c r="A350" s="124"/>
      <c r="B350" s="124"/>
      <c r="C350" s="124"/>
      <c r="D350" s="124"/>
      <c r="E350" s="125"/>
      <c r="F350" s="126"/>
      <c r="G350" s="127"/>
      <c r="H350" s="127"/>
      <c r="I350" s="128"/>
      <c r="J350" s="128"/>
      <c r="K350" s="107"/>
      <c r="L350" s="107"/>
      <c r="M350" s="129"/>
    </row>
    <row r="351" spans="1:18" s="123" customFormat="1" ht="12.75">
      <c r="A351" s="124"/>
      <c r="B351" s="124"/>
      <c r="C351" s="124"/>
      <c r="D351" s="124"/>
      <c r="E351" s="125"/>
      <c r="F351" s="126"/>
      <c r="G351" s="127"/>
      <c r="H351" s="127"/>
      <c r="I351" s="128"/>
      <c r="J351" s="128"/>
      <c r="K351" s="107"/>
      <c r="L351" s="107"/>
      <c r="M351" s="129"/>
    </row>
    <row r="352" spans="1:18" s="123" customFormat="1" ht="12.75">
      <c r="A352" s="533"/>
      <c r="B352" s="533"/>
      <c r="C352" s="533"/>
      <c r="D352" s="130"/>
      <c r="E352" s="125"/>
      <c r="F352" s="126"/>
      <c r="G352" s="534"/>
      <c r="H352" s="534"/>
      <c r="I352" s="534"/>
      <c r="J352" s="534"/>
      <c r="K352" s="107"/>
      <c r="L352" s="107"/>
      <c r="M352" s="129"/>
    </row>
    <row r="353" spans="1:13" s="123" customFormat="1" ht="12.75">
      <c r="C353" s="131"/>
      <c r="D353" s="131"/>
      <c r="F353" s="132"/>
      <c r="G353" s="133"/>
      <c r="H353" s="134"/>
      <c r="J353" s="107"/>
      <c r="K353" s="107"/>
      <c r="L353" s="107"/>
      <c r="M353" s="129"/>
    </row>
    <row r="354" spans="1:13" s="123" customFormat="1" ht="12.75">
      <c r="C354" s="131"/>
      <c r="D354" s="131"/>
      <c r="F354" s="132"/>
      <c r="G354" s="133"/>
      <c r="H354" s="134"/>
      <c r="J354" s="107"/>
      <c r="K354" s="107"/>
      <c r="L354" s="107"/>
      <c r="M354" s="129"/>
    </row>
    <row r="355" spans="1:13" s="123" customFormat="1" ht="12.75">
      <c r="C355" s="131"/>
      <c r="D355" s="131"/>
      <c r="F355" s="132"/>
      <c r="G355" s="133"/>
      <c r="H355" s="134"/>
      <c r="J355" s="107"/>
      <c r="K355" s="107"/>
      <c r="L355" s="107"/>
      <c r="M355" s="129"/>
    </row>
    <row r="356" spans="1:13" s="123" customFormat="1" ht="12.75">
      <c r="A356" s="135"/>
      <c r="B356" s="535" t="s">
        <v>44</v>
      </c>
      <c r="C356" s="535"/>
      <c r="D356" s="535"/>
      <c r="E356" s="535"/>
      <c r="F356" s="136"/>
      <c r="H356" s="136"/>
      <c r="J356" s="536" t="s">
        <v>45</v>
      </c>
      <c r="K356" s="536"/>
      <c r="L356" s="536"/>
      <c r="M356" s="137"/>
    </row>
    <row r="357" spans="1:13" s="123" customFormat="1" ht="12.75">
      <c r="A357" s="135"/>
      <c r="B357" s="529" t="s">
        <v>46</v>
      </c>
      <c r="C357" s="529"/>
      <c r="D357" s="529"/>
      <c r="E357" s="529"/>
      <c r="F357" s="136"/>
      <c r="G357" s="138"/>
      <c r="J357" s="530" t="s">
        <v>47</v>
      </c>
      <c r="K357" s="530"/>
      <c r="L357" s="530"/>
      <c r="M357" s="129"/>
    </row>
    <row r="358" spans="1:13" s="123" customFormat="1" ht="12.75">
      <c r="A358" s="135"/>
      <c r="B358" s="529" t="s">
        <v>48</v>
      </c>
      <c r="C358" s="529"/>
      <c r="D358" s="529"/>
      <c r="E358" s="529"/>
      <c r="F358" s="136"/>
      <c r="G358" s="138"/>
      <c r="J358" s="530" t="s">
        <v>49</v>
      </c>
      <c r="K358" s="530"/>
      <c r="L358" s="530"/>
      <c r="M358" s="129"/>
    </row>
  </sheetData>
  <mergeCells count="36">
    <mergeCell ref="B357:E357"/>
    <mergeCell ref="J357:L357"/>
    <mergeCell ref="B358:E358"/>
    <mergeCell ref="J358:L358"/>
    <mergeCell ref="A348:D348"/>
    <mergeCell ref="G348:J348"/>
    <mergeCell ref="A352:C352"/>
    <mergeCell ref="G352:J352"/>
    <mergeCell ref="B356:E356"/>
    <mergeCell ref="J356:L356"/>
    <mergeCell ref="D341:J341"/>
    <mergeCell ref="K341:O341"/>
    <mergeCell ref="D342:J342"/>
    <mergeCell ref="K342:O342"/>
    <mergeCell ref="A346:C346"/>
    <mergeCell ref="A17:B17"/>
    <mergeCell ref="A19:B19"/>
    <mergeCell ref="A21:B21"/>
    <mergeCell ref="A339:I339"/>
    <mergeCell ref="A340:I340"/>
    <mergeCell ref="A6:B6"/>
    <mergeCell ref="A7:B7"/>
    <mergeCell ref="A10:B10"/>
    <mergeCell ref="A14:B14"/>
    <mergeCell ref="A16:B16"/>
    <mergeCell ref="A1:H3"/>
    <mergeCell ref="I1:L1"/>
    <mergeCell ref="M1:O1"/>
    <mergeCell ref="J3:L3"/>
    <mergeCell ref="A4:A5"/>
    <mergeCell ref="B4:B5"/>
    <mergeCell ref="C4:C5"/>
    <mergeCell ref="D4:H4"/>
    <mergeCell ref="I4:I5"/>
    <mergeCell ref="J4:N4"/>
    <mergeCell ref="O4:O5"/>
  </mergeCells>
  <conditionalFormatting sqref="H8:H9 H11:H13">
    <cfRule type="cellIs" dxfId="14" priority="40" stopIfTrue="1" operator="lessThan">
      <formula>0</formula>
    </cfRule>
  </conditionalFormatting>
  <conditionalFormatting sqref="H15 H18:H22">
    <cfRule type="cellIs" dxfId="13" priority="39" stopIfTrue="1" operator="lessThan">
      <formula>0</formula>
    </cfRule>
  </conditionalFormatting>
  <conditionalFormatting sqref="H24:H338">
    <cfRule type="cellIs" dxfId="12" priority="1" stopIfTrue="1" operator="lessThan">
      <formula>0</formula>
    </cfRule>
  </conditionalFormatting>
  <pageMargins left="0.70866099999999987" right="0.70866099999999987" top="0.9842519999999999" bottom="0.748031" header="0.31496099999999999" footer="0.31496099999999999"/>
  <pageSetup paperSize="9" scale="64" fitToHeight="0" orientation="landscape" horizontalDpi="360" verticalDpi="360" r:id="rId1"/>
  <headerFooter>
    <oddHeader>&amp;L&amp;G</oddHeader>
    <oddFooter>&amp;CENOVA CONSTRUTORA &amp; CONSULTORIA LTDA
CNPJ: .08.254.699/0001-28   Insc.Est.069791174EP INSC. MUNIC:  35.298-5
Rua Leolina Bacelar de Lima nº 563 sala 05 Centro Feira de Santana-Ba. CEP 44.001-248
Telefone: / Celular: (75) 9977-1196 / Fax: (75) 3223-7527</oddFooter>
  </headerFooter>
  <rowBreaks count="1" manualBreakCount="1">
    <brk id="320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6F803-B04E-4E13-BA44-845FF7B955F9}">
  <sheetPr published="0"/>
  <dimension ref="A1:R86"/>
  <sheetViews>
    <sheetView workbookViewId="0">
      <selection activeCell="B96" sqref="B96"/>
    </sheetView>
  </sheetViews>
  <sheetFormatPr defaultColWidth="9.140625" defaultRowHeight="12.75"/>
  <cols>
    <col min="1" max="1" width="11.5703125" style="648" customWidth="1"/>
    <col min="2" max="2" width="73.85546875" style="641" customWidth="1"/>
    <col min="3" max="3" width="6.7109375" style="738" customWidth="1"/>
    <col min="4" max="5" width="10.7109375" style="739" customWidth="1"/>
    <col min="6" max="6" width="10.7109375" style="740" customWidth="1"/>
    <col min="7" max="7" width="10.7109375" style="739" customWidth="1"/>
    <col min="8" max="8" width="12" style="739" customWidth="1"/>
    <col min="9" max="11" width="12.7109375" style="647" customWidth="1"/>
    <col min="12" max="12" width="14.85546875" style="647" customWidth="1"/>
    <col min="13" max="13" width="12.7109375" style="647" customWidth="1"/>
    <col min="14" max="14" width="14.28515625" style="647" customWidth="1"/>
    <col min="15" max="15" width="12.7109375" style="741" customWidth="1"/>
    <col min="16" max="16" width="12.7109375" style="647" hidden="1" customWidth="1"/>
    <col min="17" max="17" width="9.140625" style="647"/>
    <col min="18" max="18" width="0" style="647" hidden="1" customWidth="1"/>
    <col min="19" max="16384" width="9.140625" style="647"/>
  </cols>
  <sheetData>
    <row r="1" spans="1:17" s="610" customFormat="1">
      <c r="A1" s="490" t="s">
        <v>0</v>
      </c>
      <c r="B1" s="491"/>
      <c r="C1" s="491"/>
      <c r="D1" s="491"/>
      <c r="E1" s="491"/>
      <c r="F1" s="491"/>
      <c r="G1" s="491"/>
      <c r="H1" s="491"/>
      <c r="I1" s="605" t="s">
        <v>941</v>
      </c>
      <c r="J1" s="605"/>
      <c r="K1" s="605"/>
      <c r="L1" s="606"/>
      <c r="M1" s="607" t="s">
        <v>1</v>
      </c>
      <c r="N1" s="608"/>
      <c r="O1" s="609"/>
    </row>
    <row r="2" spans="1:17" s="610" customFormat="1">
      <c r="A2" s="492"/>
      <c r="B2" s="493"/>
      <c r="C2" s="493"/>
      <c r="D2" s="493"/>
      <c r="E2" s="493"/>
      <c r="F2" s="493"/>
      <c r="G2" s="493"/>
      <c r="H2" s="493"/>
      <c r="I2" s="611" t="s">
        <v>2</v>
      </c>
      <c r="J2" s="612"/>
      <c r="K2" s="612"/>
      <c r="L2" s="613"/>
      <c r="M2" s="614" t="s">
        <v>942</v>
      </c>
      <c r="N2" s="615"/>
      <c r="O2" s="616"/>
    </row>
    <row r="3" spans="1:17" s="610" customFormat="1">
      <c r="A3" s="494"/>
      <c r="B3" s="495"/>
      <c r="C3" s="493"/>
      <c r="D3" s="493"/>
      <c r="E3" s="493"/>
      <c r="F3" s="493"/>
      <c r="G3" s="493"/>
      <c r="H3" s="493"/>
      <c r="I3" s="617" t="s">
        <v>3</v>
      </c>
      <c r="J3" s="618" t="s">
        <v>943</v>
      </c>
      <c r="K3" s="618"/>
      <c r="L3" s="619"/>
      <c r="M3" s="614" t="s">
        <v>944</v>
      </c>
      <c r="N3" s="620">
        <v>45266</v>
      </c>
      <c r="O3" s="616"/>
    </row>
    <row r="4" spans="1:17" s="610" customFormat="1">
      <c r="A4" s="621" t="s">
        <v>5</v>
      </c>
      <c r="B4" s="622" t="s">
        <v>6</v>
      </c>
      <c r="C4" s="623" t="s">
        <v>7</v>
      </c>
      <c r="D4" s="624" t="s">
        <v>8</v>
      </c>
      <c r="E4" s="624"/>
      <c r="F4" s="624"/>
      <c r="G4" s="624"/>
      <c r="H4" s="624"/>
      <c r="I4" s="625" t="s">
        <v>9</v>
      </c>
      <c r="J4" s="623" t="s">
        <v>10</v>
      </c>
      <c r="K4" s="623"/>
      <c r="L4" s="623"/>
      <c r="M4" s="623"/>
      <c r="N4" s="623"/>
      <c r="O4" s="626" t="s">
        <v>11</v>
      </c>
    </row>
    <row r="5" spans="1:17" s="12" customFormat="1" ht="38.25">
      <c r="A5" s="621"/>
      <c r="B5" s="622"/>
      <c r="C5" s="623"/>
      <c r="D5" s="627" t="s">
        <v>12</v>
      </c>
      <c r="E5" s="628" t="s">
        <v>13</v>
      </c>
      <c r="F5" s="629" t="s">
        <v>14</v>
      </c>
      <c r="G5" s="628" t="s">
        <v>15</v>
      </c>
      <c r="H5" s="628" t="s">
        <v>16</v>
      </c>
      <c r="I5" s="625"/>
      <c r="J5" s="627" t="s">
        <v>17</v>
      </c>
      <c r="K5" s="630" t="s">
        <v>18</v>
      </c>
      <c r="L5" s="630" t="s">
        <v>14</v>
      </c>
      <c r="M5" s="630" t="s">
        <v>19</v>
      </c>
      <c r="N5" s="628" t="s">
        <v>16</v>
      </c>
      <c r="O5" s="626"/>
    </row>
    <row r="6" spans="1:17" s="638" customFormat="1" hidden="1">
      <c r="A6" s="631" t="s">
        <v>20</v>
      </c>
      <c r="B6" s="632"/>
      <c r="C6" s="633"/>
      <c r="D6" s="633"/>
      <c r="E6" s="634"/>
      <c r="F6" s="635"/>
      <c r="G6" s="633"/>
      <c r="H6" s="633"/>
      <c r="I6" s="633"/>
      <c r="J6" s="636"/>
      <c r="K6" s="636"/>
      <c r="L6" s="636"/>
      <c r="M6" s="636"/>
      <c r="N6" s="633"/>
      <c r="O6" s="637"/>
      <c r="Q6" s="639"/>
    </row>
    <row r="7" spans="1:17" hidden="1">
      <c r="A7" s="640" t="s">
        <v>945</v>
      </c>
      <c r="C7" s="642"/>
      <c r="D7" s="643"/>
      <c r="E7" s="643"/>
      <c r="F7" s="644"/>
      <c r="G7" s="643"/>
      <c r="H7" s="643"/>
      <c r="I7" s="645"/>
      <c r="J7" s="645"/>
      <c r="K7" s="645"/>
      <c r="L7" s="645"/>
      <c r="M7" s="645"/>
      <c r="N7" s="645"/>
      <c r="O7" s="646"/>
    </row>
    <row r="8" spans="1:17" hidden="1">
      <c r="A8" s="648" t="s">
        <v>946</v>
      </c>
      <c r="C8" s="649" t="s">
        <v>69</v>
      </c>
      <c r="D8" s="649"/>
      <c r="E8" s="650" t="s">
        <v>947</v>
      </c>
      <c r="F8" s="644"/>
      <c r="G8" s="643" t="s">
        <v>948</v>
      </c>
      <c r="H8" s="643" t="s">
        <v>949</v>
      </c>
      <c r="I8" s="645"/>
      <c r="J8" s="645"/>
      <c r="K8" s="645"/>
      <c r="L8" s="645"/>
      <c r="M8" s="645"/>
      <c r="N8" s="645"/>
      <c r="O8" s="646"/>
    </row>
    <row r="9" spans="1:17" ht="55.5" hidden="1" customHeight="1">
      <c r="A9" s="651" t="s">
        <v>950</v>
      </c>
      <c r="B9" s="651"/>
      <c r="C9" s="652" t="s">
        <v>951</v>
      </c>
      <c r="D9" s="653"/>
      <c r="E9" s="654" t="s">
        <v>75</v>
      </c>
      <c r="F9" s="654"/>
      <c r="G9" s="655">
        <v>0.21049999999999999</v>
      </c>
      <c r="H9" s="655">
        <v>9.6600000000000005E-2</v>
      </c>
      <c r="I9" s="645"/>
      <c r="J9" s="645"/>
      <c r="K9" s="645"/>
      <c r="L9" s="645"/>
      <c r="M9" s="645"/>
      <c r="N9" s="645"/>
      <c r="O9" s="646"/>
    </row>
    <row r="10" spans="1:17" ht="38.25" hidden="1">
      <c r="A10" s="656" t="s">
        <v>5</v>
      </c>
      <c r="B10" s="657" t="s">
        <v>952</v>
      </c>
      <c r="C10" s="658" t="s">
        <v>953</v>
      </c>
      <c r="D10" s="659" t="s">
        <v>954</v>
      </c>
      <c r="E10" s="660" t="s">
        <v>955</v>
      </c>
      <c r="F10" s="661" t="s">
        <v>956</v>
      </c>
      <c r="G10" s="660" t="s">
        <v>957</v>
      </c>
      <c r="H10" s="660" t="s">
        <v>958</v>
      </c>
      <c r="I10" s="645"/>
      <c r="J10" s="645"/>
      <c r="K10" s="645"/>
      <c r="L10" s="645"/>
      <c r="M10" s="645"/>
      <c r="N10" s="645"/>
      <c r="O10" s="646"/>
    </row>
    <row r="11" spans="1:17" s="670" customFormat="1">
      <c r="A11" s="662" t="s">
        <v>959</v>
      </c>
      <c r="B11" s="663" t="s">
        <v>960</v>
      </c>
      <c r="C11" s="664"/>
      <c r="D11" s="665"/>
      <c r="E11" s="665"/>
      <c r="F11" s="666"/>
      <c r="G11" s="665"/>
      <c r="H11" s="665"/>
      <c r="I11" s="667"/>
      <c r="J11" s="668">
        <f>SUM(J12:J13)</f>
        <v>332.45000000000005</v>
      </c>
      <c r="K11" s="668">
        <f>K13</f>
        <v>332.45</v>
      </c>
      <c r="L11" s="668">
        <f>SUM(L12:L13)</f>
        <v>0</v>
      </c>
      <c r="M11" s="668">
        <f>SUM(M12:M13)</f>
        <v>332.45</v>
      </c>
      <c r="N11" s="668">
        <v>0</v>
      </c>
      <c r="O11" s="669"/>
    </row>
    <row r="12" spans="1:17">
      <c r="A12" s="656" t="s">
        <v>961</v>
      </c>
      <c r="B12" s="671" t="s">
        <v>126</v>
      </c>
      <c r="C12" s="658"/>
      <c r="D12" s="659"/>
      <c r="E12" s="660"/>
      <c r="F12" s="661"/>
      <c r="G12" s="660"/>
      <c r="H12" s="660"/>
      <c r="I12" s="672"/>
      <c r="J12" s="672"/>
      <c r="K12" s="672"/>
      <c r="L12" s="672"/>
      <c r="M12" s="672"/>
      <c r="N12" s="672"/>
      <c r="O12" s="673"/>
    </row>
    <row r="13" spans="1:17">
      <c r="A13" s="674" t="s">
        <v>962</v>
      </c>
      <c r="B13" s="675" t="s">
        <v>963</v>
      </c>
      <c r="C13" s="642" t="s">
        <v>100</v>
      </c>
      <c r="D13" s="643">
        <v>43</v>
      </c>
      <c r="E13" s="676">
        <v>43</v>
      </c>
      <c r="F13" s="676"/>
      <c r="G13" s="643">
        <f t="shared" ref="G13" si="0">E13+F13</f>
        <v>43</v>
      </c>
      <c r="H13" s="643">
        <f t="shared" ref="H13" si="1">D13-G13</f>
        <v>0</v>
      </c>
      <c r="I13" s="677">
        <v>7.73</v>
      </c>
      <c r="J13" s="678">
        <f>(D13*I13)+0.06</f>
        <v>332.45000000000005</v>
      </c>
      <c r="K13" s="678">
        <v>332.45</v>
      </c>
      <c r="L13" s="678"/>
      <c r="M13" s="678">
        <f>K13+L13</f>
        <v>332.45</v>
      </c>
      <c r="N13" s="678">
        <f t="shared" ref="N13" si="2">J13-M13</f>
        <v>0</v>
      </c>
      <c r="O13" s="646">
        <f>TRUNC((M13/J13),2)</f>
        <v>1</v>
      </c>
    </row>
    <row r="14" spans="1:17" s="670" customFormat="1">
      <c r="A14" s="662" t="s">
        <v>964</v>
      </c>
      <c r="B14" s="663" t="s">
        <v>184</v>
      </c>
      <c r="C14" s="664"/>
      <c r="D14" s="665"/>
      <c r="E14" s="666"/>
      <c r="F14" s="666"/>
      <c r="G14" s="665"/>
      <c r="H14" s="665"/>
      <c r="I14" s="667"/>
      <c r="J14" s="668">
        <f>SUM(J15)</f>
        <v>7770.3984000000009</v>
      </c>
      <c r="K14" s="668">
        <f>K15</f>
        <v>7770.3984000000009</v>
      </c>
      <c r="L14" s="668">
        <f t="shared" ref="L14:N14" si="3">SUM(L15)</f>
        <v>0</v>
      </c>
      <c r="M14" s="668">
        <f t="shared" ref="M14:M63" si="4">K14+L14</f>
        <v>7770.3984000000009</v>
      </c>
      <c r="N14" s="668">
        <f t="shared" si="3"/>
        <v>0</v>
      </c>
      <c r="O14" s="669"/>
    </row>
    <row r="15" spans="1:17" ht="28.15" customHeight="1">
      <c r="A15" s="674" t="s">
        <v>965</v>
      </c>
      <c r="B15" s="675" t="s">
        <v>190</v>
      </c>
      <c r="C15" s="642" t="s">
        <v>100</v>
      </c>
      <c r="D15" s="643">
        <v>73.28</v>
      </c>
      <c r="E15" s="676">
        <v>73.28</v>
      </c>
      <c r="F15" s="676"/>
      <c r="G15" s="643">
        <f>E15+F15</f>
        <v>73.28</v>
      </c>
      <c r="H15" s="643">
        <f>D15-G15</f>
        <v>0</v>
      </c>
      <c r="I15" s="677">
        <v>106.03</v>
      </c>
      <c r="J15" s="678">
        <f>(D15*I15)+0.52</f>
        <v>7770.3984000000009</v>
      </c>
      <c r="K15" s="678">
        <f>J15</f>
        <v>7770.3984000000009</v>
      </c>
      <c r="L15" s="678">
        <v>0</v>
      </c>
      <c r="M15" s="678">
        <f t="shared" si="4"/>
        <v>7770.3984000000009</v>
      </c>
      <c r="N15" s="678">
        <f t="shared" ref="N15" si="5">J15-M15</f>
        <v>0</v>
      </c>
      <c r="O15" s="646">
        <f>TRUNC((M15/J15),2)</f>
        <v>1</v>
      </c>
    </row>
    <row r="16" spans="1:17" s="670" customFormat="1">
      <c r="A16" s="662" t="s">
        <v>30</v>
      </c>
      <c r="B16" s="663" t="s">
        <v>31</v>
      </c>
      <c r="C16" s="664"/>
      <c r="D16" s="665"/>
      <c r="E16" s="666"/>
      <c r="F16" s="666"/>
      <c r="G16" s="665"/>
      <c r="H16" s="665"/>
      <c r="I16" s="667"/>
      <c r="J16" s="668">
        <f>SUM(J17:J17)</f>
        <v>3254.7660000000001</v>
      </c>
      <c r="K16" s="668">
        <f>SUM(K17:K17)</f>
        <v>3254.7660000000001</v>
      </c>
      <c r="L16" s="668">
        <f>SUM(L17:L17)</f>
        <v>0</v>
      </c>
      <c r="M16" s="668">
        <f t="shared" si="4"/>
        <v>3254.7660000000001</v>
      </c>
      <c r="N16" s="668">
        <v>0</v>
      </c>
      <c r="O16" s="669"/>
    </row>
    <row r="17" spans="1:15">
      <c r="A17" s="674" t="s">
        <v>966</v>
      </c>
      <c r="B17" s="675" t="s">
        <v>967</v>
      </c>
      <c r="C17" s="642" t="s">
        <v>968</v>
      </c>
      <c r="D17" s="643">
        <v>128.80000000000001</v>
      </c>
      <c r="E17" s="676">
        <v>128.80000000000001</v>
      </c>
      <c r="F17" s="676"/>
      <c r="G17" s="643">
        <f t="shared" ref="G17" si="6">E17+F17</f>
        <v>128.80000000000001</v>
      </c>
      <c r="H17" s="643">
        <f t="shared" ref="H17" si="7">D17-G17</f>
        <v>0</v>
      </c>
      <c r="I17" s="677">
        <v>25.27</v>
      </c>
      <c r="J17" s="678">
        <f>(D17*I17)-0.01</f>
        <v>3254.7660000000001</v>
      </c>
      <c r="K17" s="678">
        <f>E17*I17-0.01</f>
        <v>3254.7660000000001</v>
      </c>
      <c r="L17" s="678">
        <v>0</v>
      </c>
      <c r="M17" s="678">
        <f t="shared" si="4"/>
        <v>3254.7660000000001</v>
      </c>
      <c r="N17" s="678">
        <v>0</v>
      </c>
      <c r="O17" s="646">
        <f>TRUNC((M17/J17),2)</f>
        <v>1</v>
      </c>
    </row>
    <row r="18" spans="1:15" s="670" customFormat="1">
      <c r="A18" s="662" t="s">
        <v>32</v>
      </c>
      <c r="B18" s="663" t="s">
        <v>225</v>
      </c>
      <c r="C18" s="664"/>
      <c r="D18" s="665"/>
      <c r="E18" s="666"/>
      <c r="F18" s="666"/>
      <c r="G18" s="665"/>
      <c r="H18" s="665"/>
      <c r="I18" s="667"/>
      <c r="J18" s="668">
        <f>J19</f>
        <v>2931.74</v>
      </c>
      <c r="K18" s="668">
        <f>SUM(K19:K21)</f>
        <v>2931.74</v>
      </c>
      <c r="L18" s="668">
        <f>SUM(L19:L21)</f>
        <v>0</v>
      </c>
      <c r="M18" s="668">
        <f t="shared" si="4"/>
        <v>2931.74</v>
      </c>
      <c r="N18" s="668">
        <f>SUM(N19:N21)</f>
        <v>0</v>
      </c>
      <c r="O18" s="669"/>
    </row>
    <row r="19" spans="1:15">
      <c r="A19" s="679" t="s">
        <v>969</v>
      </c>
      <c r="B19" s="680" t="s">
        <v>227</v>
      </c>
      <c r="C19" s="681"/>
      <c r="D19" s="682"/>
      <c r="E19" s="683"/>
      <c r="F19" s="683"/>
      <c r="G19" s="682"/>
      <c r="H19" s="682"/>
      <c r="I19" s="684"/>
      <c r="J19" s="685">
        <f>SUM(J20:J21)</f>
        <v>2931.74</v>
      </c>
      <c r="K19" s="685"/>
      <c r="L19" s="685"/>
      <c r="M19" s="685"/>
      <c r="N19" s="685"/>
      <c r="O19" s="673"/>
    </row>
    <row r="20" spans="1:15" ht="25.5">
      <c r="A20" s="674" t="s">
        <v>970</v>
      </c>
      <c r="B20" s="675" t="s">
        <v>236</v>
      </c>
      <c r="C20" s="642" t="s">
        <v>100</v>
      </c>
      <c r="D20" s="643">
        <v>43</v>
      </c>
      <c r="E20" s="676">
        <v>43</v>
      </c>
      <c r="F20" s="676"/>
      <c r="G20" s="643">
        <f>E20+F20</f>
        <v>43</v>
      </c>
      <c r="H20" s="643">
        <f>D20-G20</f>
        <v>0</v>
      </c>
      <c r="I20" s="677">
        <v>32.729999999999997</v>
      </c>
      <c r="J20" s="678">
        <f>(D20*I20)</f>
        <v>1407.3899999999999</v>
      </c>
      <c r="K20" s="678">
        <f t="shared" ref="K20:K24" si="8">E20*I20</f>
        <v>1407.3899999999999</v>
      </c>
      <c r="L20" s="678">
        <f t="shared" ref="L20:L21" si="9">$F20*$I20</f>
        <v>0</v>
      </c>
      <c r="M20" s="678">
        <f t="shared" ref="M20:M21" si="10">K20+L20</f>
        <v>1407.3899999999999</v>
      </c>
      <c r="N20" s="678">
        <f t="shared" ref="N20:N21" si="11">J20-M20</f>
        <v>0</v>
      </c>
      <c r="O20" s="646">
        <f>TRUNC((M20/J20),2)</f>
        <v>1</v>
      </c>
    </row>
    <row r="21" spans="1:15" ht="25.5">
      <c r="A21" s="674" t="s">
        <v>971</v>
      </c>
      <c r="B21" s="675" t="s">
        <v>972</v>
      </c>
      <c r="C21" s="642" t="s">
        <v>100</v>
      </c>
      <c r="D21" s="643">
        <v>43</v>
      </c>
      <c r="E21" s="676">
        <v>43</v>
      </c>
      <c r="F21" s="676"/>
      <c r="G21" s="643">
        <f>E21+F21</f>
        <v>43</v>
      </c>
      <c r="H21" s="643">
        <f>D21-G21</f>
        <v>0</v>
      </c>
      <c r="I21" s="677">
        <v>35.450000000000003</v>
      </c>
      <c r="J21" s="678">
        <f>(D21*I21)</f>
        <v>1524.3500000000001</v>
      </c>
      <c r="K21" s="678">
        <f t="shared" si="8"/>
        <v>1524.3500000000001</v>
      </c>
      <c r="L21" s="678">
        <f t="shared" si="9"/>
        <v>0</v>
      </c>
      <c r="M21" s="678">
        <f t="shared" si="10"/>
        <v>1524.3500000000001</v>
      </c>
      <c r="N21" s="678">
        <f t="shared" si="11"/>
        <v>0</v>
      </c>
      <c r="O21" s="646">
        <f>TRUNC((M21/J21),2)</f>
        <v>1</v>
      </c>
    </row>
    <row r="22" spans="1:15" s="670" customFormat="1">
      <c r="A22" s="662" t="s">
        <v>973</v>
      </c>
      <c r="B22" s="663" t="s">
        <v>255</v>
      </c>
      <c r="C22" s="664"/>
      <c r="D22" s="665"/>
      <c r="E22" s="666"/>
      <c r="F22" s="666"/>
      <c r="G22" s="665"/>
      <c r="H22" s="665"/>
      <c r="I22" s="667"/>
      <c r="J22" s="668">
        <f>SUM(J23:J24)</f>
        <v>1731.3330000000001</v>
      </c>
      <c r="K22" s="668">
        <f>SUM(K23:K24)+0.01</f>
        <v>1731.3330000000001</v>
      </c>
      <c r="L22" s="668">
        <f t="shared" ref="L22:N22" si="12">SUM(L23:L24)</f>
        <v>0.01</v>
      </c>
      <c r="M22" s="668">
        <f>K22+L22-0.01</f>
        <v>1731.3330000000001</v>
      </c>
      <c r="N22" s="668">
        <f t="shared" si="12"/>
        <v>0</v>
      </c>
      <c r="O22" s="669"/>
    </row>
    <row r="23" spans="1:15">
      <c r="A23" s="674" t="s">
        <v>974</v>
      </c>
      <c r="B23" s="204" t="s">
        <v>270</v>
      </c>
      <c r="C23" s="642" t="s">
        <v>194</v>
      </c>
      <c r="D23" s="643">
        <v>10.9</v>
      </c>
      <c r="E23" s="676">
        <v>10.9</v>
      </c>
      <c r="F23" s="676"/>
      <c r="G23" s="643">
        <f t="shared" ref="G23:G24" si="13">E23+F23</f>
        <v>10.9</v>
      </c>
      <c r="H23" s="643">
        <f t="shared" ref="H23:H24" si="14">D23-G23</f>
        <v>0</v>
      </c>
      <c r="I23" s="677">
        <v>68.97</v>
      </c>
      <c r="J23" s="678">
        <f t="shared" ref="J23:J63" si="15">(D23*I23)</f>
        <v>751.77300000000002</v>
      </c>
      <c r="K23" s="678">
        <f t="shared" si="8"/>
        <v>751.77300000000002</v>
      </c>
      <c r="L23" s="678">
        <f t="shared" ref="L23" si="16">$F23*$I23</f>
        <v>0</v>
      </c>
      <c r="M23" s="678">
        <f t="shared" si="4"/>
        <v>751.77300000000002</v>
      </c>
      <c r="N23" s="678">
        <f t="shared" ref="N23:N24" si="17">J23-M23</f>
        <v>0</v>
      </c>
      <c r="O23" s="646">
        <f>TRUNC((M23/J23),2)</f>
        <v>1</v>
      </c>
    </row>
    <row r="24" spans="1:15" ht="36">
      <c r="A24" s="674" t="s">
        <v>975</v>
      </c>
      <c r="B24" s="204" t="s">
        <v>976</v>
      </c>
      <c r="C24" s="642" t="s">
        <v>100</v>
      </c>
      <c r="D24" s="643">
        <v>14.3</v>
      </c>
      <c r="E24" s="676">
        <v>14.3</v>
      </c>
      <c r="F24" s="676"/>
      <c r="G24" s="643">
        <f t="shared" si="13"/>
        <v>14.3</v>
      </c>
      <c r="H24" s="643">
        <f t="shared" si="14"/>
        <v>0</v>
      </c>
      <c r="I24" s="677">
        <v>68.5</v>
      </c>
      <c r="J24" s="678">
        <f>(D24*I24)+0.01</f>
        <v>979.56000000000006</v>
      </c>
      <c r="K24" s="678">
        <f t="shared" si="8"/>
        <v>979.55000000000007</v>
      </c>
      <c r="L24" s="678">
        <f>$F24*$I24+0.01</f>
        <v>0.01</v>
      </c>
      <c r="M24" s="678">
        <f t="shared" si="4"/>
        <v>979.56000000000006</v>
      </c>
      <c r="N24" s="678">
        <f t="shared" si="17"/>
        <v>0</v>
      </c>
      <c r="O24" s="646">
        <f>TRUNC((M24/J24),2)</f>
        <v>1</v>
      </c>
    </row>
    <row r="25" spans="1:15" s="670" customFormat="1">
      <c r="A25" s="662" t="s">
        <v>977</v>
      </c>
      <c r="B25" s="663" t="s">
        <v>275</v>
      </c>
      <c r="C25" s="664"/>
      <c r="D25" s="665"/>
      <c r="E25" s="666"/>
      <c r="F25" s="666"/>
      <c r="G25" s="665"/>
      <c r="H25" s="665"/>
      <c r="I25" s="667"/>
      <c r="J25" s="668">
        <f>SUM(J27)</f>
        <v>1683.8199</v>
      </c>
      <c r="K25" s="668">
        <f>SUM(K27)</f>
        <v>1683.8199</v>
      </c>
      <c r="L25" s="668">
        <f>SUM(L27)</f>
        <v>0</v>
      </c>
      <c r="M25" s="668">
        <f t="shared" si="4"/>
        <v>1683.8199</v>
      </c>
      <c r="N25" s="668">
        <f>SUM(N27)</f>
        <v>0</v>
      </c>
      <c r="O25" s="669"/>
    </row>
    <row r="26" spans="1:15" s="670" customFormat="1">
      <c r="A26" s="662" t="s">
        <v>978</v>
      </c>
      <c r="B26" s="663" t="s">
        <v>296</v>
      </c>
      <c r="C26" s="664"/>
      <c r="D26" s="665"/>
      <c r="E26" s="666"/>
      <c r="F26" s="666"/>
      <c r="G26" s="665"/>
      <c r="H26" s="665"/>
      <c r="I26" s="667"/>
      <c r="J26" s="668">
        <f>SUM(J27)</f>
        <v>1683.8199</v>
      </c>
      <c r="K26" s="668"/>
      <c r="L26" s="668"/>
      <c r="M26" s="668"/>
      <c r="N26" s="668"/>
      <c r="O26" s="669"/>
    </row>
    <row r="27" spans="1:15" ht="25.5">
      <c r="A27" s="674" t="s">
        <v>979</v>
      </c>
      <c r="B27" s="675" t="s">
        <v>980</v>
      </c>
      <c r="C27" s="642" t="s">
        <v>100</v>
      </c>
      <c r="D27" s="643">
        <v>5.13</v>
      </c>
      <c r="E27" s="676">
        <v>5.13</v>
      </c>
      <c r="F27" s="676"/>
      <c r="G27" s="643">
        <f>E27+F27</f>
        <v>5.13</v>
      </c>
      <c r="H27" s="643">
        <f>D27-G27</f>
        <v>0</v>
      </c>
      <c r="I27" s="677">
        <v>328.23</v>
      </c>
      <c r="J27" s="678">
        <f>D27*I27</f>
        <v>1683.8199</v>
      </c>
      <c r="K27" s="678">
        <f>I27*E27</f>
        <v>1683.8199</v>
      </c>
      <c r="L27" s="678">
        <f t="shared" ref="L27" si="18">$F27*$I27</f>
        <v>0</v>
      </c>
      <c r="M27" s="678">
        <f t="shared" si="4"/>
        <v>1683.8199</v>
      </c>
      <c r="N27" s="678">
        <f t="shared" ref="N27" si="19">J27-M27</f>
        <v>0</v>
      </c>
      <c r="O27" s="646">
        <f>TRUNC((M27/J27),2)</f>
        <v>1</v>
      </c>
    </row>
    <row r="28" spans="1:15" s="670" customFormat="1">
      <c r="A28" s="662" t="s">
        <v>981</v>
      </c>
      <c r="B28" s="663" t="s">
        <v>315</v>
      </c>
      <c r="C28" s="664"/>
      <c r="D28" s="665"/>
      <c r="E28" s="666"/>
      <c r="F28" s="666"/>
      <c r="G28" s="665"/>
      <c r="H28" s="665"/>
      <c r="I28" s="667"/>
      <c r="J28" s="668">
        <f>SUM(J29)</f>
        <v>1594.3013999999998</v>
      </c>
      <c r="K28" s="668">
        <f>K29</f>
        <v>1594.3013999999998</v>
      </c>
      <c r="L28" s="668">
        <f t="shared" ref="L28:N28" si="20">SUM(L29)</f>
        <v>0</v>
      </c>
      <c r="M28" s="668">
        <f t="shared" si="4"/>
        <v>1594.3013999999998</v>
      </c>
      <c r="N28" s="668">
        <f t="shared" si="20"/>
        <v>0</v>
      </c>
      <c r="O28" s="669"/>
    </row>
    <row r="29" spans="1:15" ht="25.5">
      <c r="A29" s="674" t="s">
        <v>982</v>
      </c>
      <c r="B29" s="675" t="s">
        <v>318</v>
      </c>
      <c r="C29" s="642" t="s">
        <v>100</v>
      </c>
      <c r="D29" s="643">
        <v>5.13</v>
      </c>
      <c r="E29" s="676">
        <v>5.13</v>
      </c>
      <c r="F29" s="676"/>
      <c r="G29" s="643">
        <f>E29+F29</f>
        <v>5.13</v>
      </c>
      <c r="H29" s="643">
        <f>D29-G29</f>
        <v>0</v>
      </c>
      <c r="I29" s="677">
        <v>310.77999999999997</v>
      </c>
      <c r="J29" s="678">
        <f>(D29*I29)</f>
        <v>1594.3013999999998</v>
      </c>
      <c r="K29" s="678">
        <f>I29*E29</f>
        <v>1594.3013999999998</v>
      </c>
      <c r="L29" s="678">
        <f t="shared" ref="L29" si="21">$F29*$I29</f>
        <v>0</v>
      </c>
      <c r="M29" s="678">
        <f t="shared" si="4"/>
        <v>1594.3013999999998</v>
      </c>
      <c r="N29" s="678">
        <f t="shared" ref="N29" si="22">J29-M29</f>
        <v>0</v>
      </c>
      <c r="O29" s="646">
        <f>TRUNC((M29/J29),2)</f>
        <v>1</v>
      </c>
    </row>
    <row r="30" spans="1:15" s="670" customFormat="1">
      <c r="A30" s="662" t="s">
        <v>983</v>
      </c>
      <c r="B30" s="663" t="s">
        <v>534</v>
      </c>
      <c r="C30" s="664"/>
      <c r="D30" s="665"/>
      <c r="E30" s="666"/>
      <c r="F30" s="666"/>
      <c r="G30" s="665"/>
      <c r="H30" s="665"/>
      <c r="I30" s="667"/>
      <c r="J30" s="667">
        <f>SUM(J32:J32)</f>
        <v>448.7</v>
      </c>
      <c r="K30" s="667">
        <f>SUM(K32:K32)</f>
        <v>448.7</v>
      </c>
      <c r="L30" s="667">
        <f>SUM(L32:L32)</f>
        <v>0</v>
      </c>
      <c r="M30" s="668">
        <f t="shared" si="4"/>
        <v>448.7</v>
      </c>
      <c r="N30" s="668">
        <f>J30-M30</f>
        <v>0</v>
      </c>
      <c r="O30" s="686"/>
    </row>
    <row r="31" spans="1:15" s="670" customFormat="1">
      <c r="A31" s="662" t="s">
        <v>984</v>
      </c>
      <c r="B31" s="687" t="s">
        <v>597</v>
      </c>
      <c r="C31" s="664"/>
      <c r="D31" s="665"/>
      <c r="E31" s="666"/>
      <c r="F31" s="666"/>
      <c r="G31" s="665"/>
      <c r="H31" s="665"/>
      <c r="I31" s="667"/>
      <c r="J31" s="667">
        <f>SUM(J32)</f>
        <v>448.7</v>
      </c>
      <c r="K31" s="667"/>
      <c r="L31" s="667"/>
      <c r="M31" s="668"/>
      <c r="N31" s="667"/>
      <c r="O31" s="686"/>
    </row>
    <row r="32" spans="1:15">
      <c r="A32" s="674" t="s">
        <v>985</v>
      </c>
      <c r="B32" s="51" t="s">
        <v>643</v>
      </c>
      <c r="C32" s="642" t="s">
        <v>986</v>
      </c>
      <c r="D32" s="643">
        <v>10</v>
      </c>
      <c r="E32" s="676">
        <v>10</v>
      </c>
      <c r="F32" s="676"/>
      <c r="G32" s="643">
        <f t="shared" ref="G32" si="23">E32+F32</f>
        <v>10</v>
      </c>
      <c r="H32" s="643">
        <f t="shared" ref="H32" si="24">D32-G32</f>
        <v>0</v>
      </c>
      <c r="I32" s="643">
        <v>44.87</v>
      </c>
      <c r="J32" s="678">
        <f t="shared" si="15"/>
        <v>448.7</v>
      </c>
      <c r="K32" s="678">
        <f>I32*E32</f>
        <v>448.7</v>
      </c>
      <c r="L32" s="678">
        <f t="shared" ref="L32" si="25">$F32*$I32</f>
        <v>0</v>
      </c>
      <c r="M32" s="678">
        <f t="shared" si="4"/>
        <v>448.7</v>
      </c>
      <c r="N32" s="678">
        <f t="shared" ref="N32" si="26">J32-M32</f>
        <v>0</v>
      </c>
      <c r="O32" s="646">
        <f>TRUNC((M32/J32),2)</f>
        <v>1</v>
      </c>
    </row>
    <row r="33" spans="1:18" s="670" customFormat="1">
      <c r="A33" s="662" t="s">
        <v>987</v>
      </c>
      <c r="B33" s="663" t="s">
        <v>736</v>
      </c>
      <c r="C33" s="664"/>
      <c r="D33" s="665"/>
      <c r="E33" s="666"/>
      <c r="F33" s="666"/>
      <c r="G33" s="665"/>
      <c r="H33" s="665"/>
      <c r="I33" s="667"/>
      <c r="J33" s="668">
        <f>SUM(J34:J35)</f>
        <v>27081.34</v>
      </c>
      <c r="K33" s="668">
        <f>SUM(K34:K35)</f>
        <v>0</v>
      </c>
      <c r="L33" s="668">
        <f>SUM(L34:L35)</f>
        <v>13540.67</v>
      </c>
      <c r="M33" s="668">
        <f t="shared" si="4"/>
        <v>13540.67</v>
      </c>
      <c r="N33" s="668">
        <f>J33-M33</f>
        <v>13540.67</v>
      </c>
      <c r="O33" s="669"/>
    </row>
    <row r="34" spans="1:18" ht="38.25">
      <c r="A34" s="674" t="s">
        <v>988</v>
      </c>
      <c r="B34" s="51" t="s">
        <v>404</v>
      </c>
      <c r="C34" s="688" t="s">
        <v>100</v>
      </c>
      <c r="D34" s="689">
        <v>665.02</v>
      </c>
      <c r="E34" s="676"/>
      <c r="F34" s="676">
        <f>665.02/2</f>
        <v>332.51</v>
      </c>
      <c r="G34" s="643">
        <f t="shared" ref="G34:G67" si="27">E34+F34</f>
        <v>332.51</v>
      </c>
      <c r="H34" s="643">
        <f t="shared" ref="H34:H52" si="28">D34-G34</f>
        <v>332.51</v>
      </c>
      <c r="I34" s="643">
        <v>29.14</v>
      </c>
      <c r="J34" s="678">
        <f>(D34*I34)</f>
        <v>19378.682799999999</v>
      </c>
      <c r="K34" s="678">
        <f>E34*I34</f>
        <v>0</v>
      </c>
      <c r="L34" s="678">
        <f t="shared" ref="L34:L67" si="29">$F34*$I34</f>
        <v>9689.3413999999993</v>
      </c>
      <c r="M34" s="678">
        <f t="shared" si="4"/>
        <v>9689.3413999999993</v>
      </c>
      <c r="N34" s="678">
        <f t="shared" ref="N34:N63" si="30">J34-M34</f>
        <v>9689.3413999999993</v>
      </c>
      <c r="O34" s="646">
        <f>TRUNC((M34/J34),2)</f>
        <v>0.5</v>
      </c>
    </row>
    <row r="35" spans="1:18" ht="38.25">
      <c r="A35" s="674" t="s">
        <v>989</v>
      </c>
      <c r="B35" s="51" t="s">
        <v>409</v>
      </c>
      <c r="C35" s="688" t="s">
        <v>100</v>
      </c>
      <c r="D35" s="689">
        <v>205.24</v>
      </c>
      <c r="E35" s="676"/>
      <c r="F35" s="676">
        <f>205.24/2</f>
        <v>102.62</v>
      </c>
      <c r="G35" s="643">
        <f t="shared" si="27"/>
        <v>102.62</v>
      </c>
      <c r="H35" s="643">
        <f t="shared" si="28"/>
        <v>102.62</v>
      </c>
      <c r="I35" s="643">
        <v>37.53</v>
      </c>
      <c r="J35" s="678">
        <f t="shared" si="15"/>
        <v>7702.6572000000006</v>
      </c>
      <c r="K35" s="678">
        <f t="shared" ref="K35:K63" si="31">E35*I35</f>
        <v>0</v>
      </c>
      <c r="L35" s="678">
        <f t="shared" si="29"/>
        <v>3851.3286000000003</v>
      </c>
      <c r="M35" s="678">
        <f t="shared" si="4"/>
        <v>3851.3286000000003</v>
      </c>
      <c r="N35" s="678">
        <f t="shared" si="30"/>
        <v>3851.3286000000003</v>
      </c>
      <c r="O35" s="646">
        <f>TRUNC((M35/J35),2)</f>
        <v>0.5</v>
      </c>
    </row>
    <row r="36" spans="1:18">
      <c r="A36" s="690" t="s">
        <v>990</v>
      </c>
      <c r="B36" s="671" t="s">
        <v>991</v>
      </c>
      <c r="C36" s="681"/>
      <c r="D36" s="682"/>
      <c r="E36" s="683"/>
      <c r="F36" s="683"/>
      <c r="G36" s="682"/>
      <c r="H36" s="682"/>
      <c r="I36" s="682"/>
      <c r="J36" s="685"/>
      <c r="K36" s="685"/>
      <c r="L36" s="685"/>
      <c r="M36" s="685"/>
      <c r="N36" s="685"/>
      <c r="O36" s="673"/>
      <c r="P36" s="691">
        <f>M37+M41+M43+M45+M53</f>
        <v>61926.145499999999</v>
      </c>
      <c r="R36" s="691">
        <f>P36/J68</f>
        <v>0.42987863599289206</v>
      </c>
    </row>
    <row r="37" spans="1:18">
      <c r="A37" s="690" t="s">
        <v>992</v>
      </c>
      <c r="B37" s="671" t="s">
        <v>800</v>
      </c>
      <c r="C37" s="681"/>
      <c r="D37" s="682"/>
      <c r="E37" s="683"/>
      <c r="F37" s="683"/>
      <c r="G37" s="682"/>
      <c r="H37" s="682"/>
      <c r="I37" s="682"/>
      <c r="J37" s="692">
        <f>SUM(J38:J40)</f>
        <v>16774.77</v>
      </c>
      <c r="K37" s="668">
        <f>SUM(K38:K40)</f>
        <v>16774.77</v>
      </c>
      <c r="L37" s="668">
        <f>SUM(L38:L40)</f>
        <v>0</v>
      </c>
      <c r="M37" s="668">
        <f>K37+L37</f>
        <v>16774.77</v>
      </c>
      <c r="N37" s="668">
        <f>J37-M37</f>
        <v>0</v>
      </c>
      <c r="O37" s="669"/>
    </row>
    <row r="38" spans="1:18" ht="25.5">
      <c r="A38" s="693" t="s">
        <v>807</v>
      </c>
      <c r="B38" s="51" t="s">
        <v>809</v>
      </c>
      <c r="C38" s="688" t="s">
        <v>100</v>
      </c>
      <c r="D38" s="689">
        <v>144.93</v>
      </c>
      <c r="E38" s="676">
        <v>144.93</v>
      </c>
      <c r="F38" s="676"/>
      <c r="G38" s="643">
        <f t="shared" si="27"/>
        <v>144.93</v>
      </c>
      <c r="H38" s="643">
        <f t="shared" si="28"/>
        <v>0</v>
      </c>
      <c r="I38" s="643">
        <v>89.05</v>
      </c>
      <c r="J38" s="678">
        <f t="shared" si="15"/>
        <v>12906.0165</v>
      </c>
      <c r="K38" s="678">
        <f t="shared" si="31"/>
        <v>12906.0165</v>
      </c>
      <c r="L38" s="678">
        <f t="shared" si="29"/>
        <v>0</v>
      </c>
      <c r="M38" s="678">
        <f t="shared" si="4"/>
        <v>12906.0165</v>
      </c>
      <c r="N38" s="678">
        <f t="shared" si="30"/>
        <v>0</v>
      </c>
      <c r="O38" s="646">
        <f>TRUNC((M38/J38),2)</f>
        <v>1</v>
      </c>
    </row>
    <row r="39" spans="1:18" ht="25.5">
      <c r="A39" s="693" t="s">
        <v>810</v>
      </c>
      <c r="B39" s="51" t="s">
        <v>812</v>
      </c>
      <c r="C39" s="688" t="s">
        <v>100</v>
      </c>
      <c r="D39" s="689">
        <f>27.17</f>
        <v>27.17</v>
      </c>
      <c r="E39" s="676">
        <v>27.17</v>
      </c>
      <c r="F39" s="676"/>
      <c r="G39" s="643">
        <f t="shared" si="27"/>
        <v>27.17</v>
      </c>
      <c r="H39" s="643">
        <f t="shared" si="28"/>
        <v>0</v>
      </c>
      <c r="I39" s="643">
        <v>40.4</v>
      </c>
      <c r="J39" s="678">
        <f t="shared" si="15"/>
        <v>1097.6680000000001</v>
      </c>
      <c r="K39" s="678">
        <f t="shared" si="31"/>
        <v>1097.6680000000001</v>
      </c>
      <c r="L39" s="678">
        <f t="shared" si="29"/>
        <v>0</v>
      </c>
      <c r="M39" s="678">
        <f t="shared" si="4"/>
        <v>1097.6680000000001</v>
      </c>
      <c r="N39" s="678">
        <f t="shared" si="30"/>
        <v>0</v>
      </c>
      <c r="O39" s="646">
        <f>TRUNC((M39/J39),2)</f>
        <v>1</v>
      </c>
    </row>
    <row r="40" spans="1:18">
      <c r="A40" s="693" t="s">
        <v>993</v>
      </c>
      <c r="B40" s="51" t="s">
        <v>138</v>
      </c>
      <c r="C40" s="688" t="s">
        <v>139</v>
      </c>
      <c r="D40" s="689">
        <v>11.95</v>
      </c>
      <c r="E40" s="676">
        <v>11.95</v>
      </c>
      <c r="F40" s="676"/>
      <c r="G40" s="643">
        <f t="shared" si="27"/>
        <v>11.95</v>
      </c>
      <c r="H40" s="643">
        <f t="shared" si="28"/>
        <v>0</v>
      </c>
      <c r="I40" s="643">
        <v>231.89</v>
      </c>
      <c r="J40" s="678">
        <f t="shared" si="15"/>
        <v>2771.0854999999997</v>
      </c>
      <c r="K40" s="678">
        <f t="shared" si="31"/>
        <v>2771.0854999999997</v>
      </c>
      <c r="L40" s="678">
        <f t="shared" si="29"/>
        <v>0</v>
      </c>
      <c r="M40" s="678">
        <f t="shared" si="4"/>
        <v>2771.0854999999997</v>
      </c>
      <c r="N40" s="678">
        <f t="shared" si="30"/>
        <v>0</v>
      </c>
      <c r="O40" s="646">
        <f>TRUNC((M40/J40),2)</f>
        <v>1</v>
      </c>
    </row>
    <row r="41" spans="1:18">
      <c r="A41" s="690" t="s">
        <v>994</v>
      </c>
      <c r="B41" s="671" t="s">
        <v>823</v>
      </c>
      <c r="C41" s="681"/>
      <c r="D41" s="682"/>
      <c r="E41" s="683"/>
      <c r="F41" s="683"/>
      <c r="G41" s="682"/>
      <c r="H41" s="682"/>
      <c r="I41" s="682"/>
      <c r="J41" s="692">
        <f>SUM(J42)</f>
        <v>5878.5324000000001</v>
      </c>
      <c r="K41" s="668">
        <f>SUM(K42:K42)</f>
        <v>5878.5324000000001</v>
      </c>
      <c r="L41" s="668">
        <f>SUM(L42:L42)</f>
        <v>0</v>
      </c>
      <c r="M41" s="668">
        <f t="shared" si="4"/>
        <v>5878.5324000000001</v>
      </c>
      <c r="N41" s="668">
        <f>J41-M41</f>
        <v>0</v>
      </c>
      <c r="O41" s="673"/>
    </row>
    <row r="42" spans="1:18" ht="25.5">
      <c r="A42" s="693" t="s">
        <v>835</v>
      </c>
      <c r="B42" s="51" t="s">
        <v>787</v>
      </c>
      <c r="C42" s="688" t="s">
        <v>100</v>
      </c>
      <c r="D42" s="689">
        <v>16.68</v>
      </c>
      <c r="E42" s="676">
        <v>16.68</v>
      </c>
      <c r="F42" s="676"/>
      <c r="G42" s="643">
        <f t="shared" si="27"/>
        <v>16.68</v>
      </c>
      <c r="H42" s="643">
        <f t="shared" si="28"/>
        <v>0</v>
      </c>
      <c r="I42" s="643">
        <v>352.43</v>
      </c>
      <c r="J42" s="678">
        <f t="shared" si="15"/>
        <v>5878.5324000000001</v>
      </c>
      <c r="K42" s="678">
        <f t="shared" si="31"/>
        <v>5878.5324000000001</v>
      </c>
      <c r="L42" s="678">
        <f t="shared" si="29"/>
        <v>0</v>
      </c>
      <c r="M42" s="678">
        <f t="shared" si="4"/>
        <v>5878.5324000000001</v>
      </c>
      <c r="N42" s="678">
        <f t="shared" si="30"/>
        <v>0</v>
      </c>
      <c r="O42" s="646">
        <f t="shared" ref="O42:O52" si="32">TRUNC((L42/J42),2)</f>
        <v>0</v>
      </c>
    </row>
    <row r="43" spans="1:18">
      <c r="A43" s="690" t="s">
        <v>995</v>
      </c>
      <c r="B43" s="671" t="s">
        <v>838</v>
      </c>
      <c r="C43" s="681"/>
      <c r="D43" s="682"/>
      <c r="E43" s="683"/>
      <c r="F43" s="683"/>
      <c r="G43" s="682"/>
      <c r="H43" s="682"/>
      <c r="I43" s="682"/>
      <c r="J43" s="692">
        <f>SUM(J44)</f>
        <v>558.78239999999994</v>
      </c>
      <c r="K43" s="668">
        <f>SUM(K44)</f>
        <v>558.78239999999994</v>
      </c>
      <c r="L43" s="668">
        <f>SUM(L44)</f>
        <v>0</v>
      </c>
      <c r="M43" s="668">
        <f t="shared" si="4"/>
        <v>558.78239999999994</v>
      </c>
      <c r="N43" s="668">
        <f>J43-M43</f>
        <v>0</v>
      </c>
      <c r="O43" s="673"/>
    </row>
    <row r="44" spans="1:18" ht="38.25">
      <c r="A44" s="693" t="s">
        <v>854</v>
      </c>
      <c r="B44" s="51" t="s">
        <v>856</v>
      </c>
      <c r="C44" s="688" t="s">
        <v>100</v>
      </c>
      <c r="D44" s="689">
        <v>9.1199999999999992</v>
      </c>
      <c r="E44" s="676">
        <v>9.1199999999999992</v>
      </c>
      <c r="F44" s="676"/>
      <c r="G44" s="643">
        <f t="shared" si="27"/>
        <v>9.1199999999999992</v>
      </c>
      <c r="H44" s="643">
        <f t="shared" si="28"/>
        <v>0</v>
      </c>
      <c r="I44" s="643">
        <v>61.27</v>
      </c>
      <c r="J44" s="678">
        <f t="shared" si="15"/>
        <v>558.78239999999994</v>
      </c>
      <c r="K44" s="678">
        <f t="shared" si="31"/>
        <v>558.78239999999994</v>
      </c>
      <c r="L44" s="678">
        <f t="shared" si="29"/>
        <v>0</v>
      </c>
      <c r="M44" s="678">
        <f t="shared" si="4"/>
        <v>558.78239999999994</v>
      </c>
      <c r="N44" s="678">
        <f t="shared" si="30"/>
        <v>0</v>
      </c>
      <c r="O44" s="646">
        <f>TRUNC((M44/J44),2)</f>
        <v>1</v>
      </c>
    </row>
    <row r="45" spans="1:18">
      <c r="A45" s="690" t="s">
        <v>996</v>
      </c>
      <c r="B45" s="671" t="s">
        <v>858</v>
      </c>
      <c r="C45" s="681"/>
      <c r="D45" s="682"/>
      <c r="E45" s="683"/>
      <c r="F45" s="683"/>
      <c r="G45" s="682"/>
      <c r="H45" s="682"/>
      <c r="I45" s="682"/>
      <c r="J45" s="692">
        <f>SUM(J46:J52)</f>
        <v>60075.116000000002</v>
      </c>
      <c r="K45" s="668">
        <f>SUM(K46:K52)</f>
        <v>27065.75</v>
      </c>
      <c r="L45" s="668">
        <f>SUM(L46:L52)</f>
        <v>0</v>
      </c>
      <c r="M45" s="668">
        <f t="shared" si="4"/>
        <v>27065.75</v>
      </c>
      <c r="N45" s="668">
        <f>J45-M45</f>
        <v>33009.366000000002</v>
      </c>
      <c r="O45" s="673"/>
    </row>
    <row r="46" spans="1:18" ht="25.5">
      <c r="A46" s="693" t="s">
        <v>997</v>
      </c>
      <c r="B46" s="51" t="s">
        <v>998</v>
      </c>
      <c r="C46" s="688" t="s">
        <v>194</v>
      </c>
      <c r="D46" s="689">
        <v>31.2</v>
      </c>
      <c r="E46" s="676"/>
      <c r="F46" s="676"/>
      <c r="G46" s="643">
        <f t="shared" si="27"/>
        <v>0</v>
      </c>
      <c r="H46" s="643">
        <f t="shared" si="28"/>
        <v>31.2</v>
      </c>
      <c r="I46" s="643">
        <v>153.97999999999999</v>
      </c>
      <c r="J46" s="678">
        <f t="shared" si="15"/>
        <v>4804.1759999999995</v>
      </c>
      <c r="K46" s="678">
        <f t="shared" si="31"/>
        <v>0</v>
      </c>
      <c r="L46" s="678">
        <f t="shared" si="29"/>
        <v>0</v>
      </c>
      <c r="M46" s="678">
        <f t="shared" si="4"/>
        <v>0</v>
      </c>
      <c r="N46" s="678">
        <f t="shared" si="30"/>
        <v>4804.1759999999995</v>
      </c>
      <c r="O46" s="646">
        <f>TRUNC((M46/J46),2)</f>
        <v>0</v>
      </c>
    </row>
    <row r="47" spans="1:18">
      <c r="A47" s="693" t="s">
        <v>999</v>
      </c>
      <c r="B47" s="694" t="s">
        <v>529</v>
      </c>
      <c r="C47" s="688" t="s">
        <v>194</v>
      </c>
      <c r="D47" s="695">
        <v>18</v>
      </c>
      <c r="E47" s="676"/>
      <c r="F47" s="676"/>
      <c r="G47" s="643">
        <f t="shared" si="27"/>
        <v>0</v>
      </c>
      <c r="H47" s="643">
        <f t="shared" si="28"/>
        <v>18</v>
      </c>
      <c r="I47" s="643">
        <v>41.65</v>
      </c>
      <c r="J47" s="678">
        <f t="shared" si="15"/>
        <v>749.69999999999993</v>
      </c>
      <c r="K47" s="678">
        <f t="shared" si="31"/>
        <v>0</v>
      </c>
      <c r="L47" s="678">
        <f t="shared" si="29"/>
        <v>0</v>
      </c>
      <c r="M47" s="678">
        <f t="shared" si="4"/>
        <v>0</v>
      </c>
      <c r="N47" s="678">
        <f t="shared" si="30"/>
        <v>749.69999999999993</v>
      </c>
      <c r="O47" s="646">
        <f t="shared" si="32"/>
        <v>0</v>
      </c>
    </row>
    <row r="48" spans="1:18">
      <c r="A48" s="693" t="s">
        <v>1000</v>
      </c>
      <c r="B48" s="694" t="s">
        <v>490</v>
      </c>
      <c r="C48" s="688" t="s">
        <v>94</v>
      </c>
      <c r="D48" s="695">
        <v>2</v>
      </c>
      <c r="E48" s="676"/>
      <c r="F48" s="676"/>
      <c r="G48" s="643">
        <f t="shared" si="27"/>
        <v>0</v>
      </c>
      <c r="H48" s="643">
        <f t="shared" si="28"/>
        <v>2</v>
      </c>
      <c r="I48" s="643">
        <v>27.64</v>
      </c>
      <c r="J48" s="678">
        <f t="shared" si="15"/>
        <v>55.28</v>
      </c>
      <c r="K48" s="678">
        <f t="shared" si="31"/>
        <v>0</v>
      </c>
      <c r="L48" s="678">
        <f t="shared" si="29"/>
        <v>0</v>
      </c>
      <c r="M48" s="678">
        <f t="shared" si="4"/>
        <v>0</v>
      </c>
      <c r="N48" s="678">
        <f t="shared" si="30"/>
        <v>55.28</v>
      </c>
      <c r="O48" s="646">
        <f>((L48/J48))</f>
        <v>0</v>
      </c>
    </row>
    <row r="49" spans="1:15">
      <c r="A49" s="693" t="s">
        <v>1001</v>
      </c>
      <c r="B49" s="51" t="s">
        <v>520</v>
      </c>
      <c r="C49" s="688" t="s">
        <v>94</v>
      </c>
      <c r="D49" s="696">
        <v>4</v>
      </c>
      <c r="E49" s="676"/>
      <c r="F49" s="676"/>
      <c r="G49" s="643">
        <f t="shared" si="27"/>
        <v>0</v>
      </c>
      <c r="H49" s="643">
        <f t="shared" si="28"/>
        <v>4</v>
      </c>
      <c r="I49" s="643">
        <v>25.25</v>
      </c>
      <c r="J49" s="678">
        <f t="shared" si="15"/>
        <v>101</v>
      </c>
      <c r="K49" s="678">
        <f t="shared" si="31"/>
        <v>0</v>
      </c>
      <c r="L49" s="678">
        <f t="shared" si="29"/>
        <v>0</v>
      </c>
      <c r="M49" s="678">
        <f t="shared" si="4"/>
        <v>0</v>
      </c>
      <c r="N49" s="678">
        <f t="shared" si="30"/>
        <v>101</v>
      </c>
      <c r="O49" s="646">
        <f t="shared" si="32"/>
        <v>0</v>
      </c>
    </row>
    <row r="50" spans="1:15">
      <c r="A50" s="693" t="s">
        <v>1002</v>
      </c>
      <c r="B50" s="51" t="s">
        <v>1003</v>
      </c>
      <c r="C50" s="688" t="s">
        <v>194</v>
      </c>
      <c r="D50" s="696">
        <v>6</v>
      </c>
      <c r="E50" s="676"/>
      <c r="F50" s="676"/>
      <c r="G50" s="643">
        <f t="shared" si="27"/>
        <v>0</v>
      </c>
      <c r="H50" s="643">
        <f t="shared" si="28"/>
        <v>6</v>
      </c>
      <c r="I50" s="643">
        <v>26.03</v>
      </c>
      <c r="J50" s="678">
        <f t="shared" si="15"/>
        <v>156.18</v>
      </c>
      <c r="K50" s="678">
        <f t="shared" si="31"/>
        <v>0</v>
      </c>
      <c r="L50" s="678">
        <f t="shared" si="29"/>
        <v>0</v>
      </c>
      <c r="M50" s="678">
        <f t="shared" si="4"/>
        <v>0</v>
      </c>
      <c r="N50" s="678">
        <f t="shared" si="30"/>
        <v>156.18</v>
      </c>
      <c r="O50" s="646">
        <f t="shared" si="32"/>
        <v>0</v>
      </c>
    </row>
    <row r="51" spans="1:15">
      <c r="A51" s="693" t="s">
        <v>1004</v>
      </c>
      <c r="B51" s="51" t="s">
        <v>1005</v>
      </c>
      <c r="C51" s="688" t="s">
        <v>194</v>
      </c>
      <c r="D51" s="696">
        <v>6</v>
      </c>
      <c r="E51" s="676"/>
      <c r="F51" s="676"/>
      <c r="G51" s="643">
        <f t="shared" si="27"/>
        <v>0</v>
      </c>
      <c r="H51" s="643">
        <f t="shared" si="28"/>
        <v>6</v>
      </c>
      <c r="I51" s="643">
        <v>12.88</v>
      </c>
      <c r="J51" s="678">
        <f t="shared" si="15"/>
        <v>77.28</v>
      </c>
      <c r="K51" s="678">
        <f t="shared" si="31"/>
        <v>0</v>
      </c>
      <c r="L51" s="678">
        <f t="shared" si="29"/>
        <v>0</v>
      </c>
      <c r="M51" s="678">
        <f t="shared" si="4"/>
        <v>0</v>
      </c>
      <c r="N51" s="678">
        <f t="shared" si="30"/>
        <v>77.28</v>
      </c>
      <c r="O51" s="646">
        <f t="shared" si="32"/>
        <v>0</v>
      </c>
    </row>
    <row r="52" spans="1:15" ht="25.5">
      <c r="A52" s="693" t="s">
        <v>1006</v>
      </c>
      <c r="B52" s="51" t="s">
        <v>1007</v>
      </c>
      <c r="C52" s="688" t="s">
        <v>94</v>
      </c>
      <c r="D52" s="696">
        <v>1</v>
      </c>
      <c r="E52" s="676">
        <v>0.5</v>
      </c>
      <c r="F52" s="676"/>
      <c r="G52" s="643">
        <f t="shared" si="27"/>
        <v>0.5</v>
      </c>
      <c r="H52" s="643">
        <f t="shared" si="28"/>
        <v>0.5</v>
      </c>
      <c r="I52" s="643">
        <v>54131.5</v>
      </c>
      <c r="J52" s="678">
        <f t="shared" si="15"/>
        <v>54131.5</v>
      </c>
      <c r="K52" s="678">
        <f t="shared" si="31"/>
        <v>27065.75</v>
      </c>
      <c r="L52" s="678">
        <f t="shared" si="29"/>
        <v>0</v>
      </c>
      <c r="M52" s="678">
        <f t="shared" si="4"/>
        <v>27065.75</v>
      </c>
      <c r="N52" s="678">
        <f t="shared" si="30"/>
        <v>27065.75</v>
      </c>
      <c r="O52" s="646">
        <f t="shared" si="32"/>
        <v>0</v>
      </c>
    </row>
    <row r="53" spans="1:15">
      <c r="A53" s="690" t="s">
        <v>1008</v>
      </c>
      <c r="B53" s="671" t="s">
        <v>1009</v>
      </c>
      <c r="C53" s="681"/>
      <c r="D53" s="682"/>
      <c r="E53" s="683"/>
      <c r="F53" s="683"/>
      <c r="G53" s="682"/>
      <c r="H53" s="682"/>
      <c r="I53" s="682"/>
      <c r="J53" s="692">
        <f>SUM(J54:J63)</f>
        <v>11648.3107</v>
      </c>
      <c r="K53" s="668">
        <f>SUM(K54:K63)</f>
        <v>11648.3107</v>
      </c>
      <c r="L53" s="668">
        <f>SUM(L54:L63)</f>
        <v>0</v>
      </c>
      <c r="M53" s="668">
        <f t="shared" si="4"/>
        <v>11648.3107</v>
      </c>
      <c r="N53" s="668">
        <f>J53-M53</f>
        <v>0</v>
      </c>
      <c r="O53" s="673"/>
    </row>
    <row r="54" spans="1:15">
      <c r="A54" s="693" t="s">
        <v>890</v>
      </c>
      <c r="B54" s="51" t="s">
        <v>163</v>
      </c>
      <c r="C54" s="688" t="s">
        <v>139</v>
      </c>
      <c r="D54" s="696">
        <v>2</v>
      </c>
      <c r="E54" s="676">
        <v>2</v>
      </c>
      <c r="F54" s="696"/>
      <c r="G54" s="643">
        <f t="shared" si="27"/>
        <v>2</v>
      </c>
      <c r="H54" s="643">
        <f>D54-G54</f>
        <v>0</v>
      </c>
      <c r="I54" s="643">
        <v>26.98</v>
      </c>
      <c r="J54" s="678">
        <f t="shared" si="15"/>
        <v>53.96</v>
      </c>
      <c r="K54" s="678">
        <f t="shared" si="31"/>
        <v>53.96</v>
      </c>
      <c r="L54" s="678">
        <f t="shared" si="29"/>
        <v>0</v>
      </c>
      <c r="M54" s="678">
        <f t="shared" si="4"/>
        <v>53.96</v>
      </c>
      <c r="N54" s="678">
        <f t="shared" si="30"/>
        <v>0</v>
      </c>
      <c r="O54" s="646">
        <f>TRUNC((M54/J54),2)</f>
        <v>1</v>
      </c>
    </row>
    <row r="55" spans="1:15" ht="25.5">
      <c r="A55" s="693" t="s">
        <v>891</v>
      </c>
      <c r="B55" s="51" t="s">
        <v>864</v>
      </c>
      <c r="C55" s="688" t="s">
        <v>139</v>
      </c>
      <c r="D55" s="696">
        <v>2.58</v>
      </c>
      <c r="E55" s="676">
        <v>2.58</v>
      </c>
      <c r="F55" s="696"/>
      <c r="G55" s="643">
        <f t="shared" si="27"/>
        <v>2.58</v>
      </c>
      <c r="H55" s="643">
        <f t="shared" ref="H55:H63" si="33">D55-G55</f>
        <v>0</v>
      </c>
      <c r="I55" s="643">
        <v>2633.66</v>
      </c>
      <c r="J55" s="678">
        <f t="shared" si="15"/>
        <v>6794.8427999999994</v>
      </c>
      <c r="K55" s="678">
        <f t="shared" si="31"/>
        <v>6794.8427999999994</v>
      </c>
      <c r="L55" s="678">
        <f t="shared" si="29"/>
        <v>0</v>
      </c>
      <c r="M55" s="678">
        <f t="shared" si="4"/>
        <v>6794.8427999999994</v>
      </c>
      <c r="N55" s="678">
        <f t="shared" si="30"/>
        <v>0</v>
      </c>
      <c r="O55" s="646">
        <f t="shared" ref="O55:O67" si="34">TRUNC((M55/J55),2)</f>
        <v>1</v>
      </c>
    </row>
    <row r="56" spans="1:15" ht="25.5">
      <c r="A56" s="693" t="s">
        <v>892</v>
      </c>
      <c r="B56" s="51" t="s">
        <v>894</v>
      </c>
      <c r="C56" s="688" t="s">
        <v>100</v>
      </c>
      <c r="D56" s="696">
        <v>9.4700000000000006</v>
      </c>
      <c r="E56" s="676">
        <v>9.4700000000000006</v>
      </c>
      <c r="F56" s="696"/>
      <c r="G56" s="643">
        <f t="shared" si="27"/>
        <v>9.4700000000000006</v>
      </c>
      <c r="H56" s="643">
        <f t="shared" si="33"/>
        <v>0</v>
      </c>
      <c r="I56" s="643">
        <v>170.18</v>
      </c>
      <c r="J56" s="678">
        <f t="shared" si="15"/>
        <v>1611.6046000000001</v>
      </c>
      <c r="K56" s="678">
        <f t="shared" si="31"/>
        <v>1611.6046000000001</v>
      </c>
      <c r="L56" s="678">
        <f t="shared" si="29"/>
        <v>0</v>
      </c>
      <c r="M56" s="678">
        <f t="shared" si="4"/>
        <v>1611.6046000000001</v>
      </c>
      <c r="N56" s="678">
        <f t="shared" si="30"/>
        <v>0</v>
      </c>
      <c r="O56" s="646">
        <f t="shared" si="34"/>
        <v>1</v>
      </c>
    </row>
    <row r="57" spans="1:15" ht="25.5">
      <c r="A57" s="693" t="s">
        <v>897</v>
      </c>
      <c r="B57" s="51" t="s">
        <v>236</v>
      </c>
      <c r="C57" s="688" t="s">
        <v>100</v>
      </c>
      <c r="D57" s="696">
        <v>14.14</v>
      </c>
      <c r="E57" s="676">
        <v>14.14</v>
      </c>
      <c r="F57" s="696"/>
      <c r="G57" s="643">
        <f t="shared" si="27"/>
        <v>14.14</v>
      </c>
      <c r="H57" s="643">
        <f t="shared" si="33"/>
        <v>0</v>
      </c>
      <c r="I57" s="643">
        <v>32.729999999999997</v>
      </c>
      <c r="J57" s="678">
        <f t="shared" si="15"/>
        <v>462.80219999999997</v>
      </c>
      <c r="K57" s="678">
        <f t="shared" si="31"/>
        <v>462.80219999999997</v>
      </c>
      <c r="L57" s="678">
        <f t="shared" si="29"/>
        <v>0</v>
      </c>
      <c r="M57" s="678">
        <f t="shared" si="4"/>
        <v>462.80219999999997</v>
      </c>
      <c r="N57" s="678">
        <f t="shared" si="30"/>
        <v>0</v>
      </c>
      <c r="O57" s="646">
        <f t="shared" si="34"/>
        <v>1</v>
      </c>
    </row>
    <row r="58" spans="1:15" ht="25.5">
      <c r="A58" s="693" t="s">
        <v>1010</v>
      </c>
      <c r="B58" s="51" t="s">
        <v>1011</v>
      </c>
      <c r="C58" s="688" t="s">
        <v>194</v>
      </c>
      <c r="D58" s="689">
        <v>22</v>
      </c>
      <c r="E58" s="676">
        <v>22</v>
      </c>
      <c r="F58" s="689"/>
      <c r="G58" s="643">
        <f t="shared" si="27"/>
        <v>22</v>
      </c>
      <c r="H58" s="643">
        <f t="shared" si="33"/>
        <v>0</v>
      </c>
      <c r="I58" s="643">
        <v>29.53</v>
      </c>
      <c r="J58" s="678">
        <f t="shared" si="15"/>
        <v>649.66000000000008</v>
      </c>
      <c r="K58" s="678">
        <f t="shared" si="31"/>
        <v>649.66000000000008</v>
      </c>
      <c r="L58" s="678">
        <f t="shared" si="29"/>
        <v>0</v>
      </c>
      <c r="M58" s="678">
        <f t="shared" si="4"/>
        <v>649.66000000000008</v>
      </c>
      <c r="N58" s="678">
        <f t="shared" si="30"/>
        <v>0</v>
      </c>
      <c r="O58" s="646">
        <f t="shared" si="34"/>
        <v>1</v>
      </c>
    </row>
    <row r="59" spans="1:15" ht="38.25">
      <c r="A59" s="693" t="s">
        <v>1012</v>
      </c>
      <c r="B59" s="51" t="s">
        <v>244</v>
      </c>
      <c r="C59" s="688" t="s">
        <v>100</v>
      </c>
      <c r="D59" s="689">
        <v>18.53</v>
      </c>
      <c r="E59" s="676">
        <v>18.53</v>
      </c>
      <c r="F59" s="689"/>
      <c r="G59" s="643">
        <f t="shared" si="27"/>
        <v>18.53</v>
      </c>
      <c r="H59" s="643">
        <f t="shared" si="33"/>
        <v>0</v>
      </c>
      <c r="I59" s="643">
        <v>6.92</v>
      </c>
      <c r="J59" s="678">
        <f t="shared" si="15"/>
        <v>128.2276</v>
      </c>
      <c r="K59" s="678">
        <f t="shared" si="31"/>
        <v>128.2276</v>
      </c>
      <c r="L59" s="678">
        <f t="shared" si="29"/>
        <v>0</v>
      </c>
      <c r="M59" s="678">
        <f t="shared" si="4"/>
        <v>128.2276</v>
      </c>
      <c r="N59" s="678">
        <f t="shared" si="30"/>
        <v>0</v>
      </c>
      <c r="O59" s="646">
        <f t="shared" si="34"/>
        <v>1</v>
      </c>
    </row>
    <row r="60" spans="1:15">
      <c r="A60" s="693" t="s">
        <v>1013</v>
      </c>
      <c r="B60" s="204" t="s">
        <v>261</v>
      </c>
      <c r="C60" s="688" t="s">
        <v>100</v>
      </c>
      <c r="D60" s="689">
        <v>18.53</v>
      </c>
      <c r="E60" s="676">
        <v>18.53</v>
      </c>
      <c r="F60" s="689"/>
      <c r="G60" s="643">
        <f t="shared" si="27"/>
        <v>18.53</v>
      </c>
      <c r="H60" s="643">
        <f t="shared" si="33"/>
        <v>0</v>
      </c>
      <c r="I60" s="643">
        <v>24.81</v>
      </c>
      <c r="J60" s="678">
        <f t="shared" si="15"/>
        <v>459.72930000000002</v>
      </c>
      <c r="K60" s="678">
        <f t="shared" si="31"/>
        <v>459.72930000000002</v>
      </c>
      <c r="L60" s="678">
        <f t="shared" si="29"/>
        <v>0</v>
      </c>
      <c r="M60" s="678">
        <f t="shared" si="4"/>
        <v>459.72930000000002</v>
      </c>
      <c r="N60" s="678">
        <f t="shared" si="30"/>
        <v>0</v>
      </c>
      <c r="O60" s="646">
        <f t="shared" si="34"/>
        <v>1</v>
      </c>
    </row>
    <row r="61" spans="1:15" ht="38.25">
      <c r="A61" s="693" t="s">
        <v>402</v>
      </c>
      <c r="B61" s="51" t="s">
        <v>404</v>
      </c>
      <c r="C61" s="688" t="s">
        <v>100</v>
      </c>
      <c r="D61" s="689">
        <v>18.53</v>
      </c>
      <c r="E61" s="676">
        <v>18.53</v>
      </c>
      <c r="F61" s="689"/>
      <c r="G61" s="643">
        <f t="shared" si="27"/>
        <v>18.53</v>
      </c>
      <c r="H61" s="643">
        <f t="shared" si="33"/>
        <v>0</v>
      </c>
      <c r="I61" s="643">
        <v>29.14</v>
      </c>
      <c r="J61" s="678">
        <f t="shared" si="15"/>
        <v>539.96420000000001</v>
      </c>
      <c r="K61" s="678">
        <f t="shared" si="31"/>
        <v>539.96420000000001</v>
      </c>
      <c r="L61" s="678">
        <f t="shared" si="29"/>
        <v>0</v>
      </c>
      <c r="M61" s="678">
        <f t="shared" si="4"/>
        <v>539.96420000000001</v>
      </c>
      <c r="N61" s="678">
        <f t="shared" si="30"/>
        <v>0</v>
      </c>
      <c r="O61" s="646">
        <f t="shared" si="34"/>
        <v>1</v>
      </c>
    </row>
    <row r="62" spans="1:15" ht="25.5">
      <c r="A62" s="693" t="s">
        <v>1014</v>
      </c>
      <c r="B62" s="51" t="s">
        <v>830</v>
      </c>
      <c r="C62" s="688" t="s">
        <v>100</v>
      </c>
      <c r="D62" s="689">
        <v>56</v>
      </c>
      <c r="E62" s="676">
        <v>56</v>
      </c>
      <c r="F62" s="689"/>
      <c r="G62" s="643">
        <f t="shared" si="27"/>
        <v>56</v>
      </c>
      <c r="H62" s="643">
        <f t="shared" si="33"/>
        <v>0</v>
      </c>
      <c r="I62" s="643">
        <v>2.48</v>
      </c>
      <c r="J62" s="678">
        <f t="shared" si="15"/>
        <v>138.88</v>
      </c>
      <c r="K62" s="678">
        <f t="shared" si="31"/>
        <v>138.88</v>
      </c>
      <c r="L62" s="678">
        <f t="shared" si="29"/>
        <v>0</v>
      </c>
      <c r="M62" s="678">
        <f t="shared" si="4"/>
        <v>138.88</v>
      </c>
      <c r="N62" s="678">
        <f t="shared" si="30"/>
        <v>0</v>
      </c>
      <c r="O62" s="646">
        <f t="shared" si="34"/>
        <v>1</v>
      </c>
    </row>
    <row r="63" spans="1:15">
      <c r="A63" s="693" t="s">
        <v>1015</v>
      </c>
      <c r="B63" s="51" t="s">
        <v>833</v>
      </c>
      <c r="C63" s="688" t="s">
        <v>100</v>
      </c>
      <c r="D63" s="689">
        <v>56</v>
      </c>
      <c r="E63" s="676">
        <v>56</v>
      </c>
      <c r="F63" s="689"/>
      <c r="G63" s="643">
        <f t="shared" si="27"/>
        <v>56</v>
      </c>
      <c r="H63" s="643">
        <f t="shared" si="33"/>
        <v>0</v>
      </c>
      <c r="I63" s="643">
        <v>14.44</v>
      </c>
      <c r="J63" s="678">
        <f t="shared" si="15"/>
        <v>808.64</v>
      </c>
      <c r="K63" s="678">
        <f t="shared" si="31"/>
        <v>808.64</v>
      </c>
      <c r="L63" s="678">
        <f t="shared" si="29"/>
        <v>0</v>
      </c>
      <c r="M63" s="678">
        <f t="shared" si="4"/>
        <v>808.64</v>
      </c>
      <c r="N63" s="678">
        <f t="shared" si="30"/>
        <v>0</v>
      </c>
      <c r="O63" s="646">
        <f t="shared" si="34"/>
        <v>1</v>
      </c>
    </row>
    <row r="64" spans="1:15">
      <c r="A64" s="690" t="s">
        <v>1016</v>
      </c>
      <c r="B64" s="671" t="s">
        <v>1017</v>
      </c>
      <c r="C64" s="681"/>
      <c r="D64" s="682"/>
      <c r="E64" s="683"/>
      <c r="F64" s="683"/>
      <c r="G64" s="682"/>
      <c r="H64" s="682"/>
      <c r="I64" s="692"/>
      <c r="J64" s="668">
        <f>SUM(J65:J67)</f>
        <v>2290.58</v>
      </c>
      <c r="K64" s="668">
        <f>SUM(K65:K67)</f>
        <v>2290.58</v>
      </c>
      <c r="L64" s="668">
        <f>SUM(L65:L67)</f>
        <v>0</v>
      </c>
      <c r="M64" s="668">
        <f>SUM(M65:M67)</f>
        <v>2290.58</v>
      </c>
      <c r="N64" s="668">
        <f>J64-M64</f>
        <v>0</v>
      </c>
      <c r="O64" s="673"/>
    </row>
    <row r="65" spans="1:17">
      <c r="A65" s="693" t="s">
        <v>1018</v>
      </c>
      <c r="B65" s="694" t="s">
        <v>1019</v>
      </c>
      <c r="C65" s="688" t="s">
        <v>194</v>
      </c>
      <c r="D65" s="695">
        <v>24</v>
      </c>
      <c r="E65" s="676">
        <v>24</v>
      </c>
      <c r="F65" s="676"/>
      <c r="G65" s="643">
        <f t="shared" si="27"/>
        <v>24</v>
      </c>
      <c r="H65" s="643">
        <f>D65-G65</f>
        <v>0</v>
      </c>
      <c r="I65" s="643">
        <v>75.53</v>
      </c>
      <c r="J65" s="678">
        <f>I65*D65</f>
        <v>1812.72</v>
      </c>
      <c r="K65" s="678">
        <f t="shared" ref="K65:K67" si="35">E65*I65</f>
        <v>1812.72</v>
      </c>
      <c r="L65" s="678">
        <f t="shared" si="29"/>
        <v>0</v>
      </c>
      <c r="M65" s="678">
        <f t="shared" ref="M65:M67" si="36">K65+L65</f>
        <v>1812.72</v>
      </c>
      <c r="N65" s="678">
        <f t="shared" ref="N65:N67" si="37">J65-M65</f>
        <v>0</v>
      </c>
      <c r="O65" s="646">
        <f t="shared" si="34"/>
        <v>1</v>
      </c>
    </row>
    <row r="66" spans="1:17" ht="25.5">
      <c r="A66" s="693" t="s">
        <v>1020</v>
      </c>
      <c r="B66" s="51" t="s">
        <v>469</v>
      </c>
      <c r="C66" s="688" t="s">
        <v>94</v>
      </c>
      <c r="D66" s="689">
        <v>1</v>
      </c>
      <c r="E66" s="676">
        <v>1</v>
      </c>
      <c r="F66" s="676"/>
      <c r="G66" s="643">
        <f t="shared" si="27"/>
        <v>1</v>
      </c>
      <c r="H66" s="643">
        <f t="shared" ref="H66:H67" si="38">D66-G66</f>
        <v>0</v>
      </c>
      <c r="I66" s="643">
        <v>412.09</v>
      </c>
      <c r="J66" s="678">
        <f t="shared" ref="J66:J67" si="39">I66*D66</f>
        <v>412.09</v>
      </c>
      <c r="K66" s="678">
        <f t="shared" si="35"/>
        <v>412.09</v>
      </c>
      <c r="L66" s="678">
        <f t="shared" si="29"/>
        <v>0</v>
      </c>
      <c r="M66" s="678">
        <f t="shared" si="36"/>
        <v>412.09</v>
      </c>
      <c r="N66" s="678">
        <f t="shared" si="37"/>
        <v>0</v>
      </c>
      <c r="O66" s="646">
        <f t="shared" si="34"/>
        <v>1</v>
      </c>
    </row>
    <row r="67" spans="1:17">
      <c r="A67" s="693" t="s">
        <v>1021</v>
      </c>
      <c r="B67" s="51" t="s">
        <v>472</v>
      </c>
      <c r="C67" s="688" t="s">
        <v>94</v>
      </c>
      <c r="D67" s="689">
        <v>1</v>
      </c>
      <c r="E67" s="676">
        <v>1</v>
      </c>
      <c r="F67" s="676"/>
      <c r="G67" s="643">
        <f t="shared" si="27"/>
        <v>1</v>
      </c>
      <c r="H67" s="643">
        <f t="shared" si="38"/>
        <v>0</v>
      </c>
      <c r="I67" s="643">
        <v>65.77</v>
      </c>
      <c r="J67" s="678">
        <f t="shared" si="39"/>
        <v>65.77</v>
      </c>
      <c r="K67" s="678">
        <f t="shared" si="35"/>
        <v>65.77</v>
      </c>
      <c r="L67" s="678">
        <f t="shared" si="29"/>
        <v>0</v>
      </c>
      <c r="M67" s="678">
        <f t="shared" si="36"/>
        <v>65.77</v>
      </c>
      <c r="N67" s="678">
        <f t="shared" si="37"/>
        <v>0</v>
      </c>
      <c r="O67" s="646">
        <f t="shared" si="34"/>
        <v>1</v>
      </c>
    </row>
    <row r="68" spans="1:17" s="615" customFormat="1">
      <c r="A68" s="697"/>
      <c r="B68" s="698"/>
      <c r="C68" s="698"/>
      <c r="D68" s="698"/>
      <c r="E68" s="698"/>
      <c r="F68" s="698"/>
      <c r="G68" s="698"/>
      <c r="H68" s="698"/>
      <c r="I68" s="699"/>
      <c r="J68" s="627">
        <f>J11+J37+J41+J43+J45+J53+J64+J14+J16+J18+J22+J25+J28+J30+J33+0.01</f>
        <v>144054.95020000002</v>
      </c>
      <c r="K68" s="627">
        <f>K11+K14+K16+K18+K22+K25+K28+K30+K33++K37+K41+K43+K45+K53+K64+0.01</f>
        <v>83964.244200000001</v>
      </c>
      <c r="L68" s="700">
        <f>L11+L14+L16+L18+L22+L25+L28+L30+L33+L37+L41+L43+L45+L53+L64</f>
        <v>13540.68</v>
      </c>
      <c r="M68" s="701">
        <f>K68+L68</f>
        <v>97504.924200000009</v>
      </c>
      <c r="N68" s="700">
        <f>J68-M68</f>
        <v>46550.026000000013</v>
      </c>
      <c r="O68" s="702"/>
      <c r="P68" s="703"/>
      <c r="Q68" s="703"/>
    </row>
    <row r="69" spans="1:17" s="615" customFormat="1">
      <c r="A69" s="697" t="s">
        <v>38</v>
      </c>
      <c r="B69" s="698"/>
      <c r="C69" s="698"/>
      <c r="D69" s="698"/>
      <c r="E69" s="698"/>
      <c r="F69" s="698"/>
      <c r="G69" s="698"/>
      <c r="H69" s="698"/>
      <c r="I69" s="699"/>
      <c r="J69" s="704"/>
      <c r="K69" s="705">
        <f>SUM(K68/J68)</f>
        <v>0.58286260960437297</v>
      </c>
      <c r="L69" s="706">
        <f>L68/J68</f>
        <v>9.3996631016155102E-2</v>
      </c>
      <c r="M69" s="706">
        <f>M68/J68</f>
        <v>0.67685924062052816</v>
      </c>
      <c r="N69" s="707">
        <f>N68/J68</f>
        <v>0.3231407593794719</v>
      </c>
      <c r="O69" s="708"/>
    </row>
    <row r="70" spans="1:17" s="154" customFormat="1" ht="12">
      <c r="A70" s="272"/>
      <c r="B70" s="181"/>
      <c r="D70" s="153" t="s">
        <v>39</v>
      </c>
      <c r="E70" s="181"/>
      <c r="F70" s="709"/>
      <c r="G70" s="181"/>
      <c r="H70" s="181"/>
      <c r="I70" s="710"/>
      <c r="J70" s="277"/>
      <c r="K70" s="181" t="s">
        <v>40</v>
      </c>
      <c r="L70" s="710"/>
      <c r="M70" s="181"/>
      <c r="N70" s="181"/>
      <c r="O70" s="711"/>
    </row>
    <row r="71" spans="1:17" s="154" customFormat="1" ht="12">
      <c r="A71" s="272"/>
      <c r="B71" s="181"/>
      <c r="D71" s="153" t="s">
        <v>41</v>
      </c>
      <c r="E71" s="181"/>
      <c r="F71" s="709"/>
      <c r="G71" s="181"/>
      <c r="H71" s="181"/>
      <c r="I71" s="710"/>
      <c r="J71" s="277"/>
      <c r="K71" s="181" t="s">
        <v>42</v>
      </c>
      <c r="L71" s="710"/>
      <c r="M71" s="181"/>
      <c r="N71" s="181"/>
      <c r="O71" s="711"/>
    </row>
    <row r="72" spans="1:17" s="154" customFormat="1" ht="12">
      <c r="A72" s="272"/>
      <c r="B72" s="181"/>
      <c r="D72" s="153" t="s">
        <v>42</v>
      </c>
      <c r="E72" s="181"/>
      <c r="F72" s="709"/>
      <c r="G72" s="181"/>
      <c r="H72" s="181"/>
      <c r="I72" s="710"/>
      <c r="J72" s="277"/>
      <c r="K72" s="181"/>
      <c r="L72" s="710"/>
      <c r="M72" s="181"/>
      <c r="N72" s="181"/>
      <c r="O72" s="711"/>
    </row>
    <row r="73" spans="1:17" s="154" customFormat="1" ht="12">
      <c r="A73" s="272"/>
      <c r="B73" s="181"/>
      <c r="C73" s="181"/>
      <c r="D73" s="153"/>
      <c r="E73" s="181"/>
      <c r="F73" s="709"/>
      <c r="G73" s="181"/>
      <c r="H73" s="181"/>
      <c r="I73" s="710"/>
      <c r="J73" s="277"/>
      <c r="K73" s="181"/>
      <c r="L73" s="710"/>
      <c r="M73" s="181"/>
      <c r="N73" s="181"/>
      <c r="O73" s="711"/>
    </row>
    <row r="74" spans="1:17" s="154" customFormat="1" ht="12">
      <c r="A74" s="280"/>
      <c r="B74" s="281"/>
      <c r="C74" s="281"/>
      <c r="D74" s="153"/>
      <c r="E74" s="181"/>
      <c r="F74" s="709"/>
      <c r="G74" s="181"/>
      <c r="H74" s="181"/>
      <c r="I74" s="710"/>
      <c r="J74" s="277"/>
      <c r="K74" s="181"/>
      <c r="L74" s="710"/>
      <c r="M74" s="181"/>
      <c r="N74" s="181"/>
      <c r="O74" s="711"/>
    </row>
    <row r="75" spans="1:17" s="154" customFormat="1" ht="12">
      <c r="A75" s="561" t="s">
        <v>43</v>
      </c>
      <c r="B75" s="562"/>
      <c r="C75" s="563"/>
      <c r="D75" s="153"/>
      <c r="E75" s="181"/>
      <c r="F75" s="709"/>
      <c r="G75" s="181"/>
      <c r="H75" s="181"/>
      <c r="I75" s="710"/>
      <c r="J75" s="277"/>
      <c r="K75" s="181"/>
      <c r="L75" s="710"/>
      <c r="M75" s="181"/>
      <c r="N75" s="181"/>
      <c r="O75" s="711"/>
    </row>
    <row r="76" spans="1:17" s="154" customFormat="1" thickBot="1">
      <c r="A76" s="283"/>
      <c r="B76" s="284"/>
      <c r="C76" s="284"/>
      <c r="D76" s="159"/>
      <c r="E76" s="287"/>
      <c r="F76" s="712"/>
      <c r="G76" s="287"/>
      <c r="H76" s="287"/>
      <c r="I76" s="713"/>
      <c r="J76" s="290"/>
      <c r="K76" s="287"/>
      <c r="L76" s="713"/>
      <c r="M76" s="287"/>
      <c r="N76" s="287"/>
      <c r="O76" s="714"/>
    </row>
    <row r="77" spans="1:17" s="143" customFormat="1" ht="12">
      <c r="A77" s="139"/>
      <c r="B77" s="140"/>
      <c r="C77" s="141"/>
      <c r="D77" s="715"/>
      <c r="F77" s="144"/>
      <c r="I77" s="716"/>
      <c r="J77" s="716"/>
      <c r="K77" s="146"/>
      <c r="L77" s="146"/>
      <c r="M77" s="146"/>
    </row>
    <row r="78" spans="1:17" s="724" customFormat="1" ht="12">
      <c r="A78" s="717" t="s">
        <v>1022</v>
      </c>
      <c r="B78" s="717"/>
      <c r="C78" s="717"/>
      <c r="D78" s="717"/>
      <c r="E78" s="718"/>
      <c r="F78" s="719"/>
      <c r="G78" s="720"/>
      <c r="H78" s="720"/>
      <c r="I78" s="721"/>
      <c r="J78" s="721"/>
      <c r="K78" s="722"/>
      <c r="L78" s="722"/>
      <c r="M78" s="723"/>
    </row>
    <row r="79" spans="1:17" s="724" customFormat="1" ht="12">
      <c r="A79" s="721"/>
      <c r="B79" s="721"/>
      <c r="C79" s="721"/>
      <c r="D79" s="725"/>
      <c r="E79" s="718"/>
      <c r="F79" s="719"/>
      <c r="G79" s="726"/>
      <c r="H79" s="726"/>
      <c r="I79" s="726"/>
      <c r="J79" s="726"/>
      <c r="K79" s="722"/>
      <c r="L79" s="722"/>
      <c r="M79" s="723"/>
    </row>
    <row r="80" spans="1:17" s="724" customFormat="1" ht="12">
      <c r="C80" s="727"/>
      <c r="D80" s="727"/>
      <c r="F80" s="728"/>
      <c r="G80" s="729"/>
      <c r="H80" s="730"/>
      <c r="J80" s="722"/>
      <c r="K80" s="722"/>
      <c r="L80" s="722"/>
      <c r="M80" s="723"/>
    </row>
    <row r="81" spans="1:13" s="724" customFormat="1" ht="12">
      <c r="C81" s="727"/>
      <c r="D81" s="727"/>
      <c r="F81" s="728"/>
      <c r="G81" s="729"/>
      <c r="H81" s="730"/>
      <c r="J81" s="722"/>
      <c r="K81" s="722"/>
      <c r="L81" s="722"/>
      <c r="M81" s="723"/>
    </row>
    <row r="82" spans="1:13" s="724" customFormat="1" ht="12">
      <c r="A82" s="731"/>
      <c r="C82" s="732" t="s">
        <v>44</v>
      </c>
      <c r="D82" s="727"/>
      <c r="F82" s="733"/>
      <c r="H82" s="733"/>
      <c r="J82" s="722"/>
      <c r="K82" s="722"/>
      <c r="L82" s="734" t="s">
        <v>45</v>
      </c>
      <c r="M82" s="735"/>
    </row>
    <row r="83" spans="1:13" s="724" customFormat="1" ht="12">
      <c r="A83" s="731"/>
      <c r="C83" s="727" t="s">
        <v>46</v>
      </c>
      <c r="D83" s="727"/>
      <c r="F83" s="733"/>
      <c r="G83" s="736"/>
      <c r="J83" s="722"/>
      <c r="K83" s="722"/>
      <c r="L83" s="737" t="s">
        <v>47</v>
      </c>
      <c r="M83" s="723"/>
    </row>
    <row r="84" spans="1:13" s="724" customFormat="1" ht="12">
      <c r="A84" s="731"/>
      <c r="C84" s="727" t="s">
        <v>48</v>
      </c>
      <c r="D84" s="727"/>
      <c r="F84" s="733"/>
      <c r="G84" s="736"/>
      <c r="J84" s="722"/>
      <c r="K84" s="722"/>
      <c r="L84" s="737" t="s">
        <v>49</v>
      </c>
      <c r="M84" s="723"/>
    </row>
    <row r="85" spans="1:13" s="143" customFormat="1" ht="12">
      <c r="A85" s="139"/>
      <c r="B85" s="140"/>
      <c r="C85" s="141"/>
      <c r="D85" s="715"/>
      <c r="F85" s="144"/>
      <c r="I85" s="716"/>
      <c r="J85" s="716"/>
      <c r="K85" s="146"/>
      <c r="L85" s="146"/>
      <c r="M85" s="146"/>
    </row>
    <row r="86" spans="1:13" s="143" customFormat="1" ht="12">
      <c r="A86" s="139"/>
      <c r="B86" s="140"/>
      <c r="C86" s="141"/>
      <c r="D86" s="715"/>
      <c r="F86" s="144"/>
      <c r="I86" s="716"/>
      <c r="J86" s="716"/>
      <c r="K86" s="146"/>
      <c r="L86" s="146"/>
      <c r="M86" s="146"/>
    </row>
  </sheetData>
  <mergeCells count="21">
    <mergeCell ref="A68:I68"/>
    <mergeCell ref="A69:I69"/>
    <mergeCell ref="A75:C75"/>
    <mergeCell ref="A78:D78"/>
    <mergeCell ref="G78:J78"/>
    <mergeCell ref="A79:C79"/>
    <mergeCell ref="G79:J79"/>
    <mergeCell ref="O4:O5"/>
    <mergeCell ref="A6:B6"/>
    <mergeCell ref="C8:D8"/>
    <mergeCell ref="A9:B9"/>
    <mergeCell ref="C9:D9"/>
    <mergeCell ref="E9:F9"/>
    <mergeCell ref="A1:H3"/>
    <mergeCell ref="I1:L1"/>
    <mergeCell ref="A4:A5"/>
    <mergeCell ref="B4:B5"/>
    <mergeCell ref="C4:C5"/>
    <mergeCell ref="D4:H4"/>
    <mergeCell ref="I4:I5"/>
    <mergeCell ref="J4:N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15" customHeight="1"/>
  <sheetData/>
  <pageMargins left="0.51181100000000002" right="0.51181100000000002" top="0.78740199999999982" bottom="0.78740199999999982" header="0.31496099999999999" footer="0.314960999999999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indexed="2"/>
    <pageSetUpPr fitToPage="1"/>
  </sheetPr>
  <dimension ref="A1:IW357"/>
  <sheetViews>
    <sheetView view="pageBreakPreview" zoomScale="115" workbookViewId="0">
      <pane xSplit="3" ySplit="5" topLeftCell="D6" activePane="bottomRight" state="frozen"/>
      <selection activeCell="M16" sqref="M16"/>
      <selection pane="topRight"/>
      <selection pane="bottomLeft"/>
      <selection pane="bottomRight" activeCell="D6" sqref="D6"/>
    </sheetView>
  </sheetViews>
  <sheetFormatPr defaultColWidth="9.140625" defaultRowHeight="13.15" customHeight="1"/>
  <cols>
    <col min="1" max="1" width="10.28515625" style="1" customWidth="1"/>
    <col min="2" max="2" width="45.42578125" style="2" customWidth="1"/>
    <col min="3" max="3" width="4.85546875" style="3" bestFit="1" customWidth="1"/>
    <col min="4" max="4" width="10.140625" style="4" customWidth="1"/>
    <col min="5" max="5" width="8.5703125" style="2" customWidth="1"/>
    <col min="6" max="6" width="8.7109375" style="5" customWidth="1"/>
    <col min="7" max="7" width="8.140625" style="2" customWidth="1"/>
    <col min="8" max="8" width="10.85546875" style="2" customWidth="1"/>
    <col min="9" max="9" width="14.28515625" style="6" customWidth="1"/>
    <col min="10" max="10" width="11.140625" style="6" customWidth="1"/>
    <col min="11" max="11" width="9.5703125" style="7" customWidth="1"/>
    <col min="12" max="12" width="11" style="7" bestFit="1" customWidth="1"/>
    <col min="13" max="13" width="11.28515625" style="7" customWidth="1"/>
    <col min="14" max="14" width="11.85546875" style="2" customWidth="1"/>
    <col min="15" max="15" width="8.5703125" style="2" customWidth="1"/>
    <col min="16" max="16" width="9.140625" style="2" customWidth="1"/>
    <col min="17" max="17" width="10.140625" style="2" bestFit="1" customWidth="1"/>
    <col min="18" max="257" width="9.140625" style="2" customWidth="1"/>
  </cols>
  <sheetData>
    <row r="1" spans="1:17" ht="12.75">
      <c r="A1" s="490" t="s">
        <v>0</v>
      </c>
      <c r="B1" s="491"/>
      <c r="C1" s="491"/>
      <c r="D1" s="491"/>
      <c r="E1" s="491"/>
      <c r="F1" s="491"/>
      <c r="G1" s="491"/>
      <c r="H1" s="491"/>
      <c r="I1" s="496" t="s">
        <v>50</v>
      </c>
      <c r="J1" s="496"/>
      <c r="K1" s="496"/>
      <c r="L1" s="497"/>
      <c r="M1" s="498" t="s">
        <v>1</v>
      </c>
      <c r="N1" s="499"/>
      <c r="O1" s="500"/>
    </row>
    <row r="2" spans="1:17" ht="12.75">
      <c r="A2" s="492"/>
      <c r="B2" s="493"/>
      <c r="C2" s="493"/>
      <c r="D2" s="493"/>
      <c r="E2" s="493"/>
      <c r="F2" s="493"/>
      <c r="G2" s="493"/>
      <c r="H2" s="493"/>
      <c r="I2" s="8" t="s">
        <v>2</v>
      </c>
      <c r="J2" s="9"/>
      <c r="K2" s="9"/>
      <c r="L2" s="10"/>
      <c r="M2" s="11"/>
      <c r="N2" s="12"/>
      <c r="O2" s="13"/>
    </row>
    <row r="3" spans="1:17" ht="12.75">
      <c r="A3" s="494"/>
      <c r="B3" s="495"/>
      <c r="C3" s="495"/>
      <c r="D3" s="495"/>
      <c r="E3" s="495"/>
      <c r="F3" s="495"/>
      <c r="G3" s="495"/>
      <c r="H3" s="495"/>
      <c r="I3" s="14" t="s">
        <v>3</v>
      </c>
      <c r="J3" s="501" t="s">
        <v>51</v>
      </c>
      <c r="K3" s="501"/>
      <c r="L3" s="502"/>
      <c r="M3" s="15" t="s">
        <v>4</v>
      </c>
      <c r="N3" s="16"/>
      <c r="O3" s="17"/>
    </row>
    <row r="4" spans="1:17" ht="12.75">
      <c r="A4" s="503" t="s">
        <v>5</v>
      </c>
      <c r="B4" s="504" t="s">
        <v>6</v>
      </c>
      <c r="C4" s="504" t="s">
        <v>7</v>
      </c>
      <c r="D4" s="505" t="s">
        <v>8</v>
      </c>
      <c r="E4" s="506"/>
      <c r="F4" s="506"/>
      <c r="G4" s="506"/>
      <c r="H4" s="507"/>
      <c r="I4" s="508" t="s">
        <v>9</v>
      </c>
      <c r="J4" s="504" t="s">
        <v>10</v>
      </c>
      <c r="K4" s="504"/>
      <c r="L4" s="504"/>
      <c r="M4" s="504"/>
      <c r="N4" s="504"/>
      <c r="O4" s="504" t="s">
        <v>11</v>
      </c>
    </row>
    <row r="5" spans="1:17" s="12" customFormat="1" ht="51">
      <c r="A5" s="503"/>
      <c r="B5" s="504"/>
      <c r="C5" s="504"/>
      <c r="D5" s="18" t="s">
        <v>12</v>
      </c>
      <c r="E5" s="19" t="s">
        <v>13</v>
      </c>
      <c r="F5" s="20" t="s">
        <v>14</v>
      </c>
      <c r="G5" s="19" t="s">
        <v>15</v>
      </c>
      <c r="H5" s="19" t="s">
        <v>16</v>
      </c>
      <c r="I5" s="508"/>
      <c r="J5" s="18" t="s">
        <v>17</v>
      </c>
      <c r="K5" s="21" t="s">
        <v>18</v>
      </c>
      <c r="L5" s="21" t="s">
        <v>14</v>
      </c>
      <c r="M5" s="21" t="s">
        <v>19</v>
      </c>
      <c r="N5" s="19" t="s">
        <v>16</v>
      </c>
      <c r="O5" s="504"/>
    </row>
    <row r="6" spans="1:17" s="22" customFormat="1" ht="12.75">
      <c r="A6" s="509" t="s">
        <v>20</v>
      </c>
      <c r="B6" s="510"/>
      <c r="C6" s="24"/>
      <c r="D6" s="24"/>
      <c r="E6" s="25"/>
      <c r="F6" s="24"/>
      <c r="G6" s="24"/>
      <c r="H6" s="24"/>
      <c r="I6" s="24"/>
      <c r="J6" s="26"/>
      <c r="K6" s="26"/>
      <c r="L6" s="26"/>
      <c r="M6" s="26"/>
      <c r="N6" s="24"/>
      <c r="O6" s="27"/>
      <c r="Q6" s="29"/>
    </row>
    <row r="7" spans="1:17" s="12" customFormat="1" ht="12.75">
      <c r="A7" s="511" t="s">
        <v>21</v>
      </c>
      <c r="B7" s="512"/>
      <c r="C7" s="30"/>
      <c r="D7" s="30"/>
      <c r="E7" s="31"/>
      <c r="F7" s="30"/>
      <c r="G7" s="30"/>
      <c r="H7" s="30"/>
      <c r="I7" s="30"/>
      <c r="J7" s="32">
        <f>J8</f>
        <v>25724.73</v>
      </c>
      <c r="K7" s="32">
        <f>K8</f>
        <v>10547.14</v>
      </c>
      <c r="L7" s="32">
        <f>L8</f>
        <v>3858.7039999999997</v>
      </c>
      <c r="M7" s="32">
        <f>M8</f>
        <v>14405.84</v>
      </c>
      <c r="N7" s="32">
        <f>N8</f>
        <v>11318.89</v>
      </c>
      <c r="O7" s="33"/>
      <c r="Q7" s="34"/>
    </row>
    <row r="8" spans="1:17" s="12" customFormat="1" ht="12.75">
      <c r="A8" s="35" t="str">
        <f>'[1]Orçamento Sintético'!$A$13</f>
        <v>1.01.1</v>
      </c>
      <c r="B8" s="36" t="str">
        <f>'[1]Orçamento Sintético'!D13</f>
        <v>EQUIPE DIRIGENTE</v>
      </c>
      <c r="C8" s="36" t="str">
        <f>'[1]Orçamento Sintético'!E13</f>
        <v>un</v>
      </c>
      <c r="D8" s="36">
        <v>1</v>
      </c>
      <c r="E8" s="37">
        <f>'BM 002'!G8</f>
        <v>0.41</v>
      </c>
      <c r="F8" s="38">
        <v>0.15</v>
      </c>
      <c r="G8" s="37">
        <f>E8+F8</f>
        <v>0.55999999999999994</v>
      </c>
      <c r="H8" s="21">
        <f>D8-G8</f>
        <v>0.44000000000000006</v>
      </c>
      <c r="I8" s="39">
        <v>25724.73</v>
      </c>
      <c r="J8" s="18">
        <f>TRUNC(($I8*D8),2)</f>
        <v>25724.73</v>
      </c>
      <c r="K8" s="18">
        <v>10547.14</v>
      </c>
      <c r="L8" s="18">
        <f>TRUNC(($I8*F8),2)+0.004</f>
        <v>3858.7039999999997</v>
      </c>
      <c r="M8" s="18">
        <f>TRUNC(($L8+K8),2)</f>
        <v>14405.84</v>
      </c>
      <c r="N8" s="18">
        <f>J8-M8</f>
        <v>11318.89</v>
      </c>
      <c r="O8" s="40">
        <f>TRUNC((L8/J8),2)</f>
        <v>0.14000000000000001</v>
      </c>
      <c r="Q8" s="34"/>
    </row>
    <row r="9" spans="1:17" s="12" customFormat="1" ht="12.75">
      <c r="A9" s="41"/>
      <c r="B9" s="42"/>
      <c r="C9" s="43"/>
      <c r="D9" s="44"/>
      <c r="E9" s="45"/>
      <c r="F9" s="46"/>
      <c r="G9" s="45"/>
      <c r="H9" s="47"/>
      <c r="I9" s="48"/>
      <c r="J9" s="49"/>
      <c r="K9" s="49"/>
      <c r="L9" s="49"/>
      <c r="M9" s="49"/>
      <c r="N9" s="49"/>
      <c r="O9" s="50"/>
      <c r="Q9" s="34"/>
    </row>
    <row r="10" spans="1:17" s="22" customFormat="1" ht="12.75">
      <c r="A10" s="509" t="s">
        <v>22</v>
      </c>
      <c r="B10" s="510"/>
      <c r="C10" s="24"/>
      <c r="D10" s="24"/>
      <c r="E10" s="25"/>
      <c r="F10" s="24"/>
      <c r="G10" s="24"/>
      <c r="H10" s="24"/>
      <c r="I10" s="24"/>
      <c r="J10" s="26">
        <f>SUM(J11:J13)</f>
        <v>14307.44</v>
      </c>
      <c r="K10" s="26">
        <f>SUM(K11:K13)</f>
        <v>5625.02</v>
      </c>
      <c r="L10" s="26">
        <f>SUM(L11:L13)</f>
        <v>0</v>
      </c>
      <c r="M10" s="26">
        <f>SUM(M11:M13)</f>
        <v>5625.02</v>
      </c>
      <c r="N10" s="26">
        <f>SUM(N11:N13)</f>
        <v>8682.42</v>
      </c>
      <c r="O10" s="27"/>
      <c r="Q10" s="29"/>
    </row>
    <row r="11" spans="1:17" s="12" customFormat="1" ht="25.5">
      <c r="A11" s="35" t="str">
        <f>'[1]Orçamento Sintético'!A15</f>
        <v>1.02.1</v>
      </c>
      <c r="B11" s="36" t="str">
        <f>'[1]Orçamento Sintético'!D15</f>
        <v>Barracão para Obras de Médio Porte Reaproveitamento 2 vezes</v>
      </c>
      <c r="C11" s="36" t="str">
        <f>'[1]Orçamento Sintético'!E15</f>
        <v>m²</v>
      </c>
      <c r="D11" s="36">
        <v>20</v>
      </c>
      <c r="E11" s="37">
        <f>'BM 002'!G11</f>
        <v>20</v>
      </c>
      <c r="F11" s="38"/>
      <c r="G11" s="37">
        <f t="shared" ref="G11:G41" si="0">E11+F11</f>
        <v>20</v>
      </c>
      <c r="H11" s="21">
        <f t="shared" ref="H11:H50" si="1">D11-G11</f>
        <v>0</v>
      </c>
      <c r="I11" s="39">
        <v>170.08</v>
      </c>
      <c r="J11" s="18">
        <f t="shared" ref="J11:J13" si="2">TRUNC(($I11*D11),2)</f>
        <v>3401.6</v>
      </c>
      <c r="K11" s="18">
        <v>3401.6</v>
      </c>
      <c r="L11" s="18">
        <f t="shared" ref="L11:L13" si="3">TRUNC(($I11*F11),2)</f>
        <v>0</v>
      </c>
      <c r="M11" s="18">
        <f t="shared" ref="M11:M13" si="4">TRUNC(($L11+K11),2)</f>
        <v>3401.6</v>
      </c>
      <c r="N11" s="18">
        <f t="shared" ref="N11:N13" si="5">J11-M11</f>
        <v>0</v>
      </c>
      <c r="O11" s="40">
        <f t="shared" ref="O11:O74" si="6">TRUNC((L11/J11),2)</f>
        <v>0</v>
      </c>
    </row>
    <row r="12" spans="1:17" s="12" customFormat="1" ht="12.75">
      <c r="A12" s="35" t="str">
        <f>'[1]Orçamento Sintético'!A16</f>
        <v>1.02.2</v>
      </c>
      <c r="B12" s="36" t="str">
        <f>'[1]Orçamento Sintético'!D16</f>
        <v>Placa de obra em chapa aço galvanizado, instalada</v>
      </c>
      <c r="C12" s="36" t="str">
        <f>'[1]Orçamento Sintético'!E16</f>
        <v>m²</v>
      </c>
      <c r="D12" s="36">
        <v>12</v>
      </c>
      <c r="E12" s="37">
        <f>'BM 002'!G12</f>
        <v>6</v>
      </c>
      <c r="F12" s="38"/>
      <c r="G12" s="37">
        <f t="shared" si="0"/>
        <v>6</v>
      </c>
      <c r="H12" s="21">
        <f t="shared" si="1"/>
        <v>6</v>
      </c>
      <c r="I12" s="39">
        <v>370.57</v>
      </c>
      <c r="J12" s="18">
        <f t="shared" si="2"/>
        <v>4446.84</v>
      </c>
      <c r="K12" s="18">
        <v>2223.42</v>
      </c>
      <c r="L12" s="18">
        <f t="shared" si="3"/>
        <v>0</v>
      </c>
      <c r="M12" s="18">
        <f t="shared" si="4"/>
        <v>2223.42</v>
      </c>
      <c r="N12" s="18">
        <f t="shared" si="5"/>
        <v>2223.42</v>
      </c>
      <c r="O12" s="40">
        <f t="shared" si="6"/>
        <v>0</v>
      </c>
    </row>
    <row r="13" spans="1:17" s="12" customFormat="1" ht="12.75">
      <c r="A13" s="35" t="str">
        <f>'[1]Orçamento Sintético'!A17</f>
        <v>1.02.3</v>
      </c>
      <c r="B13" s="36" t="str">
        <f>'[1]Orçamento Sintético'!D17</f>
        <v>TAPUME COM TELHA METÁLICA. AF_05/2018</v>
      </c>
      <c r="C13" s="36" t="str">
        <f>'[1]Orçamento Sintético'!E17</f>
        <v>m²</v>
      </c>
      <c r="D13" s="36">
        <v>50</v>
      </c>
      <c r="E13" s="37">
        <f>'BM 002'!G13</f>
        <v>0</v>
      </c>
      <c r="F13" s="38"/>
      <c r="G13" s="37">
        <f t="shared" si="0"/>
        <v>0</v>
      </c>
      <c r="H13" s="21">
        <f t="shared" si="1"/>
        <v>50</v>
      </c>
      <c r="I13" s="39">
        <v>129.18</v>
      </c>
      <c r="J13" s="18">
        <f t="shared" si="2"/>
        <v>6459</v>
      </c>
      <c r="K13" s="18">
        <v>0</v>
      </c>
      <c r="L13" s="18">
        <f t="shared" si="3"/>
        <v>0</v>
      </c>
      <c r="M13" s="18">
        <f t="shared" si="4"/>
        <v>0</v>
      </c>
      <c r="N13" s="18">
        <f t="shared" si="5"/>
        <v>6459</v>
      </c>
      <c r="O13" s="40">
        <f t="shared" si="6"/>
        <v>0</v>
      </c>
    </row>
    <row r="14" spans="1:17" s="22" customFormat="1" ht="12.75">
      <c r="A14" s="509" t="s">
        <v>23</v>
      </c>
      <c r="B14" s="510"/>
      <c r="C14" s="24"/>
      <c r="D14" s="24"/>
      <c r="E14" s="25"/>
      <c r="F14" s="24"/>
      <c r="G14" s="24"/>
      <c r="H14" s="24"/>
      <c r="I14" s="24"/>
      <c r="J14" s="26">
        <f>SUM(J15)</f>
        <v>1072.8</v>
      </c>
      <c r="K14" s="26">
        <f>SUM(K15)</f>
        <v>504</v>
      </c>
      <c r="L14" s="26">
        <f>SUM(L15)</f>
        <v>0</v>
      </c>
      <c r="M14" s="26">
        <f>SUM(M15)</f>
        <v>504</v>
      </c>
      <c r="N14" s="26">
        <f>SUM(N15)</f>
        <v>568.79999999999995</v>
      </c>
      <c r="O14" s="27"/>
      <c r="Q14" s="29"/>
    </row>
    <row r="15" spans="1:17" s="12" customFormat="1" ht="38.25">
      <c r="A15" s="35" t="str">
        <f>'[1]Orçamento Sintético'!$A$19</f>
        <v>1.03.1</v>
      </c>
      <c r="B15" s="36" t="str">
        <f>'[1]Orçamento Sintético'!D19</f>
        <v>TRANSPORTE COM CAMINHÃO CARROCERIA 9T, EM VIA URBANA PAVIMENTADA, DMT ATÉ 30KM (UNIDADE: TXKM). AF_07/2020</v>
      </c>
      <c r="C15" s="36" t="str">
        <f>'[1]Orçamento Sintético'!E19</f>
        <v>TXKM</v>
      </c>
      <c r="D15" s="36">
        <v>596</v>
      </c>
      <c r="E15" s="37">
        <f>'BM 002'!G15</f>
        <v>280</v>
      </c>
      <c r="F15" s="38"/>
      <c r="G15" s="37">
        <f t="shared" si="0"/>
        <v>280</v>
      </c>
      <c r="H15" s="21">
        <f t="shared" si="1"/>
        <v>316</v>
      </c>
      <c r="I15" s="39">
        <v>1.8</v>
      </c>
      <c r="J15" s="18">
        <f>TRUNC(($I15*D15),2)</f>
        <v>1072.8</v>
      </c>
      <c r="K15" s="18">
        <v>504</v>
      </c>
      <c r="L15" s="18">
        <f>TRUNC(($I15*F15),2)</f>
        <v>0</v>
      </c>
      <c r="M15" s="18">
        <f>TRUNC(($L15+K15),2)</f>
        <v>504</v>
      </c>
      <c r="N15" s="18">
        <f>J15-M15</f>
        <v>568.79999999999995</v>
      </c>
      <c r="O15" s="40">
        <f t="shared" si="6"/>
        <v>0</v>
      </c>
    </row>
    <row r="16" spans="1:17" s="22" customFormat="1" ht="12.75">
      <c r="A16" s="509" t="s">
        <v>24</v>
      </c>
      <c r="B16" s="510"/>
      <c r="C16" s="24"/>
      <c r="D16" s="24"/>
      <c r="E16" s="25"/>
      <c r="F16" s="24"/>
      <c r="G16" s="24"/>
      <c r="H16" s="24"/>
      <c r="I16" s="24"/>
      <c r="J16" s="26">
        <f>J17+J19+J21</f>
        <v>1185.99</v>
      </c>
      <c r="K16" s="26">
        <f>K17+K19+K21</f>
        <v>187.22</v>
      </c>
      <c r="L16" s="26">
        <f>L17+L19+L21</f>
        <v>204.05</v>
      </c>
      <c r="M16" s="26">
        <f>M17+M19+M21</f>
        <v>391.27</v>
      </c>
      <c r="N16" s="26">
        <f>N17+N19+N21</f>
        <v>794.72</v>
      </c>
      <c r="O16" s="27"/>
      <c r="Q16" s="29"/>
    </row>
    <row r="17" spans="1:17" s="12" customFormat="1" ht="12.75">
      <c r="A17" s="511" t="s">
        <v>25</v>
      </c>
      <c r="B17" s="512"/>
      <c r="C17" s="30"/>
      <c r="D17" s="30"/>
      <c r="E17" s="31"/>
      <c r="F17" s="30"/>
      <c r="G17" s="30"/>
      <c r="H17" s="30"/>
      <c r="I17" s="30"/>
      <c r="J17" s="32">
        <f>J18</f>
        <v>528.83000000000004</v>
      </c>
      <c r="K17" s="32">
        <f>K18</f>
        <v>187.22</v>
      </c>
      <c r="L17" s="32">
        <f>L18</f>
        <v>100.7</v>
      </c>
      <c r="M17" s="32">
        <f>M18</f>
        <v>287.92</v>
      </c>
      <c r="N17" s="32">
        <f>N18</f>
        <v>240.91000000000003</v>
      </c>
      <c r="O17" s="33"/>
      <c r="Q17" s="34"/>
    </row>
    <row r="18" spans="1:17" s="12" customFormat="1" ht="25.5">
      <c r="A18" s="35" t="str">
        <f>'[1]Orçamento Sintético'!$A$22</f>
        <v>1.04.01.1</v>
      </c>
      <c r="B18" s="51" t="str">
        <f>'[1]Orçamento Sintético'!D22</f>
        <v>Transportes comercial com caminhão carroceria em  rodovia  pavimentada</v>
      </c>
      <c r="C18" s="51" t="str">
        <f>'[1]Orçamento Sintético'!E22</f>
        <v>tkm</v>
      </c>
      <c r="D18" s="51">
        <v>997.81</v>
      </c>
      <c r="E18" s="37">
        <f>'BM 002'!G18</f>
        <v>353.24999999999773</v>
      </c>
      <c r="F18" s="38">
        <v>190</v>
      </c>
      <c r="G18" s="37">
        <f t="shared" si="0"/>
        <v>543.24999999999773</v>
      </c>
      <c r="H18" s="21">
        <f t="shared" si="1"/>
        <v>454.56000000000222</v>
      </c>
      <c r="I18" s="39">
        <v>0.53</v>
      </c>
      <c r="J18" s="18">
        <f>TRUNC(($I18*D18),2)</f>
        <v>528.83000000000004</v>
      </c>
      <c r="K18" s="18">
        <v>187.22</v>
      </c>
      <c r="L18" s="18">
        <f>TRUNC(($I18*F18),2)</f>
        <v>100.7</v>
      </c>
      <c r="M18" s="18">
        <f>TRUNC(($L18+K18),2)</f>
        <v>287.92</v>
      </c>
      <c r="N18" s="18">
        <f>J18-M18</f>
        <v>240.91000000000003</v>
      </c>
      <c r="O18" s="40">
        <f t="shared" si="6"/>
        <v>0.19</v>
      </c>
    </row>
    <row r="19" spans="1:17" s="52" customFormat="1" ht="12.75">
      <c r="A19" s="513" t="s">
        <v>26</v>
      </c>
      <c r="B19" s="514"/>
      <c r="C19" s="53"/>
      <c r="D19" s="53"/>
      <c r="E19" s="54"/>
      <c r="F19" s="55"/>
      <c r="G19" s="54"/>
      <c r="H19" s="55"/>
      <c r="I19" s="56"/>
      <c r="J19" s="57">
        <f>J20</f>
        <v>654.9</v>
      </c>
      <c r="K19" s="57">
        <f>K20</f>
        <v>0</v>
      </c>
      <c r="L19" s="57">
        <f>L20</f>
        <v>103.35</v>
      </c>
      <c r="M19" s="57">
        <f>M20</f>
        <v>103.35</v>
      </c>
      <c r="N19" s="57">
        <f>N20</f>
        <v>551.54999999999995</v>
      </c>
      <c r="O19" s="58"/>
    </row>
    <row r="20" spans="1:17" s="12" customFormat="1" ht="25.5">
      <c r="A20" s="35" t="str">
        <f>'[1]Orçamento Sintético'!$A$24</f>
        <v>1.04.02.1</v>
      </c>
      <c r="B20" s="51" t="str">
        <f>'[1]Orçamento Sintético'!D24</f>
        <v>Transportes comercial com caminhão carroceria em  rodovia  pavimentada</v>
      </c>
      <c r="C20" s="51" t="str">
        <f>'[1]Orçamento Sintético'!E24</f>
        <v>tkm</v>
      </c>
      <c r="D20" s="51">
        <v>1235.67</v>
      </c>
      <c r="E20" s="37">
        <f>'BM 002'!G20</f>
        <v>0</v>
      </c>
      <c r="F20" s="38">
        <v>195</v>
      </c>
      <c r="G20" s="37">
        <f t="shared" si="0"/>
        <v>195</v>
      </c>
      <c r="H20" s="21">
        <f t="shared" si="1"/>
        <v>1040.67</v>
      </c>
      <c r="I20" s="39">
        <v>0.53</v>
      </c>
      <c r="J20" s="18">
        <f>TRUNC(($I20*D20),2)</f>
        <v>654.9</v>
      </c>
      <c r="K20" s="18">
        <v>0</v>
      </c>
      <c r="L20" s="18">
        <f>TRUNC(($I20*F20),2)</f>
        <v>103.35</v>
      </c>
      <c r="M20" s="18">
        <f>TRUNC(($L20+K20),2)</f>
        <v>103.35</v>
      </c>
      <c r="N20" s="18">
        <f>J20-M20</f>
        <v>551.54999999999995</v>
      </c>
      <c r="O20" s="40">
        <f t="shared" si="6"/>
        <v>0.15</v>
      </c>
    </row>
    <row r="21" spans="1:17" s="52" customFormat="1" ht="12.75">
      <c r="A21" s="513" t="s">
        <v>27</v>
      </c>
      <c r="B21" s="514"/>
      <c r="C21" s="53"/>
      <c r="D21" s="53"/>
      <c r="E21" s="54"/>
      <c r="F21" s="55"/>
      <c r="G21" s="54"/>
      <c r="H21" s="55"/>
      <c r="I21" s="56"/>
      <c r="J21" s="57">
        <f>J22</f>
        <v>2.2599999999999998</v>
      </c>
      <c r="K21" s="57">
        <f>K22</f>
        <v>0</v>
      </c>
      <c r="L21" s="57">
        <f>L22</f>
        <v>0</v>
      </c>
      <c r="M21" s="57">
        <f>M22</f>
        <v>0</v>
      </c>
      <c r="N21" s="57">
        <f>N22</f>
        <v>2.2599999999999998</v>
      </c>
      <c r="O21" s="58"/>
    </row>
    <row r="22" spans="1:17" s="12" customFormat="1" ht="25.5">
      <c r="A22" s="35" t="str">
        <f>'[1]Orçamento Sintético'!$A$26</f>
        <v>1.04.03.1</v>
      </c>
      <c r="B22" s="36" t="str">
        <f>'[1]Orçamento Sintético'!D26</f>
        <v>Transportes comercial com caminhão carroceria em  rodovia  pavimentada</v>
      </c>
      <c r="C22" s="36" t="str">
        <f>'[1]Orçamento Sintético'!E26</f>
        <v>tkm</v>
      </c>
      <c r="D22" s="36">
        <v>4.2699999999999996</v>
      </c>
      <c r="E22" s="37">
        <f>'BM 002'!G22</f>
        <v>0</v>
      </c>
      <c r="F22" s="38"/>
      <c r="G22" s="37">
        <f t="shared" si="0"/>
        <v>0</v>
      </c>
      <c r="H22" s="21">
        <f t="shared" si="1"/>
        <v>4.2699999999999996</v>
      </c>
      <c r="I22" s="39">
        <v>0.53</v>
      </c>
      <c r="J22" s="18">
        <f>TRUNC(($I22*D22),2)</f>
        <v>2.2599999999999998</v>
      </c>
      <c r="K22" s="18">
        <v>0</v>
      </c>
      <c r="L22" s="18">
        <f>TRUNC(($I22*F22),2)</f>
        <v>0</v>
      </c>
      <c r="M22" s="18">
        <f>TRUNC(($L22+K22),2)</f>
        <v>0</v>
      </c>
      <c r="N22" s="18">
        <f>J22-M22</f>
        <v>2.2599999999999998</v>
      </c>
      <c r="O22" s="40">
        <f t="shared" si="6"/>
        <v>0</v>
      </c>
    </row>
    <row r="23" spans="1:17" s="22" customFormat="1" ht="12.75">
      <c r="A23" s="59" t="str">
        <f>'[1]Orçamento Sintético'!$A$27</f>
        <v>1.05</v>
      </c>
      <c r="B23" s="23" t="str">
        <f>'[1]Orçamento Sintético'!$D$27</f>
        <v>DEMOLIÇÕES E REMOÇÕES</v>
      </c>
      <c r="C23" s="24"/>
      <c r="D23" s="24"/>
      <c r="E23" s="25"/>
      <c r="F23" s="24"/>
      <c r="G23" s="24"/>
      <c r="H23" s="24"/>
      <c r="I23" s="24"/>
      <c r="J23" s="26">
        <f>SUM(J24:J41)</f>
        <v>16078.539999999999</v>
      </c>
      <c r="K23" s="26">
        <f>SUM(K24:K41)</f>
        <v>16078.539999999999</v>
      </c>
      <c r="L23" s="26">
        <f>SUM(L24:L41)</f>
        <v>0</v>
      </c>
      <c r="M23" s="26">
        <f>SUM(M24:M41)</f>
        <v>16078.539999999999</v>
      </c>
      <c r="N23" s="26">
        <f>SUM(N24:N41)</f>
        <v>0</v>
      </c>
      <c r="O23" s="60"/>
      <c r="Q23" s="29" t="s">
        <v>28</v>
      </c>
    </row>
    <row r="24" spans="1:17" s="12" customFormat="1" ht="12.75">
      <c r="A24" s="36" t="str">
        <f>'[1]Orçamento Sintético'!A28</f>
        <v>1.05.1</v>
      </c>
      <c r="B24" s="36" t="str">
        <f>'[1]Orçamento Sintético'!D28</f>
        <v>Remoção de bancada de granito (ou marmore)</v>
      </c>
      <c r="C24" s="36" t="str">
        <f>'[2]PLANILHA OK'!$E$22</f>
        <v>m²</v>
      </c>
      <c r="D24" s="61">
        <v>3.41</v>
      </c>
      <c r="E24" s="37">
        <f>'BM 002'!G24</f>
        <v>3.41</v>
      </c>
      <c r="F24" s="38"/>
      <c r="G24" s="37">
        <f t="shared" si="0"/>
        <v>3.41</v>
      </c>
      <c r="H24" s="21">
        <f t="shared" si="1"/>
        <v>0</v>
      </c>
      <c r="I24" s="39">
        <v>19.36</v>
      </c>
      <c r="J24" s="18">
        <f t="shared" ref="J24:J41" si="7">TRUNC(($I24*D24),2)</f>
        <v>66.010000000000005</v>
      </c>
      <c r="K24" s="18">
        <v>66.010000000000005</v>
      </c>
      <c r="L24" s="18">
        <f t="shared" ref="L24:L41" si="8">TRUNC(($I24*F24),2)</f>
        <v>0</v>
      </c>
      <c r="M24" s="18">
        <f t="shared" ref="M24:M41" si="9">TRUNC(($L24+K24),2)</f>
        <v>66.010000000000005</v>
      </c>
      <c r="N24" s="18">
        <f t="shared" ref="N24:N41" si="10">J24-M24</f>
        <v>0</v>
      </c>
      <c r="O24" s="40">
        <f t="shared" si="6"/>
        <v>0</v>
      </c>
    </row>
    <row r="25" spans="1:17" s="12" customFormat="1" ht="12.75">
      <c r="A25" s="36" t="str">
        <f>'[1]Orçamento Sintético'!A29</f>
        <v>1.05.2</v>
      </c>
      <c r="B25" s="36" t="str">
        <f>'[1]Orçamento Sintético'!D29</f>
        <v>Remoção de vaso sanitário</v>
      </c>
      <c r="C25" s="36" t="s">
        <v>29</v>
      </c>
      <c r="D25" s="61">
        <v>10</v>
      </c>
      <c r="E25" s="37">
        <f>'BM 002'!G25</f>
        <v>10</v>
      </c>
      <c r="F25" s="38"/>
      <c r="G25" s="37">
        <f t="shared" si="0"/>
        <v>10</v>
      </c>
      <c r="H25" s="21">
        <f t="shared" si="1"/>
        <v>0</v>
      </c>
      <c r="I25" s="39">
        <v>10.28</v>
      </c>
      <c r="J25" s="18">
        <f t="shared" si="7"/>
        <v>102.8</v>
      </c>
      <c r="K25" s="18">
        <v>102.8</v>
      </c>
      <c r="L25" s="18">
        <f t="shared" si="8"/>
        <v>0</v>
      </c>
      <c r="M25" s="18">
        <f t="shared" si="9"/>
        <v>102.8</v>
      </c>
      <c r="N25" s="18">
        <f t="shared" si="10"/>
        <v>0</v>
      </c>
      <c r="O25" s="40">
        <f t="shared" si="6"/>
        <v>0</v>
      </c>
    </row>
    <row r="26" spans="1:17" s="12" customFormat="1" ht="12.75">
      <c r="A26" s="36" t="str">
        <f>'[1]Orçamento Sintético'!A30</f>
        <v>1.05.3</v>
      </c>
      <c r="B26" s="36" t="str">
        <f>'[1]Orçamento Sintético'!D30</f>
        <v>Remoção de divisória de granito (ou marmore)</v>
      </c>
      <c r="C26" s="36" t="str">
        <f>'[2]PLANILHA OK'!$E$24</f>
        <v>m³</v>
      </c>
      <c r="D26" s="61">
        <v>23.13</v>
      </c>
      <c r="E26" s="37">
        <f>'BM 002'!G26</f>
        <v>23.13</v>
      </c>
      <c r="F26" s="38"/>
      <c r="G26" s="37">
        <f t="shared" si="0"/>
        <v>23.13</v>
      </c>
      <c r="H26" s="21">
        <f t="shared" si="1"/>
        <v>0</v>
      </c>
      <c r="I26" s="39">
        <v>12.14</v>
      </c>
      <c r="J26" s="18">
        <f t="shared" si="7"/>
        <v>280.79000000000002</v>
      </c>
      <c r="K26" s="18">
        <v>280.79000000000002</v>
      </c>
      <c r="L26" s="18">
        <f t="shared" si="8"/>
        <v>0</v>
      </c>
      <c r="M26" s="18">
        <f t="shared" si="9"/>
        <v>280.79000000000002</v>
      </c>
      <c r="N26" s="18">
        <f t="shared" si="10"/>
        <v>0</v>
      </c>
      <c r="O26" s="40">
        <f t="shared" si="6"/>
        <v>0</v>
      </c>
    </row>
    <row r="27" spans="1:17" s="12" customFormat="1" ht="12.75">
      <c r="A27" s="36" t="str">
        <f>'[1]Orçamento Sintético'!A31</f>
        <v>1.05.4</v>
      </c>
      <c r="B27" s="36" t="str">
        <f>'[1]Orçamento Sintético'!D31</f>
        <v>Demolição de concreto manualmente</v>
      </c>
      <c r="C27" s="36" t="str">
        <f>'[1]Orçamento Sintético'!E31</f>
        <v>m³</v>
      </c>
      <c r="D27" s="61">
        <v>3.31</v>
      </c>
      <c r="E27" s="37">
        <f>'BM 002'!G27</f>
        <v>3.31</v>
      </c>
      <c r="F27" s="38"/>
      <c r="G27" s="37">
        <f t="shared" si="0"/>
        <v>3.31</v>
      </c>
      <c r="H27" s="21">
        <f t="shared" si="1"/>
        <v>0</v>
      </c>
      <c r="I27" s="39">
        <v>231.89</v>
      </c>
      <c r="J27" s="18">
        <f t="shared" si="7"/>
        <v>767.55</v>
      </c>
      <c r="K27" s="18">
        <v>767.55</v>
      </c>
      <c r="L27" s="18">
        <f t="shared" si="8"/>
        <v>0</v>
      </c>
      <c r="M27" s="18">
        <f t="shared" si="9"/>
        <v>767.55</v>
      </c>
      <c r="N27" s="18">
        <f t="shared" si="10"/>
        <v>0</v>
      </c>
      <c r="O27" s="40">
        <f t="shared" si="6"/>
        <v>0</v>
      </c>
    </row>
    <row r="28" spans="1:17" s="12" customFormat="1" ht="25.5">
      <c r="A28" s="36" t="str">
        <f>'[1]Orçamento Sintético'!A32</f>
        <v>1.05.5</v>
      </c>
      <c r="B28" s="36" t="str">
        <f>'[1]Orçamento Sintético'!D32</f>
        <v>Remoção de esquadria de madeira, com ou sem batente</v>
      </c>
      <c r="C28" s="36" t="str">
        <f>'[1]Orçamento Sintético'!E32</f>
        <v>m²</v>
      </c>
      <c r="D28" s="61">
        <v>33.6</v>
      </c>
      <c r="E28" s="37">
        <f>'BM 002'!G28</f>
        <v>33.6</v>
      </c>
      <c r="F28" s="38"/>
      <c r="G28" s="37">
        <f t="shared" si="0"/>
        <v>33.6</v>
      </c>
      <c r="H28" s="21">
        <f t="shared" si="1"/>
        <v>0</v>
      </c>
      <c r="I28" s="39">
        <v>13.99</v>
      </c>
      <c r="J28" s="18">
        <f t="shared" si="7"/>
        <v>470.06</v>
      </c>
      <c r="K28" s="18">
        <v>470.06</v>
      </c>
      <c r="L28" s="18">
        <f t="shared" si="8"/>
        <v>0</v>
      </c>
      <c r="M28" s="18">
        <f t="shared" si="9"/>
        <v>470.06</v>
      </c>
      <c r="N28" s="18">
        <f t="shared" si="10"/>
        <v>0</v>
      </c>
      <c r="O28" s="40">
        <f t="shared" si="6"/>
        <v>0</v>
      </c>
    </row>
    <row r="29" spans="1:17" s="12" customFormat="1" ht="12.75">
      <c r="A29" s="36" t="str">
        <f>'[1]Orçamento Sintético'!A33</f>
        <v>1.05.6</v>
      </c>
      <c r="B29" s="36" t="str">
        <f>'[1]Orçamento Sintético'!D33</f>
        <v>Retirada de divisória tipo naval</v>
      </c>
      <c r="C29" s="36" t="str">
        <f>'[1]Orçamento Sintético'!E33</f>
        <v>m²</v>
      </c>
      <c r="D29" s="61">
        <v>178.32</v>
      </c>
      <c r="E29" s="37">
        <f>'BM 002'!G29</f>
        <v>178.32</v>
      </c>
      <c r="F29" s="38"/>
      <c r="G29" s="37">
        <f t="shared" si="0"/>
        <v>178.32</v>
      </c>
      <c r="H29" s="21">
        <f t="shared" si="1"/>
        <v>0</v>
      </c>
      <c r="I29" s="39">
        <v>22.62</v>
      </c>
      <c r="J29" s="18">
        <f t="shared" si="7"/>
        <v>4033.59</v>
      </c>
      <c r="K29" s="18">
        <v>4033.59</v>
      </c>
      <c r="L29" s="18">
        <f t="shared" si="8"/>
        <v>0</v>
      </c>
      <c r="M29" s="18">
        <f t="shared" si="9"/>
        <v>4033.59</v>
      </c>
      <c r="N29" s="18">
        <f t="shared" si="10"/>
        <v>0</v>
      </c>
      <c r="O29" s="40">
        <f t="shared" si="6"/>
        <v>0</v>
      </c>
    </row>
    <row r="30" spans="1:17" s="12" customFormat="1" ht="12.75">
      <c r="A30" s="36" t="str">
        <f>'[1]Orçamento Sintético'!A34</f>
        <v>1.05.7</v>
      </c>
      <c r="B30" s="36" t="str">
        <f>'[1]Orçamento Sintético'!D34</f>
        <v>Demolição de forros</v>
      </c>
      <c r="C30" s="36" t="str">
        <f>'[1]Orçamento Sintético'!E34</f>
        <v>m²</v>
      </c>
      <c r="D30" s="61">
        <v>265.19</v>
      </c>
      <c r="E30" s="37">
        <f>'BM 002'!G30</f>
        <v>265.19</v>
      </c>
      <c r="F30" s="38"/>
      <c r="G30" s="37">
        <f t="shared" si="0"/>
        <v>265.19</v>
      </c>
      <c r="H30" s="21">
        <f t="shared" si="1"/>
        <v>0</v>
      </c>
      <c r="I30" s="39">
        <v>6.57</v>
      </c>
      <c r="J30" s="18">
        <f t="shared" si="7"/>
        <v>1742.29</v>
      </c>
      <c r="K30" s="18">
        <v>1742.29</v>
      </c>
      <c r="L30" s="18">
        <f t="shared" si="8"/>
        <v>0</v>
      </c>
      <c r="M30" s="18">
        <f t="shared" si="9"/>
        <v>1742.29</v>
      </c>
      <c r="N30" s="18">
        <f t="shared" si="10"/>
        <v>0</v>
      </c>
      <c r="O30" s="40">
        <f t="shared" si="6"/>
        <v>0</v>
      </c>
    </row>
    <row r="31" spans="1:17" s="12" customFormat="1" ht="12.75">
      <c r="A31" s="36" t="str">
        <f>'[1]Orçamento Sintético'!A35</f>
        <v>1.05.8</v>
      </c>
      <c r="B31" s="36" t="str">
        <f>'[1]Orçamento Sintético'!D35</f>
        <v>Demolição de piso cerâmico ou ladrilho</v>
      </c>
      <c r="C31" s="36" t="str">
        <f>'[1]Orçamento Sintético'!E35</f>
        <v>m²</v>
      </c>
      <c r="D31" s="61">
        <v>309.55</v>
      </c>
      <c r="E31" s="37">
        <f>'BM 002'!G31</f>
        <v>309.55</v>
      </c>
      <c r="F31" s="38"/>
      <c r="G31" s="37">
        <f t="shared" si="0"/>
        <v>309.55</v>
      </c>
      <c r="H31" s="21">
        <f t="shared" si="1"/>
        <v>0</v>
      </c>
      <c r="I31" s="39">
        <v>12.14</v>
      </c>
      <c r="J31" s="18">
        <f t="shared" si="7"/>
        <v>3757.93</v>
      </c>
      <c r="K31" s="18">
        <v>3757.93</v>
      </c>
      <c r="L31" s="18">
        <f t="shared" si="8"/>
        <v>0</v>
      </c>
      <c r="M31" s="18">
        <f t="shared" si="9"/>
        <v>3757.93</v>
      </c>
      <c r="N31" s="18">
        <f t="shared" si="10"/>
        <v>0</v>
      </c>
      <c r="O31" s="40">
        <f t="shared" si="6"/>
        <v>0</v>
      </c>
    </row>
    <row r="32" spans="1:17" s="12" customFormat="1" ht="12.75">
      <c r="A32" s="36" t="str">
        <f>'[1]Orçamento Sintético'!A36</f>
        <v>1.05.9</v>
      </c>
      <c r="B32" s="36" t="str">
        <f>'[1]Orçamento Sintético'!D36</f>
        <v>Demolição de revestimento cerâmico ou azulejo</v>
      </c>
      <c r="C32" s="36" t="str">
        <f>'[1]Orçamento Sintético'!E36</f>
        <v>m²</v>
      </c>
      <c r="D32" s="61">
        <v>53.31</v>
      </c>
      <c r="E32" s="37">
        <f>'BM 002'!G32</f>
        <v>53.31</v>
      </c>
      <c r="F32" s="38"/>
      <c r="G32" s="37">
        <f t="shared" si="0"/>
        <v>53.31</v>
      </c>
      <c r="H32" s="21">
        <f t="shared" si="1"/>
        <v>0</v>
      </c>
      <c r="I32" s="39">
        <v>17.7</v>
      </c>
      <c r="J32" s="18">
        <f t="shared" si="7"/>
        <v>943.58</v>
      </c>
      <c r="K32" s="18">
        <v>943.58</v>
      </c>
      <c r="L32" s="18">
        <f t="shared" si="8"/>
        <v>0</v>
      </c>
      <c r="M32" s="18">
        <f t="shared" si="9"/>
        <v>943.58</v>
      </c>
      <c r="N32" s="18">
        <f t="shared" si="10"/>
        <v>0</v>
      </c>
      <c r="O32" s="40">
        <f t="shared" si="6"/>
        <v>0</v>
      </c>
    </row>
    <row r="33" spans="1:15" s="12" customFormat="1" ht="12.75">
      <c r="A33" s="36" t="str">
        <f>'[1]Orçamento Sintético'!A37</f>
        <v>1.05.10</v>
      </c>
      <c r="B33" s="36" t="str">
        <f>'[1]Orçamento Sintético'!D37</f>
        <v>Remoção de luminária</v>
      </c>
      <c r="C33" s="36" t="str">
        <f>'[1]Orçamento Sintético'!E37</f>
        <v>un</v>
      </c>
      <c r="D33" s="61">
        <v>20</v>
      </c>
      <c r="E33" s="37">
        <f>'BM 002'!G33</f>
        <v>20</v>
      </c>
      <c r="F33" s="38"/>
      <c r="G33" s="37">
        <f t="shared" si="0"/>
        <v>20</v>
      </c>
      <c r="H33" s="21">
        <f t="shared" si="1"/>
        <v>0</v>
      </c>
      <c r="I33" s="39">
        <v>10.26</v>
      </c>
      <c r="J33" s="18">
        <f t="shared" si="7"/>
        <v>205.2</v>
      </c>
      <c r="K33" s="18">
        <v>205.2</v>
      </c>
      <c r="L33" s="18">
        <f t="shared" si="8"/>
        <v>0</v>
      </c>
      <c r="M33" s="18">
        <f t="shared" si="9"/>
        <v>205.2</v>
      </c>
      <c r="N33" s="18">
        <f t="shared" si="10"/>
        <v>0</v>
      </c>
      <c r="O33" s="40">
        <f t="shared" si="6"/>
        <v>0</v>
      </c>
    </row>
    <row r="34" spans="1:15" s="12" customFormat="1" ht="38.25">
      <c r="A34" s="36" t="str">
        <f>'[1]Orçamento Sintético'!A38</f>
        <v>1.05.11</v>
      </c>
      <c r="B34" s="36" t="str">
        <f>'[1]Orçamento Sintético'!D38</f>
        <v>DEMOLIÇÃO DE RODAPÉ CERÂMICO, DE FORMA MANUAL, SEM REAPROVEITAMENTO. AF_12/2017</v>
      </c>
      <c r="C34" s="36" t="str">
        <f>'[1]Orçamento Sintético'!E38</f>
        <v>M</v>
      </c>
      <c r="D34" s="61">
        <v>91.88</v>
      </c>
      <c r="E34" s="37">
        <f>'BM 002'!G34</f>
        <v>91.88</v>
      </c>
      <c r="F34" s="38"/>
      <c r="G34" s="37">
        <f t="shared" si="0"/>
        <v>91.88</v>
      </c>
      <c r="H34" s="21">
        <f t="shared" si="1"/>
        <v>0</v>
      </c>
      <c r="I34" s="39">
        <v>2.27</v>
      </c>
      <c r="J34" s="18">
        <f t="shared" si="7"/>
        <v>208.56</v>
      </c>
      <c r="K34" s="18">
        <v>208.56</v>
      </c>
      <c r="L34" s="18">
        <f t="shared" si="8"/>
        <v>0</v>
      </c>
      <c r="M34" s="18">
        <f t="shared" si="9"/>
        <v>208.56</v>
      </c>
      <c r="N34" s="18">
        <f t="shared" si="10"/>
        <v>0</v>
      </c>
      <c r="O34" s="40">
        <f t="shared" si="6"/>
        <v>0</v>
      </c>
    </row>
    <row r="35" spans="1:15" s="12" customFormat="1" ht="25.5">
      <c r="A35" s="36" t="str">
        <f>'[1]Orçamento Sintético'!A39</f>
        <v>1.05.12</v>
      </c>
      <c r="B35" s="36" t="str">
        <f>'[1]Orçamento Sintético'!D39</f>
        <v>Demolição de alvenaria de bloco cerâmico e=0,09m - revestida</v>
      </c>
      <c r="C35" s="36" t="str">
        <f>'[1]Orçamento Sintético'!E39</f>
        <v>m³</v>
      </c>
      <c r="D35" s="61">
        <v>2.36</v>
      </c>
      <c r="E35" s="37">
        <f>'BM 002'!G35</f>
        <v>2.36</v>
      </c>
      <c r="F35" s="38"/>
      <c r="G35" s="37">
        <f t="shared" si="0"/>
        <v>2.36</v>
      </c>
      <c r="H35" s="21">
        <f t="shared" si="1"/>
        <v>0</v>
      </c>
      <c r="I35" s="39">
        <v>26.98</v>
      </c>
      <c r="J35" s="18">
        <f t="shared" si="7"/>
        <v>63.67</v>
      </c>
      <c r="K35" s="18">
        <v>63.67</v>
      </c>
      <c r="L35" s="18">
        <f t="shared" si="8"/>
        <v>0</v>
      </c>
      <c r="M35" s="18">
        <f t="shared" si="9"/>
        <v>63.67</v>
      </c>
      <c r="N35" s="18">
        <f t="shared" si="10"/>
        <v>0</v>
      </c>
      <c r="O35" s="40">
        <f t="shared" si="6"/>
        <v>0</v>
      </c>
    </row>
    <row r="36" spans="1:15" s="12" customFormat="1" ht="12.75">
      <c r="A36" s="36" t="str">
        <f>'[1]Orçamento Sintético'!A40</f>
        <v>1.05.13</v>
      </c>
      <c r="B36" s="36" t="str">
        <f>'[1]Orçamento Sintético'!D40</f>
        <v>Demolição de peitoril de mármore</v>
      </c>
      <c r="C36" s="36" t="str">
        <f>'[1]Orçamento Sintético'!E40</f>
        <v>m²</v>
      </c>
      <c r="D36" s="61">
        <v>0.88</v>
      </c>
      <c r="E36" s="37">
        <f>'BM 002'!G36</f>
        <v>0.88</v>
      </c>
      <c r="F36" s="38"/>
      <c r="G36" s="37">
        <f t="shared" si="0"/>
        <v>0.88</v>
      </c>
      <c r="H36" s="21">
        <f t="shared" si="1"/>
        <v>0</v>
      </c>
      <c r="I36" s="39">
        <v>13.99</v>
      </c>
      <c r="J36" s="18">
        <f t="shared" si="7"/>
        <v>12.31</v>
      </c>
      <c r="K36" s="18">
        <v>12.31</v>
      </c>
      <c r="L36" s="18">
        <f t="shared" si="8"/>
        <v>0</v>
      </c>
      <c r="M36" s="18">
        <f t="shared" si="9"/>
        <v>12.31</v>
      </c>
      <c r="N36" s="18">
        <f t="shared" si="10"/>
        <v>0</v>
      </c>
      <c r="O36" s="40">
        <f t="shared" si="6"/>
        <v>0</v>
      </c>
    </row>
    <row r="37" spans="1:15" s="12" customFormat="1" ht="12.75">
      <c r="A37" s="36" t="str">
        <f>'[1]Orçamento Sintético'!A41</f>
        <v>1.05.14</v>
      </c>
      <c r="B37" s="36" t="str">
        <f>'[1]Orçamento Sintético'!D41</f>
        <v>Remoção de esquadria de alumínio e vidro</v>
      </c>
      <c r="C37" s="36" t="str">
        <f>'[1]Orçamento Sintético'!E41</f>
        <v>m²</v>
      </c>
      <c r="D37" s="61">
        <v>7.58</v>
      </c>
      <c r="E37" s="37">
        <f>'BM 002'!G37</f>
        <v>7.58</v>
      </c>
      <c r="F37" s="38"/>
      <c r="G37" s="37">
        <f t="shared" si="0"/>
        <v>7.58</v>
      </c>
      <c r="H37" s="21">
        <f t="shared" si="1"/>
        <v>0</v>
      </c>
      <c r="I37" s="39">
        <v>13.61</v>
      </c>
      <c r="J37" s="18">
        <f t="shared" si="7"/>
        <v>103.16</v>
      </c>
      <c r="K37" s="18">
        <v>103.16</v>
      </c>
      <c r="L37" s="18">
        <f t="shared" si="8"/>
        <v>0</v>
      </c>
      <c r="M37" s="18">
        <f t="shared" si="9"/>
        <v>103.16</v>
      </c>
      <c r="N37" s="18">
        <f t="shared" si="10"/>
        <v>0</v>
      </c>
      <c r="O37" s="40">
        <f t="shared" si="6"/>
        <v>0</v>
      </c>
    </row>
    <row r="38" spans="1:15" s="12" customFormat="1" ht="25.5">
      <c r="A38" s="36" t="str">
        <f>'[1]Orçamento Sintético'!A42</f>
        <v>1.05.15</v>
      </c>
      <c r="B38" s="36" t="str">
        <f>'[1]Orçamento Sintético'!D42</f>
        <v>Descarte de resíduos da construção civil em área licenciada</v>
      </c>
      <c r="C38" s="36" t="str">
        <f>'[1]Orçamento Sintético'!E42</f>
        <v>t</v>
      </c>
      <c r="D38" s="61">
        <v>51.56</v>
      </c>
      <c r="E38" s="37">
        <f>'BM 002'!G38</f>
        <v>51.56</v>
      </c>
      <c r="F38" s="38"/>
      <c r="G38" s="37">
        <f t="shared" si="0"/>
        <v>51.56</v>
      </c>
      <c r="H38" s="21">
        <f t="shared" si="1"/>
        <v>0</v>
      </c>
      <c r="I38" s="39">
        <v>42.41</v>
      </c>
      <c r="J38" s="18">
        <f t="shared" si="7"/>
        <v>2186.65</v>
      </c>
      <c r="K38" s="18">
        <v>2186.65</v>
      </c>
      <c r="L38" s="18">
        <f t="shared" si="8"/>
        <v>0</v>
      </c>
      <c r="M38" s="18">
        <f t="shared" si="9"/>
        <v>2186.65</v>
      </c>
      <c r="N38" s="18">
        <f t="shared" si="10"/>
        <v>0</v>
      </c>
      <c r="O38" s="40">
        <f t="shared" si="6"/>
        <v>0</v>
      </c>
    </row>
    <row r="39" spans="1:15" s="12" customFormat="1" ht="37.5" customHeight="1">
      <c r="A39" s="36" t="str">
        <f>'[1]Orçamento Sintético'!A43</f>
        <v>1.05.16</v>
      </c>
      <c r="B39" s="36" t="str">
        <f>'[1]Orçamento Sintético'!D43</f>
        <v>Transporte comercial com caminhão basculante de 10m³, em rodovia pavimentada (densidade=1,5t/m³)</v>
      </c>
      <c r="C39" s="36" t="str">
        <f>'[1]Orçamento Sintético'!E43</f>
        <v>tkm</v>
      </c>
      <c r="D39" s="61">
        <v>845.55</v>
      </c>
      <c r="E39" s="37">
        <f>'BM 002'!G39</f>
        <v>845.55</v>
      </c>
      <c r="F39" s="38"/>
      <c r="G39" s="37">
        <f t="shared" si="0"/>
        <v>845.55</v>
      </c>
      <c r="H39" s="21">
        <f t="shared" si="1"/>
        <v>0</v>
      </c>
      <c r="I39" s="39">
        <v>0.81</v>
      </c>
      <c r="J39" s="18">
        <f t="shared" si="7"/>
        <v>684.89</v>
      </c>
      <c r="K39" s="18">
        <v>684.89</v>
      </c>
      <c r="L39" s="18">
        <f t="shared" si="8"/>
        <v>0</v>
      </c>
      <c r="M39" s="18">
        <f t="shared" si="9"/>
        <v>684.89</v>
      </c>
      <c r="N39" s="18">
        <f t="shared" si="10"/>
        <v>0</v>
      </c>
      <c r="O39" s="40">
        <f t="shared" si="6"/>
        <v>0</v>
      </c>
    </row>
    <row r="40" spans="1:15" s="12" customFormat="1" ht="12.75">
      <c r="A40" s="36" t="str">
        <f>'[1]Orçamento Sintético'!A44</f>
        <v>1.05.17</v>
      </c>
      <c r="B40" s="36" t="str">
        <f>'[1]Orçamento Sintético'!D44</f>
        <v>Carga manual de material de 1ª categoria</v>
      </c>
      <c r="C40" s="36" t="str">
        <f>'[1]Orçamento Sintético'!E44</f>
        <v>m³</v>
      </c>
      <c r="D40" s="61">
        <v>34.369999999999997</v>
      </c>
      <c r="E40" s="37">
        <f>'BM 002'!G40</f>
        <v>3.27</v>
      </c>
      <c r="F40" s="38"/>
      <c r="G40" s="37">
        <f t="shared" si="0"/>
        <v>3.27</v>
      </c>
      <c r="H40" s="21">
        <f t="shared" si="1"/>
        <v>31.099999999999998</v>
      </c>
      <c r="I40" s="39">
        <v>9.06</v>
      </c>
      <c r="J40" s="18">
        <f t="shared" si="7"/>
        <v>311.39</v>
      </c>
      <c r="K40" s="18">
        <v>311.39</v>
      </c>
      <c r="L40" s="18">
        <f t="shared" si="8"/>
        <v>0</v>
      </c>
      <c r="M40" s="18">
        <f t="shared" si="9"/>
        <v>311.39</v>
      </c>
      <c r="N40" s="18">
        <f t="shared" si="10"/>
        <v>0</v>
      </c>
      <c r="O40" s="40">
        <f t="shared" si="6"/>
        <v>0</v>
      </c>
    </row>
    <row r="41" spans="1:15" s="12" customFormat="1" ht="25.5">
      <c r="A41" s="36" t="str">
        <f>'[1]Orçamento Sintético'!A45</f>
        <v>1.05.18</v>
      </c>
      <c r="B41" s="36" t="str">
        <f>'[1]Orçamento Sintético'!D45</f>
        <v>Remoção de esquadria metálica, com ou sem reaproveitamento</v>
      </c>
      <c r="C41" s="36" t="str">
        <f>'[1]Orçamento Sintético'!E45</f>
        <v>m²</v>
      </c>
      <c r="D41" s="61">
        <v>8.6</v>
      </c>
      <c r="E41" s="37">
        <f>'BM 002'!G41</f>
        <v>8.6</v>
      </c>
      <c r="F41" s="38"/>
      <c r="G41" s="37">
        <f t="shared" si="0"/>
        <v>8.6</v>
      </c>
      <c r="H41" s="21">
        <f t="shared" si="1"/>
        <v>0</v>
      </c>
      <c r="I41" s="39">
        <v>16.059999999999999</v>
      </c>
      <c r="J41" s="18">
        <f t="shared" si="7"/>
        <v>138.11000000000001</v>
      </c>
      <c r="K41" s="18">
        <v>138.11000000000001</v>
      </c>
      <c r="L41" s="18">
        <f t="shared" si="8"/>
        <v>0</v>
      </c>
      <c r="M41" s="18">
        <f t="shared" si="9"/>
        <v>138.11000000000001</v>
      </c>
      <c r="N41" s="18">
        <f t="shared" si="10"/>
        <v>0</v>
      </c>
      <c r="O41" s="40">
        <f t="shared" si="6"/>
        <v>0</v>
      </c>
    </row>
    <row r="42" spans="1:15" s="12" customFormat="1" ht="12.75">
      <c r="A42" s="36"/>
      <c r="B42" s="36"/>
      <c r="C42" s="36"/>
      <c r="D42" s="61"/>
      <c r="E42" s="37"/>
      <c r="F42" s="62"/>
      <c r="G42" s="37"/>
      <c r="H42" s="37"/>
      <c r="I42" s="61"/>
      <c r="J42" s="63"/>
      <c r="K42" s="49"/>
      <c r="L42" s="49"/>
      <c r="M42" s="49"/>
      <c r="N42" s="49"/>
      <c r="O42" s="40"/>
    </row>
    <row r="43" spans="1:15" s="22" customFormat="1" ht="12.75">
      <c r="A43" s="64" t="str">
        <f>'[1]Orçamento Sintético'!$A$46</f>
        <v>1.06</v>
      </c>
      <c r="B43" s="64" t="str">
        <f>'[1]Orçamento Sintético'!$D$46</f>
        <v>ELEVAÇÃO</v>
      </c>
      <c r="C43" s="65"/>
      <c r="D43" s="66"/>
      <c r="E43" s="66"/>
      <c r="F43" s="24"/>
      <c r="G43" s="67"/>
      <c r="H43" s="67"/>
      <c r="I43" s="66"/>
      <c r="J43" s="26">
        <f>SUM(J44:J50)</f>
        <v>28743.31</v>
      </c>
      <c r="K43" s="26">
        <f>SUM(K44:K50)</f>
        <v>7145.23</v>
      </c>
      <c r="L43" s="26">
        <f>SUM(L44:L50)</f>
        <v>4763.22</v>
      </c>
      <c r="M43" s="26">
        <f>SUM(M44:M50)</f>
        <v>11908.45</v>
      </c>
      <c r="N43" s="26">
        <f>SUM(N44:N50)</f>
        <v>16834.86</v>
      </c>
      <c r="O43" s="60"/>
    </row>
    <row r="44" spans="1:15" s="12" customFormat="1" ht="38.25">
      <c r="A44" s="36" t="str">
        <f>'[1]Orçamento Sintético'!A47</f>
        <v>1.06.1</v>
      </c>
      <c r="B44" s="36" t="str">
        <f>'[1]Orçamento Sintético'!D47</f>
        <v>Alvenaria bloco cerâmico vedação, 9x19x24cm, e=9cm, com argamassa t5 - 1:2:8 (cimento/cal/areia), junta=1cm - Rev.09</v>
      </c>
      <c r="C44" s="36" t="str">
        <f>'[1]Orçamento Sintético'!E47</f>
        <v>m²</v>
      </c>
      <c r="D44" s="36">
        <v>106.3</v>
      </c>
      <c r="E44" s="37">
        <f>'BM 002'!G44</f>
        <v>106.3</v>
      </c>
      <c r="F44" s="68"/>
      <c r="G44" s="37">
        <f t="shared" ref="G44:G107" si="11">SUM(E44:F44)</f>
        <v>106.3</v>
      </c>
      <c r="H44" s="21">
        <f t="shared" si="1"/>
        <v>0</v>
      </c>
      <c r="I44" s="61">
        <v>45.11</v>
      </c>
      <c r="J44" s="18">
        <f t="shared" ref="J44:J50" si="12">TRUNC(($I44*D44),2)</f>
        <v>4795.1899999999996</v>
      </c>
      <c r="K44" s="18">
        <v>4795.1899999999996</v>
      </c>
      <c r="L44" s="18">
        <f t="shared" ref="L44:L50" si="13">TRUNC(($I44*F44),2)</f>
        <v>0</v>
      </c>
      <c r="M44" s="18">
        <f t="shared" ref="M44:M50" si="14">TRUNC(($L44+K44),2)</f>
        <v>4795.1899999999996</v>
      </c>
      <c r="N44" s="18">
        <f t="shared" ref="N44:N50" si="15">J44-M44</f>
        <v>0</v>
      </c>
      <c r="O44" s="40">
        <f t="shared" si="6"/>
        <v>0</v>
      </c>
    </row>
    <row r="45" spans="1:15" s="12" customFormat="1" ht="25.5">
      <c r="A45" s="36" t="str">
        <f>'[1]Orçamento Sintético'!A48</f>
        <v>1.06.2</v>
      </c>
      <c r="B45" s="36" t="str">
        <f>'[1]Orçamento Sintético'!D48</f>
        <v>Divisoria Naval (painel cego), e=40mm, com perfis em aço - fornecimento e aplicação</v>
      </c>
      <c r="C45" s="36" t="str">
        <f>'[1]Orçamento Sintético'!E48</f>
        <v>m²</v>
      </c>
      <c r="D45" s="36">
        <v>157.93</v>
      </c>
      <c r="E45" s="37">
        <f>'BM 002'!G45</f>
        <v>0</v>
      </c>
      <c r="F45" s="68"/>
      <c r="G45" s="37">
        <f t="shared" si="11"/>
        <v>0</v>
      </c>
      <c r="H45" s="21">
        <f t="shared" si="1"/>
        <v>157.93</v>
      </c>
      <c r="I45" s="61">
        <v>106.03</v>
      </c>
      <c r="J45" s="18">
        <f t="shared" si="12"/>
        <v>16745.310000000001</v>
      </c>
      <c r="K45" s="18">
        <v>0</v>
      </c>
      <c r="L45" s="18">
        <f t="shared" si="13"/>
        <v>0</v>
      </c>
      <c r="M45" s="18">
        <f t="shared" si="14"/>
        <v>0</v>
      </c>
      <c r="N45" s="18">
        <f t="shared" si="15"/>
        <v>16745.310000000001</v>
      </c>
      <c r="O45" s="40">
        <f t="shared" si="6"/>
        <v>0</v>
      </c>
    </row>
    <row r="46" spans="1:15" s="12" customFormat="1" ht="25.5">
      <c r="A46" s="36" t="str">
        <f>'[1]Orçamento Sintético'!A49</f>
        <v>1.06.3</v>
      </c>
      <c r="B46" s="36" t="str">
        <f>'[1]Orçamento Sintético'!D49</f>
        <v>Cintas e vergas em concreto armado pré-moldado fck=15 mpa, seção 9x12cm</v>
      </c>
      <c r="C46" s="36" t="str">
        <f>'[1]Orçamento Sintético'!E49</f>
        <v>m</v>
      </c>
      <c r="D46" s="36">
        <v>18.600000000000001</v>
      </c>
      <c r="E46" s="37">
        <f>'BM 002'!G46</f>
        <v>18.600000000000001</v>
      </c>
      <c r="F46" s="68"/>
      <c r="G46" s="37">
        <f t="shared" si="11"/>
        <v>18.600000000000001</v>
      </c>
      <c r="H46" s="21">
        <f t="shared" si="1"/>
        <v>0</v>
      </c>
      <c r="I46" s="61">
        <v>48.32</v>
      </c>
      <c r="J46" s="18">
        <f t="shared" si="12"/>
        <v>898.75</v>
      </c>
      <c r="K46" s="18">
        <v>898.75</v>
      </c>
      <c r="L46" s="18">
        <f t="shared" si="13"/>
        <v>0</v>
      </c>
      <c r="M46" s="18">
        <f t="shared" si="14"/>
        <v>898.75</v>
      </c>
      <c r="N46" s="18">
        <f t="shared" si="15"/>
        <v>0</v>
      </c>
      <c r="O46" s="40">
        <f t="shared" si="6"/>
        <v>0</v>
      </c>
    </row>
    <row r="47" spans="1:15" s="12" customFormat="1" ht="38.25">
      <c r="A47" s="36" t="str">
        <f>'[1]Orçamento Sintético'!A50</f>
        <v>1.06.4</v>
      </c>
      <c r="B47" s="36" t="str">
        <f>'[1]Orçamento Sintético'!D50</f>
        <v>CONTRAVERGA MOLDADA IN LOCO EM CONCRETO PARA VÃOS DE MAIS DE 1,5 M DE COMPRIMENTO. AF_03/2016</v>
      </c>
      <c r="C47" s="36" t="str">
        <f>'[1]Orçamento Sintético'!E50</f>
        <v>M</v>
      </c>
      <c r="D47" s="36">
        <v>15.2</v>
      </c>
      <c r="E47" s="37">
        <f>'BM 002'!G47</f>
        <v>15.2</v>
      </c>
      <c r="F47" s="68"/>
      <c r="G47" s="37">
        <f t="shared" si="11"/>
        <v>15.2</v>
      </c>
      <c r="H47" s="21">
        <f t="shared" si="1"/>
        <v>0</v>
      </c>
      <c r="I47" s="61">
        <v>95.48</v>
      </c>
      <c r="J47" s="18">
        <f t="shared" si="12"/>
        <v>1451.29</v>
      </c>
      <c r="K47" s="18">
        <v>1451.29</v>
      </c>
      <c r="L47" s="18">
        <f t="shared" si="13"/>
        <v>0</v>
      </c>
      <c r="M47" s="18">
        <f t="shared" si="14"/>
        <v>1451.29</v>
      </c>
      <c r="N47" s="18">
        <f t="shared" si="15"/>
        <v>0</v>
      </c>
      <c r="O47" s="40">
        <f t="shared" si="6"/>
        <v>0</v>
      </c>
    </row>
    <row r="48" spans="1:15" s="12" customFormat="1" ht="25.5">
      <c r="A48" s="36" t="str">
        <f>'[1]Orçamento Sintético'!A51</f>
        <v>1.06.5</v>
      </c>
      <c r="B48" s="36" t="str">
        <f>'[1]Orçamento Sintético'!D51</f>
        <v>Cobogó de cimento, tipo ""escama"", dim: 50 x 50cm</v>
      </c>
      <c r="C48" s="36" t="str">
        <f>'[1]Orçamento Sintético'!E51</f>
        <v>m²</v>
      </c>
      <c r="D48" s="36">
        <v>0.75</v>
      </c>
      <c r="E48" s="37">
        <f>'BM 002'!G48</f>
        <v>0</v>
      </c>
      <c r="F48" s="68"/>
      <c r="G48" s="37">
        <f t="shared" si="11"/>
        <v>0</v>
      </c>
      <c r="H48" s="21">
        <f t="shared" si="1"/>
        <v>0.75</v>
      </c>
      <c r="I48" s="61">
        <v>119.4</v>
      </c>
      <c r="J48" s="18">
        <f t="shared" si="12"/>
        <v>89.55</v>
      </c>
      <c r="K48" s="18">
        <v>0</v>
      </c>
      <c r="L48" s="18">
        <f t="shared" si="13"/>
        <v>0</v>
      </c>
      <c r="M48" s="18">
        <f t="shared" si="14"/>
        <v>0</v>
      </c>
      <c r="N48" s="18">
        <f t="shared" si="15"/>
        <v>89.55</v>
      </c>
      <c r="O48" s="40">
        <f t="shared" si="6"/>
        <v>0</v>
      </c>
    </row>
    <row r="49" spans="1:16" s="12" customFormat="1" ht="25.5">
      <c r="A49" s="36" t="str">
        <f>'[1]Orçamento Sintético'!A52</f>
        <v>1.06.6</v>
      </c>
      <c r="B49" s="36" t="str">
        <f>'[1]Orçamento Sintético'!D52</f>
        <v>Divisória em granito cinza andorinha para mictórios, polido, e=2cm, inclusive fixação - Rev 02</v>
      </c>
      <c r="C49" s="36" t="str">
        <f>'[1]Orçamento Sintético'!E52</f>
        <v>m²</v>
      </c>
      <c r="D49" s="36">
        <v>0.64</v>
      </c>
      <c r="E49" s="37">
        <f>'BM 002'!G49</f>
        <v>0</v>
      </c>
      <c r="F49" s="68">
        <v>0.64</v>
      </c>
      <c r="G49" s="37">
        <f t="shared" si="11"/>
        <v>0.64</v>
      </c>
      <c r="H49" s="21">
        <f t="shared" si="1"/>
        <v>0</v>
      </c>
      <c r="I49" s="61">
        <v>470.13</v>
      </c>
      <c r="J49" s="18">
        <f t="shared" si="12"/>
        <v>300.88</v>
      </c>
      <c r="K49" s="18">
        <v>0</v>
      </c>
      <c r="L49" s="18">
        <f t="shared" si="13"/>
        <v>300.88</v>
      </c>
      <c r="M49" s="18">
        <f t="shared" si="14"/>
        <v>300.88</v>
      </c>
      <c r="N49" s="18">
        <f t="shared" si="15"/>
        <v>0</v>
      </c>
      <c r="O49" s="40">
        <f t="shared" si="6"/>
        <v>1</v>
      </c>
    </row>
    <row r="50" spans="1:16" s="12" customFormat="1" ht="37.5" customHeight="1">
      <c r="A50" s="36" t="str">
        <f>'[1]Orçamento Sintético'!A53</f>
        <v>1.06.7</v>
      </c>
      <c r="B50" s="36" t="str">
        <f>'[1]Orçamento Sintético'!D53</f>
        <v>Divisória em granito cinza andorinha polido, e=2cm, inclusive montagem com ferragens - Rev 02</v>
      </c>
      <c r="C50" s="36" t="str">
        <f>'[1]Orçamento Sintético'!E53</f>
        <v>m²</v>
      </c>
      <c r="D50" s="36">
        <v>8.08</v>
      </c>
      <c r="E50" s="37">
        <f>'BM 002'!G50</f>
        <v>0</v>
      </c>
      <c r="F50" s="68">
        <v>8.08</v>
      </c>
      <c r="G50" s="37">
        <f t="shared" si="11"/>
        <v>8.08</v>
      </c>
      <c r="H50" s="21">
        <f t="shared" si="1"/>
        <v>0</v>
      </c>
      <c r="I50" s="61">
        <v>552.27</v>
      </c>
      <c r="J50" s="18">
        <f t="shared" si="12"/>
        <v>4462.34</v>
      </c>
      <c r="K50" s="18">
        <v>0</v>
      </c>
      <c r="L50" s="18">
        <f t="shared" si="13"/>
        <v>4462.34</v>
      </c>
      <c r="M50" s="18">
        <f t="shared" si="14"/>
        <v>4462.34</v>
      </c>
      <c r="N50" s="18">
        <f t="shared" si="15"/>
        <v>0</v>
      </c>
      <c r="O50" s="40">
        <f t="shared" si="6"/>
        <v>1</v>
      </c>
    </row>
    <row r="51" spans="1:16" s="12" customFormat="1" ht="12.75">
      <c r="A51" s="36"/>
      <c r="B51" s="36"/>
      <c r="C51" s="36"/>
      <c r="D51" s="36"/>
      <c r="E51" s="69"/>
      <c r="F51" s="62"/>
      <c r="G51" s="37"/>
      <c r="H51" s="37"/>
      <c r="I51" s="61"/>
      <c r="J51" s="63"/>
      <c r="K51" s="49"/>
      <c r="L51" s="49"/>
      <c r="M51" s="49"/>
      <c r="N51" s="49"/>
      <c r="O51" s="40"/>
    </row>
    <row r="52" spans="1:16" s="22" customFormat="1" ht="12.75">
      <c r="A52" s="64" t="s">
        <v>30</v>
      </c>
      <c r="B52" s="64" t="s">
        <v>31</v>
      </c>
      <c r="C52" s="65"/>
      <c r="D52" s="66"/>
      <c r="E52" s="70"/>
      <c r="F52" s="24"/>
      <c r="G52" s="67"/>
      <c r="H52" s="67"/>
      <c r="I52" s="66"/>
      <c r="J52" s="26">
        <f>SUM(J53:J57)</f>
        <v>22932.31</v>
      </c>
      <c r="K52" s="26">
        <f>SUM(K53:K57)</f>
        <v>13233.490000000002</v>
      </c>
      <c r="L52" s="26">
        <f>SUM(L53:L57)</f>
        <v>238.05</v>
      </c>
      <c r="M52" s="26">
        <f>SUM(M53:M57)</f>
        <v>13471.54</v>
      </c>
      <c r="N52" s="26">
        <f>SUM(N53:N57)</f>
        <v>9460.77</v>
      </c>
      <c r="O52" s="60"/>
    </row>
    <row r="53" spans="1:16" s="12" customFormat="1" ht="38.25">
      <c r="A53" s="36" t="str">
        <f>'[1]Orçamento Sintético'!A55</f>
        <v>1.07.1</v>
      </c>
      <c r="B53" s="36" t="str">
        <f>'[1]Orçamento Sintético'!D55</f>
        <v>Revisão em cobertura com telha ceramica tipo canal comum, Itabaiana ou similar, com reposição de 10% do material</v>
      </c>
      <c r="C53" s="36" t="str">
        <f>'[1]Orçamento Sintético'!E55</f>
        <v>m²</v>
      </c>
      <c r="D53" s="36">
        <v>298.68</v>
      </c>
      <c r="E53" s="37">
        <f>'BM 002'!G53</f>
        <v>150</v>
      </c>
      <c r="F53" s="68"/>
      <c r="G53" s="37">
        <f t="shared" si="11"/>
        <v>150</v>
      </c>
      <c r="H53" s="37">
        <f t="shared" ref="H53:H110" si="16">SUM(D53-G53)</f>
        <v>148.68</v>
      </c>
      <c r="I53" s="61">
        <v>58.06</v>
      </c>
      <c r="J53" s="18">
        <f t="shared" ref="J53:J57" si="17">TRUNC(($I53*D53),2)</f>
        <v>17341.36</v>
      </c>
      <c r="K53" s="18">
        <v>8709</v>
      </c>
      <c r="L53" s="18">
        <f t="shared" ref="L53:L57" si="18">TRUNC(($I53*F53),2)</f>
        <v>0</v>
      </c>
      <c r="M53" s="18">
        <f t="shared" ref="M53:M57" si="19">TRUNC(($L53+K53),2)</f>
        <v>8709</v>
      </c>
      <c r="N53" s="18">
        <f t="shared" ref="N53:N58" si="20">J53-M53</f>
        <v>8632.36</v>
      </c>
      <c r="O53" s="40">
        <f t="shared" si="6"/>
        <v>0</v>
      </c>
    </row>
    <row r="54" spans="1:16" s="12" customFormat="1" ht="51">
      <c r="A54" s="36" t="str">
        <f>'[1]Orçamento Sintético'!A56</f>
        <v>1.07.2</v>
      </c>
      <c r="B54" s="36" t="str">
        <f>'[1]Orçamento Sintético'!D56</f>
        <v>FABRICAÇÃO E INSTALAÇÃO DE TESOURA INTEIRA EM MADEIRA NÃO APARELHADA, VÃO DE 12 M, PARA TELHA CERÂMICA OU DE CONCRETO, INCLUSO IÇAMENTO. AF_07/2019</v>
      </c>
      <c r="C54" s="36" t="str">
        <f>'[1]Orçamento Sintético'!E56</f>
        <v>UN</v>
      </c>
      <c r="D54" s="36">
        <v>1</v>
      </c>
      <c r="E54" s="37">
        <f>'BM 002'!G54</f>
        <v>1</v>
      </c>
      <c r="F54" s="68"/>
      <c r="G54" s="37">
        <f t="shared" si="11"/>
        <v>1</v>
      </c>
      <c r="H54" s="37">
        <f t="shared" si="16"/>
        <v>0</v>
      </c>
      <c r="I54" s="61">
        <v>2780.11</v>
      </c>
      <c r="J54" s="18">
        <f t="shared" si="17"/>
        <v>2780.11</v>
      </c>
      <c r="K54" s="18">
        <v>2780.11</v>
      </c>
      <c r="L54" s="18">
        <f t="shared" si="18"/>
        <v>0</v>
      </c>
      <c r="M54" s="18">
        <f t="shared" si="19"/>
        <v>2780.11</v>
      </c>
      <c r="N54" s="18">
        <f t="shared" si="20"/>
        <v>0</v>
      </c>
      <c r="O54" s="40">
        <f t="shared" si="6"/>
        <v>0</v>
      </c>
    </row>
    <row r="55" spans="1:16" s="12" customFormat="1" ht="51">
      <c r="A55" s="36" t="str">
        <f>'[1]Orçamento Sintético'!A57</f>
        <v>1.07.3</v>
      </c>
      <c r="B55" s="36" t="str">
        <f>'[1]Orçamento Sintético'!D57</f>
        <v>IMPERMEABILIZAÇÃO DE SUPERFÍCIE COM MANTA ASFÁLTICA, UMA CAMADA, INCLUSIVE APLICAÇÃO DE PRIMER ASFÁLTICO, E=3MM. AF_06/2018</v>
      </c>
      <c r="C55" s="36" t="str">
        <f>'[1]Orçamento Sintético'!E57</f>
        <v>m²</v>
      </c>
      <c r="D55" s="36">
        <v>18.36</v>
      </c>
      <c r="E55" s="37">
        <f>'BM 002'!G55</f>
        <v>18.36</v>
      </c>
      <c r="F55" s="68"/>
      <c r="G55" s="37">
        <f t="shared" si="11"/>
        <v>18.36</v>
      </c>
      <c r="H55" s="37">
        <f t="shared" si="16"/>
        <v>0</v>
      </c>
      <c r="I55" s="61">
        <v>95.01</v>
      </c>
      <c r="J55" s="18">
        <f t="shared" si="17"/>
        <v>1744.38</v>
      </c>
      <c r="K55" s="18">
        <v>1744.38</v>
      </c>
      <c r="L55" s="18">
        <f t="shared" si="18"/>
        <v>0</v>
      </c>
      <c r="M55" s="18">
        <f t="shared" si="19"/>
        <v>1744.38</v>
      </c>
      <c r="N55" s="18">
        <f t="shared" si="20"/>
        <v>0</v>
      </c>
      <c r="O55" s="40">
        <f t="shared" si="6"/>
        <v>0</v>
      </c>
    </row>
    <row r="56" spans="1:16" s="12" customFormat="1" ht="12.75">
      <c r="A56" s="36" t="str">
        <f>'[1]Orçamento Sintético'!A58</f>
        <v>1.07.4</v>
      </c>
      <c r="B56" s="36" t="str">
        <f>'[1]Orçamento Sintético'!D58</f>
        <v>Limpeza de calha de zinco</v>
      </c>
      <c r="C56" s="36" t="str">
        <f>'[1]Orçamento Sintético'!E58</f>
        <v>m</v>
      </c>
      <c r="D56" s="36">
        <v>52.9</v>
      </c>
      <c r="E56" s="37">
        <f>'BM 002'!G56</f>
        <v>0</v>
      </c>
      <c r="F56" s="68"/>
      <c r="G56" s="37">
        <f t="shared" si="11"/>
        <v>0</v>
      </c>
      <c r="H56" s="37">
        <f t="shared" si="16"/>
        <v>52.9</v>
      </c>
      <c r="I56" s="61">
        <v>15.66</v>
      </c>
      <c r="J56" s="18">
        <f t="shared" si="17"/>
        <v>828.41</v>
      </c>
      <c r="K56" s="18">
        <v>0</v>
      </c>
      <c r="L56" s="18">
        <f t="shared" si="18"/>
        <v>0</v>
      </c>
      <c r="M56" s="18">
        <f t="shared" si="19"/>
        <v>0</v>
      </c>
      <c r="N56" s="18">
        <f t="shared" si="20"/>
        <v>828.41</v>
      </c>
      <c r="O56" s="40">
        <f t="shared" si="6"/>
        <v>0</v>
      </c>
    </row>
    <row r="57" spans="1:16" s="12" customFormat="1" ht="12.75">
      <c r="A57" s="36" t="str">
        <f>'[1]Orçamento Sintético'!A59</f>
        <v>1.07.5</v>
      </c>
      <c r="B57" s="36" t="str">
        <f>'[1]Orçamento Sintético'!D59</f>
        <v>Emassamento de algeroz</v>
      </c>
      <c r="C57" s="36" t="str">
        <f>'[1]Orçamento Sintético'!E59</f>
        <v>m</v>
      </c>
      <c r="D57" s="36">
        <v>26.45</v>
      </c>
      <c r="E57" s="37">
        <f>'BM 002'!G57</f>
        <v>0</v>
      </c>
      <c r="F57" s="68">
        <v>26.45</v>
      </c>
      <c r="G57" s="37">
        <f t="shared" si="11"/>
        <v>26.45</v>
      </c>
      <c r="H57" s="37">
        <f t="shared" si="16"/>
        <v>0</v>
      </c>
      <c r="I57" s="61">
        <v>9</v>
      </c>
      <c r="J57" s="18">
        <f t="shared" si="17"/>
        <v>238.05</v>
      </c>
      <c r="K57" s="18">
        <v>0</v>
      </c>
      <c r="L57" s="18">
        <f t="shared" si="18"/>
        <v>238.05</v>
      </c>
      <c r="M57" s="18">
        <f t="shared" si="19"/>
        <v>238.05</v>
      </c>
      <c r="N57" s="18">
        <f t="shared" si="20"/>
        <v>0</v>
      </c>
      <c r="O57" s="40">
        <f t="shared" si="6"/>
        <v>1</v>
      </c>
    </row>
    <row r="58" spans="1:16" s="12" customFormat="1" ht="12.75">
      <c r="A58" s="71" t="s">
        <v>32</v>
      </c>
      <c r="B58" s="64" t="s">
        <v>33</v>
      </c>
      <c r="C58" s="65"/>
      <c r="D58" s="66"/>
      <c r="E58" s="70"/>
      <c r="F58" s="24"/>
      <c r="G58" s="67"/>
      <c r="H58" s="67"/>
      <c r="I58" s="66"/>
      <c r="J58" s="26">
        <f>J59+J64+J68</f>
        <v>41922.979999999996</v>
      </c>
      <c r="K58" s="26">
        <f>K59+K64+K68</f>
        <v>16597.245999999999</v>
      </c>
      <c r="L58" s="26">
        <f>L59+L64+L68</f>
        <v>2022.71</v>
      </c>
      <c r="M58" s="26">
        <f>M59+M64+M68</f>
        <v>18619.955999999998</v>
      </c>
      <c r="N58" s="26">
        <f t="shared" si="20"/>
        <v>23303.023999999998</v>
      </c>
      <c r="O58" s="60"/>
      <c r="P58" s="34"/>
    </row>
    <row r="59" spans="1:16" s="12" customFormat="1" ht="12.75">
      <c r="A59" s="72" t="str">
        <f>'[1]Orçamento Sintético'!A61</f>
        <v>1.08.01</v>
      </c>
      <c r="B59" s="72" t="str">
        <f>'[1]Orçamento Sintético'!D61</f>
        <v>PAREDES</v>
      </c>
      <c r="C59" s="72"/>
      <c r="D59" s="72"/>
      <c r="E59" s="73"/>
      <c r="F59" s="74"/>
      <c r="G59" s="54"/>
      <c r="H59" s="54"/>
      <c r="I59" s="75"/>
      <c r="J59" s="76">
        <f>SUM(J60:J63)</f>
        <v>16959.349999999999</v>
      </c>
      <c r="K59" s="76">
        <v>14936.64</v>
      </c>
      <c r="L59" s="76">
        <f>SUM(L60:L63)</f>
        <v>2022.71</v>
      </c>
      <c r="M59" s="76">
        <f>SUM(M60:M63)</f>
        <v>16959.349999999999</v>
      </c>
      <c r="N59" s="76">
        <f>SUM(N60:N63)</f>
        <v>0</v>
      </c>
      <c r="O59" s="58"/>
    </row>
    <row r="60" spans="1:16" s="12" customFormat="1" ht="38.25">
      <c r="A60" s="36" t="str">
        <f>'[1]Orçamento Sintético'!A62</f>
        <v>1.08.01.1</v>
      </c>
      <c r="B60" s="36" t="str">
        <f>'[1]Orçamento Sintético'!D62</f>
        <v>Regularização de reboco interno, de parede, com argamassa traço t6 - 1:2:10 (cimento / cal / areia), espessura 0,5 cm</v>
      </c>
      <c r="C60" s="36" t="str">
        <f>'[1]Orçamento Sintético'!E62</f>
        <v>m²</v>
      </c>
      <c r="D60" s="36">
        <v>40.81</v>
      </c>
      <c r="E60" s="37">
        <f>'BM 002'!G60</f>
        <v>40.81</v>
      </c>
      <c r="F60" s="68"/>
      <c r="G60" s="37">
        <f t="shared" si="11"/>
        <v>40.81</v>
      </c>
      <c r="H60" s="37">
        <f t="shared" si="16"/>
        <v>0</v>
      </c>
      <c r="I60" s="61">
        <v>9.67</v>
      </c>
      <c r="J60" s="18">
        <f t="shared" ref="J60:J63" si="21">TRUNC(($I60*D60),2)</f>
        <v>394.63</v>
      </c>
      <c r="K60" s="18">
        <v>394.63</v>
      </c>
      <c r="L60" s="18">
        <f t="shared" ref="L60:L63" si="22">TRUNC(($I60*F60),2)</f>
        <v>0</v>
      </c>
      <c r="M60" s="18">
        <f t="shared" ref="M60:M63" si="23">TRUNC(($L60+K60),2)</f>
        <v>394.63</v>
      </c>
      <c r="N60" s="18">
        <f t="shared" ref="N60:N63" si="24">J60-M60</f>
        <v>0</v>
      </c>
      <c r="O60" s="40">
        <f t="shared" si="6"/>
        <v>0</v>
      </c>
    </row>
    <row r="61" spans="1:16" s="12" customFormat="1" ht="25.5">
      <c r="A61" s="36" t="str">
        <f>'[1]Orçamento Sintético'!A63</f>
        <v>1.08.01.2</v>
      </c>
      <c r="B61" s="36" t="str">
        <f>'[1]Orçamento Sintético'!D63</f>
        <v>Chapisco em parede com argamassa traço t1 - 1:3 (cimento / areia) - Revisado 08/2015</v>
      </c>
      <c r="C61" s="36" t="str">
        <f>'[1]Orçamento Sintético'!E63</f>
        <v>m²</v>
      </c>
      <c r="D61" s="36">
        <v>201.34</v>
      </c>
      <c r="E61" s="37">
        <f>'BM 002'!G61</f>
        <v>201.34</v>
      </c>
      <c r="F61" s="68"/>
      <c r="G61" s="37">
        <f t="shared" si="11"/>
        <v>201.34</v>
      </c>
      <c r="H61" s="37">
        <f t="shared" si="16"/>
        <v>0</v>
      </c>
      <c r="I61" s="61">
        <v>6.23</v>
      </c>
      <c r="J61" s="18">
        <f t="shared" si="21"/>
        <v>1254.3399999999999</v>
      </c>
      <c r="K61" s="18">
        <v>1254.3399999999999</v>
      </c>
      <c r="L61" s="18">
        <f t="shared" si="22"/>
        <v>0</v>
      </c>
      <c r="M61" s="18">
        <f t="shared" si="23"/>
        <v>1254.3399999999999</v>
      </c>
      <c r="N61" s="18">
        <f t="shared" si="24"/>
        <v>0</v>
      </c>
      <c r="O61" s="40">
        <f t="shared" si="6"/>
        <v>0</v>
      </c>
    </row>
    <row r="62" spans="1:16" s="12" customFormat="1" ht="38.25">
      <c r="A62" s="36" t="str">
        <f>'[1]Orçamento Sintético'!A64</f>
        <v>1.08.01.3</v>
      </c>
      <c r="B62" s="36" t="str">
        <f>'[1]Orçamento Sintético'!D64</f>
        <v>Reboco ou emboço interno, de teto, com argamassa traço t6 - 1:2:10 (cimento / cal / areia), espessura 1,5 cm</v>
      </c>
      <c r="C62" s="36" t="str">
        <f>'[1]Orçamento Sintético'!E64</f>
        <v>m²</v>
      </c>
      <c r="D62" s="36">
        <v>201.34</v>
      </c>
      <c r="E62" s="37">
        <f>'BM 002'!G62</f>
        <v>201.34</v>
      </c>
      <c r="F62" s="68"/>
      <c r="G62" s="37">
        <f t="shared" si="11"/>
        <v>201.34</v>
      </c>
      <c r="H62" s="37">
        <f t="shared" si="16"/>
        <v>0</v>
      </c>
      <c r="I62" s="61">
        <v>32.729999999999997</v>
      </c>
      <c r="J62" s="18">
        <f t="shared" si="21"/>
        <v>6589.85</v>
      </c>
      <c r="K62" s="18">
        <v>6589.85</v>
      </c>
      <c r="L62" s="18">
        <f t="shared" si="22"/>
        <v>0</v>
      </c>
      <c r="M62" s="18">
        <f t="shared" si="23"/>
        <v>6589.85</v>
      </c>
      <c r="N62" s="18">
        <f t="shared" si="24"/>
        <v>0</v>
      </c>
      <c r="O62" s="40">
        <f t="shared" si="6"/>
        <v>0</v>
      </c>
    </row>
    <row r="63" spans="1:16" s="12" customFormat="1" ht="63.75">
      <c r="A63" s="36" t="str">
        <f>'[1]Orçamento Sintético'!A65</f>
        <v>1.08.01.4</v>
      </c>
      <c r="B63" s="36" t="str">
        <f>'[1]Orçamento Sintético'!D65</f>
        <v>Revestimento cerâmico para piso ou parede, 31 x 47 cm, pei 2, Tecnogrês, acetinado, linha branca, ref.55020 ou similar, aplicada c/ argamassa ind. ac-iii, rejunte acrílico, exceto regularização de base/emboço</v>
      </c>
      <c r="C63" s="36" t="str">
        <f>'[1]Orçamento Sintético'!E65</f>
        <v>m²</v>
      </c>
      <c r="D63" s="36">
        <v>127.14</v>
      </c>
      <c r="E63" s="37">
        <f>'BM 002'!G63</f>
        <v>97.65</v>
      </c>
      <c r="F63" s="68">
        <v>29.489999999999995</v>
      </c>
      <c r="G63" s="37">
        <f t="shared" si="11"/>
        <v>127.14</v>
      </c>
      <c r="H63" s="37">
        <f t="shared" si="16"/>
        <v>0</v>
      </c>
      <c r="I63" s="61">
        <v>68.59</v>
      </c>
      <c r="J63" s="18">
        <f t="shared" si="21"/>
        <v>8720.5300000000007</v>
      </c>
      <c r="K63" s="18">
        <v>6697.8200000000006</v>
      </c>
      <c r="L63" s="18">
        <f t="shared" si="22"/>
        <v>2022.71</v>
      </c>
      <c r="M63" s="18">
        <f t="shared" si="23"/>
        <v>8720.5300000000007</v>
      </c>
      <c r="N63" s="18">
        <f t="shared" si="24"/>
        <v>0</v>
      </c>
      <c r="O63" s="40">
        <f t="shared" si="6"/>
        <v>0.23</v>
      </c>
    </row>
    <row r="64" spans="1:16" s="77" customFormat="1" ht="12.75">
      <c r="A64" s="78" t="str">
        <f>'[1]Orçamento Sintético'!A66</f>
        <v>1.08.02</v>
      </c>
      <c r="B64" s="78" t="str">
        <f>'[1]Orçamento Sintético'!D66</f>
        <v>TETO</v>
      </c>
      <c r="C64" s="78"/>
      <c r="D64" s="78"/>
      <c r="E64" s="79"/>
      <c r="F64" s="74"/>
      <c r="G64" s="55"/>
      <c r="H64" s="55"/>
      <c r="I64" s="74"/>
      <c r="J64" s="76">
        <f>SUM(J65:J67)</f>
        <v>23404.13</v>
      </c>
      <c r="K64" s="76">
        <f>SUM(K65:K67)</f>
        <v>101.10599999999999</v>
      </c>
      <c r="L64" s="76">
        <f>SUM(L65:L67)</f>
        <v>0</v>
      </c>
      <c r="M64" s="76">
        <f>SUM(M65:M67)</f>
        <v>101.10599999999999</v>
      </c>
      <c r="N64" s="76">
        <f>SUM(N65:N67)</f>
        <v>23303.024000000001</v>
      </c>
      <c r="O64" s="58"/>
    </row>
    <row r="65" spans="1:15" s="12" customFormat="1" ht="51">
      <c r="A65" s="36" t="str">
        <f>'[1]Orçamento Sintético'!A67</f>
        <v>1.08.02.1</v>
      </c>
      <c r="B65" s="36" t="str">
        <f>'[1]Orçamento Sintético'!D67</f>
        <v>CHAPISCO APLICADO NO TETO, COM ROLO PARA TEXTURA ACRÍLICA. ARGAMASSA TRAÇO 1:4 E EMULSÃO POLIMÉRICA (ADESIVO) COM PREPARO MANUAL. AF_06/2014</v>
      </c>
      <c r="C65" s="36" t="str">
        <f>'[1]Orçamento Sintético'!E67</f>
        <v>m²</v>
      </c>
      <c r="D65" s="36">
        <v>33.950000000000003</v>
      </c>
      <c r="E65" s="37">
        <f>'BM 002'!G65</f>
        <v>2.5499999999999998</v>
      </c>
      <c r="F65" s="68"/>
      <c r="G65" s="37">
        <f t="shared" si="11"/>
        <v>2.5499999999999998</v>
      </c>
      <c r="H65" s="37">
        <f t="shared" si="16"/>
        <v>31.400000000000002</v>
      </c>
      <c r="I65" s="61">
        <v>6.92</v>
      </c>
      <c r="J65" s="18">
        <f t="shared" ref="J65:J67" si="25">TRUNC(($I65*D65),2)</f>
        <v>234.93</v>
      </c>
      <c r="K65" s="18">
        <v>17.645999999999997</v>
      </c>
      <c r="L65" s="18">
        <f t="shared" ref="L65:L67" si="26">TRUNC(($I65*F65),2)</f>
        <v>0</v>
      </c>
      <c r="M65" s="18">
        <f>K65+L65</f>
        <v>17.645999999999997</v>
      </c>
      <c r="N65" s="18">
        <f t="shared" ref="N65:N67" si="27">J65-M65</f>
        <v>217.28400000000002</v>
      </c>
      <c r="O65" s="40">
        <f t="shared" si="6"/>
        <v>0</v>
      </c>
    </row>
    <row r="66" spans="1:15" s="12" customFormat="1" ht="38.25">
      <c r="A66" s="36" t="str">
        <f>'[1]Orçamento Sintético'!A68</f>
        <v>1.08.02.2</v>
      </c>
      <c r="B66" s="36" t="str">
        <f>'[1]Orçamento Sintético'!D68</f>
        <v>Reboco ou emboço interno, de teto, com argamassa traço t6 - 1:2:10 (cimento / cal / areia), espessura 1,5 cm</v>
      </c>
      <c r="C66" s="36" t="str">
        <f>'[1]Orçamento Sintético'!E68</f>
        <v>m²</v>
      </c>
      <c r="D66" s="36">
        <v>33.950000000000003</v>
      </c>
      <c r="E66" s="37">
        <f>'BM 002'!G66</f>
        <v>2.5499999999999998</v>
      </c>
      <c r="F66" s="68"/>
      <c r="G66" s="37">
        <f t="shared" si="11"/>
        <v>2.5499999999999998</v>
      </c>
      <c r="H66" s="37">
        <f t="shared" si="16"/>
        <v>31.400000000000002</v>
      </c>
      <c r="I66" s="61">
        <v>32.729999999999997</v>
      </c>
      <c r="J66" s="18">
        <f t="shared" si="25"/>
        <v>1111.18</v>
      </c>
      <c r="K66" s="18">
        <v>83.46</v>
      </c>
      <c r="L66" s="18">
        <f t="shared" si="26"/>
        <v>0</v>
      </c>
      <c r="M66" s="18">
        <f t="shared" ref="M66:M67" si="28">TRUNC(($L66+K66),2)</f>
        <v>83.46</v>
      </c>
      <c r="N66" s="18">
        <f t="shared" si="27"/>
        <v>1027.72</v>
      </c>
      <c r="O66" s="40">
        <f t="shared" si="6"/>
        <v>0</v>
      </c>
    </row>
    <row r="67" spans="1:15" s="12" customFormat="1" ht="38.25">
      <c r="A67" s="36" t="str">
        <f>'[1]Orçamento Sintético'!A69</f>
        <v>1.08.02.3</v>
      </c>
      <c r="B67" s="36" t="str">
        <f>'[1]Orçamento Sintético'!D69</f>
        <v>FORRO EM RÉGUAS DE PVC, FRISADO, PARA AMBIENTES COMERCIAIS, INCLUSIVE ESTRUTURA DE FIXAÇÃO. AF_05/2017_P</v>
      </c>
      <c r="C67" s="36" t="str">
        <f>'[1]Orçamento Sintético'!E69</f>
        <v>m²</v>
      </c>
      <c r="D67" s="36">
        <v>260.98</v>
      </c>
      <c r="E67" s="37">
        <f>'BM 002'!G67</f>
        <v>0</v>
      </c>
      <c r="F67" s="68"/>
      <c r="G67" s="37">
        <f t="shared" si="11"/>
        <v>0</v>
      </c>
      <c r="H67" s="37">
        <f t="shared" si="16"/>
        <v>260.98</v>
      </c>
      <c r="I67" s="61">
        <v>84.52</v>
      </c>
      <c r="J67" s="18">
        <f t="shared" si="25"/>
        <v>22058.02</v>
      </c>
      <c r="K67" s="18">
        <v>0</v>
      </c>
      <c r="L67" s="18">
        <f t="shared" si="26"/>
        <v>0</v>
      </c>
      <c r="M67" s="18">
        <f t="shared" si="28"/>
        <v>0</v>
      </c>
      <c r="N67" s="18">
        <f t="shared" si="27"/>
        <v>22058.02</v>
      </c>
      <c r="O67" s="40">
        <f t="shared" si="6"/>
        <v>0</v>
      </c>
    </row>
    <row r="68" spans="1:15" s="77" customFormat="1" ht="12.75">
      <c r="A68" s="78" t="str">
        <f>'[1]Orçamento Sintético'!A70</f>
        <v>1.08.03</v>
      </c>
      <c r="B68" s="78" t="str">
        <f>'[1]Orçamento Sintético'!D70</f>
        <v>PEITORIL</v>
      </c>
      <c r="C68" s="78"/>
      <c r="D68" s="78"/>
      <c r="E68" s="79"/>
      <c r="F68" s="80"/>
      <c r="G68" s="55"/>
      <c r="H68" s="55"/>
      <c r="I68" s="74"/>
      <c r="J68" s="81">
        <f>J69</f>
        <v>1559.5</v>
      </c>
      <c r="K68" s="81">
        <f>K69</f>
        <v>1559.5</v>
      </c>
      <c r="L68" s="81">
        <f>L69</f>
        <v>0</v>
      </c>
      <c r="M68" s="81">
        <f>M69</f>
        <v>1559.5</v>
      </c>
      <c r="N68" s="81">
        <f>N69</f>
        <v>0</v>
      </c>
      <c r="O68" s="58"/>
    </row>
    <row r="69" spans="1:15" s="12" customFormat="1" ht="25.5">
      <c r="A69" s="36" t="str">
        <f>'[1]Orçamento Sintético'!A71</f>
        <v>1.08.03.1</v>
      </c>
      <c r="B69" s="36" t="str">
        <f>'[1]Orçamento Sintético'!D71</f>
        <v>Peitoril granito cinza polido, c/ largura = 17 cm, esp = 2 cm</v>
      </c>
      <c r="C69" s="36" t="str">
        <f>'[1]Orçamento Sintético'!E71</f>
        <v>m</v>
      </c>
      <c r="D69" s="36">
        <v>16.55</v>
      </c>
      <c r="E69" s="37">
        <f>'BM 002'!G69</f>
        <v>16.55</v>
      </c>
      <c r="F69" s="68"/>
      <c r="G69" s="37">
        <f t="shared" si="11"/>
        <v>16.55</v>
      </c>
      <c r="H69" s="37">
        <f t="shared" si="16"/>
        <v>0</v>
      </c>
      <c r="I69" s="61">
        <v>94.23</v>
      </c>
      <c r="J69" s="18">
        <f>TRUNC(($I69*D69),2)</f>
        <v>1559.5</v>
      </c>
      <c r="K69" s="18">
        <v>1559.5</v>
      </c>
      <c r="L69" s="18">
        <f>TRUNC(($I69*F69),2)</f>
        <v>0</v>
      </c>
      <c r="M69" s="18">
        <f>TRUNC(($L69+K69),2)</f>
        <v>1559.5</v>
      </c>
      <c r="N69" s="18">
        <f>J69-M69</f>
        <v>0</v>
      </c>
      <c r="O69" s="40">
        <f t="shared" si="6"/>
        <v>0</v>
      </c>
    </row>
    <row r="70" spans="1:15" s="82" customFormat="1" ht="12.75">
      <c r="A70" s="64" t="str">
        <f>'[1]Orçamento Sintético'!A72</f>
        <v>1.09</v>
      </c>
      <c r="B70" s="64" t="str">
        <f>'[1]Orçamento Sintético'!D72</f>
        <v>PAVIMENTAÇÃO</v>
      </c>
      <c r="C70" s="64"/>
      <c r="D70" s="64"/>
      <c r="E70" s="70"/>
      <c r="F70" s="83"/>
      <c r="G70" s="84"/>
      <c r="H70" s="84"/>
      <c r="I70" s="85"/>
      <c r="J70" s="26">
        <f>SUM(J71:J76)</f>
        <v>25424.45</v>
      </c>
      <c r="K70" s="26">
        <v>976.81</v>
      </c>
      <c r="L70" s="26">
        <f>SUM(L71:L76)</f>
        <v>6773.64</v>
      </c>
      <c r="M70" s="26">
        <f>SUM(M71:M76)</f>
        <v>7750.45</v>
      </c>
      <c r="N70" s="26">
        <f>SUM(N71:N76)</f>
        <v>17674</v>
      </c>
      <c r="O70" s="86"/>
    </row>
    <row r="71" spans="1:15" s="12" customFormat="1" ht="25.5">
      <c r="A71" s="36" t="str">
        <f>'[1]Orçamento Sintético'!A73</f>
        <v>1.09.1</v>
      </c>
      <c r="B71" s="36" t="str">
        <f>'[1]Orçamento Sintético'!D73</f>
        <v>Camada impermeabilizadora, espessura = 7,0cm, c/ concreto fck = 15mpa</v>
      </c>
      <c r="C71" s="36" t="str">
        <f>'[1]Orçamento Sintético'!E73</f>
        <v>m²</v>
      </c>
      <c r="D71" s="36">
        <v>33.090000000000003</v>
      </c>
      <c r="E71" s="37">
        <f>'BM 002'!G71</f>
        <v>33.090000000000003</v>
      </c>
      <c r="F71" s="68"/>
      <c r="G71" s="37">
        <f t="shared" si="11"/>
        <v>33.090000000000003</v>
      </c>
      <c r="H71" s="37">
        <f t="shared" si="16"/>
        <v>0</v>
      </c>
      <c r="I71" s="61">
        <v>29.52</v>
      </c>
      <c r="J71" s="18">
        <f t="shared" ref="J71:J76" si="29">TRUNC(($I71*D71),2)</f>
        <v>976.81</v>
      </c>
      <c r="K71" s="18">
        <v>976.81</v>
      </c>
      <c r="L71" s="18">
        <f t="shared" ref="L71:L76" si="30">TRUNC(($I71*F71),2)</f>
        <v>0</v>
      </c>
      <c r="M71" s="18">
        <f t="shared" ref="M71:M76" si="31">TRUNC(($L71+K71),2)</f>
        <v>976.81</v>
      </c>
      <c r="N71" s="18">
        <f t="shared" ref="N71:N76" si="32">J71-M71</f>
        <v>0</v>
      </c>
      <c r="O71" s="40">
        <f t="shared" si="6"/>
        <v>0</v>
      </c>
    </row>
    <row r="72" spans="1:15" s="12" customFormat="1" ht="25.5">
      <c r="A72" s="36" t="str">
        <f>'[1]Orçamento Sintético'!A74</f>
        <v>1.09.2</v>
      </c>
      <c r="B72" s="36" t="str">
        <f>'[1]Orçamento Sintético'!D74</f>
        <v>Regularização de base para revest. de pisos com arg. traço t4, esp. média = 2,5cm</v>
      </c>
      <c r="C72" s="36" t="str">
        <f>'[1]Orçamento Sintético'!E74</f>
        <v>m²</v>
      </c>
      <c r="D72" s="36">
        <v>310.54000000000002</v>
      </c>
      <c r="E72" s="37">
        <f>'BM 002'!G72</f>
        <v>0</v>
      </c>
      <c r="F72" s="68">
        <v>150</v>
      </c>
      <c r="G72" s="37">
        <f t="shared" si="11"/>
        <v>150</v>
      </c>
      <c r="H72" s="37">
        <f t="shared" si="16"/>
        <v>160.54000000000002</v>
      </c>
      <c r="I72" s="61">
        <v>24.81</v>
      </c>
      <c r="J72" s="18">
        <f t="shared" si="29"/>
        <v>7704.49</v>
      </c>
      <c r="K72" s="18">
        <v>0</v>
      </c>
      <c r="L72" s="18">
        <f t="shared" si="30"/>
        <v>3721.5</v>
      </c>
      <c r="M72" s="18">
        <f t="shared" si="31"/>
        <v>3721.5</v>
      </c>
      <c r="N72" s="18">
        <f t="shared" si="32"/>
        <v>3982.99</v>
      </c>
      <c r="O72" s="40">
        <f t="shared" si="6"/>
        <v>0.48</v>
      </c>
    </row>
    <row r="73" spans="1:15" s="12" customFormat="1" ht="63.75">
      <c r="A73" s="36" t="str">
        <f>'[1]Orçamento Sintético'!A75</f>
        <v>1.09.3</v>
      </c>
      <c r="B73" s="36" t="str">
        <f>'[1]Orçamento Sintético'!D75</f>
        <v>Revestimento cerâmico para piso ou parede, 53 x 53 cm, Arielle, linha riviera, cor branca ou bege, ou similar, PEI-4, aplicado com argamassa industrializada ac-ii, rejuntado, exclusive regularização de base ou emboço</v>
      </c>
      <c r="C73" s="36" t="str">
        <f>'[1]Orçamento Sintético'!E75</f>
        <v>m²</v>
      </c>
      <c r="D73" s="36">
        <v>48.62</v>
      </c>
      <c r="E73" s="37">
        <f>'BM 002'!G73</f>
        <v>0</v>
      </c>
      <c r="F73" s="68">
        <v>48.62</v>
      </c>
      <c r="G73" s="37">
        <f t="shared" si="11"/>
        <v>48.62</v>
      </c>
      <c r="H73" s="37">
        <f t="shared" si="16"/>
        <v>0</v>
      </c>
      <c r="I73" s="61">
        <v>54.69</v>
      </c>
      <c r="J73" s="18">
        <f t="shared" si="29"/>
        <v>2659.02</v>
      </c>
      <c r="K73" s="18">
        <v>0</v>
      </c>
      <c r="L73" s="18">
        <f t="shared" si="30"/>
        <v>2659.02</v>
      </c>
      <c r="M73" s="18">
        <f t="shared" si="31"/>
        <v>2659.02</v>
      </c>
      <c r="N73" s="18">
        <f t="shared" si="32"/>
        <v>0</v>
      </c>
      <c r="O73" s="40">
        <f t="shared" si="6"/>
        <v>1</v>
      </c>
    </row>
    <row r="74" spans="1:15" s="12" customFormat="1" ht="12.75">
      <c r="A74" s="36" t="str">
        <f>'[1]Orçamento Sintético'!A76</f>
        <v>1.09.4</v>
      </c>
      <c r="B74" s="36" t="str">
        <f>'[1]Orçamento Sintético'!D76</f>
        <v>Rodapé alta resistência, h = 10 cm</v>
      </c>
      <c r="C74" s="36" t="str">
        <f>'[1]Orçamento Sintético'!E76</f>
        <v>m</v>
      </c>
      <c r="D74" s="36">
        <v>112.3</v>
      </c>
      <c r="E74" s="37">
        <f>'BM 002'!G74</f>
        <v>0</v>
      </c>
      <c r="F74" s="68"/>
      <c r="G74" s="37">
        <f t="shared" si="11"/>
        <v>0</v>
      </c>
      <c r="H74" s="37">
        <f t="shared" si="16"/>
        <v>112.3</v>
      </c>
      <c r="I74" s="61">
        <v>20.48</v>
      </c>
      <c r="J74" s="18">
        <f t="shared" si="29"/>
        <v>2299.9</v>
      </c>
      <c r="K74" s="18">
        <v>0</v>
      </c>
      <c r="L74" s="18">
        <f t="shared" si="30"/>
        <v>0</v>
      </c>
      <c r="M74" s="18">
        <f t="shared" si="31"/>
        <v>0</v>
      </c>
      <c r="N74" s="18">
        <f t="shared" si="32"/>
        <v>2299.9</v>
      </c>
      <c r="O74" s="40">
        <f t="shared" si="6"/>
        <v>0</v>
      </c>
    </row>
    <row r="75" spans="1:15" s="12" customFormat="1" ht="25.5">
      <c r="A75" s="36" t="str">
        <f>'[1]Orçamento Sintético'!A77</f>
        <v>1.09.5</v>
      </c>
      <c r="B75" s="36" t="str">
        <f>'[1]Orçamento Sintético'!D77</f>
        <v>Soleira em granito cinza andorinha, l = 15 cm, e = 2 cm</v>
      </c>
      <c r="C75" s="36" t="str">
        <f>'[1]Orçamento Sintético'!E77</f>
        <v>m</v>
      </c>
      <c r="D75" s="36">
        <v>5.7</v>
      </c>
      <c r="E75" s="37">
        <f>'BM 002'!G75</f>
        <v>0</v>
      </c>
      <c r="F75" s="68">
        <v>5.7</v>
      </c>
      <c r="G75" s="37">
        <f t="shared" si="11"/>
        <v>5.7</v>
      </c>
      <c r="H75" s="37">
        <f t="shared" si="16"/>
        <v>0</v>
      </c>
      <c r="I75" s="61">
        <v>68.97</v>
      </c>
      <c r="J75" s="18">
        <f t="shared" si="29"/>
        <v>393.12</v>
      </c>
      <c r="K75" s="18">
        <v>0</v>
      </c>
      <c r="L75" s="18">
        <f t="shared" si="30"/>
        <v>393.12</v>
      </c>
      <c r="M75" s="18">
        <f t="shared" si="31"/>
        <v>393.12</v>
      </c>
      <c r="N75" s="18">
        <f t="shared" si="32"/>
        <v>0</v>
      </c>
      <c r="O75" s="40">
        <f t="shared" ref="O75:O110" si="33">TRUNC((L75/J75),2)</f>
        <v>1</v>
      </c>
    </row>
    <row r="76" spans="1:15" s="12" customFormat="1" ht="51">
      <c r="A76" s="36" t="str">
        <f>'[1]Orçamento Sintético'!A78</f>
        <v>1.09.6</v>
      </c>
      <c r="B76" s="36" t="str">
        <f>'[1]Orçamento Sintético'!D78</f>
        <v>Piso alta resistência 12 mm, cor cinza, com juntas plásticas, polimento até o esmeril 400 e enceramento, exclusive argamassa de regularização, aplicado</v>
      </c>
      <c r="C76" s="36" t="str">
        <f>'[1]Orçamento Sintético'!E78</f>
        <v>m²</v>
      </c>
      <c r="D76" s="36">
        <v>256.73</v>
      </c>
      <c r="E76" s="37">
        <f>'BM 002'!G76</f>
        <v>0</v>
      </c>
      <c r="F76" s="68"/>
      <c r="G76" s="37">
        <f t="shared" si="11"/>
        <v>0</v>
      </c>
      <c r="H76" s="37">
        <f t="shared" si="16"/>
        <v>256.73</v>
      </c>
      <c r="I76" s="61">
        <v>44.37</v>
      </c>
      <c r="J76" s="18">
        <f t="shared" si="29"/>
        <v>11391.11</v>
      </c>
      <c r="K76" s="18">
        <v>0</v>
      </c>
      <c r="L76" s="18">
        <f t="shared" si="30"/>
        <v>0</v>
      </c>
      <c r="M76" s="18">
        <f t="shared" si="31"/>
        <v>0</v>
      </c>
      <c r="N76" s="18">
        <f t="shared" si="32"/>
        <v>11391.11</v>
      </c>
      <c r="O76" s="40">
        <f t="shared" si="33"/>
        <v>0</v>
      </c>
    </row>
    <row r="77" spans="1:15" s="82" customFormat="1" ht="12.75">
      <c r="A77" s="64" t="str">
        <f>'[1]Orçamento Sintético'!A79</f>
        <v>1.10</v>
      </c>
      <c r="B77" s="64" t="str">
        <f>'[1]Orçamento Sintético'!D79</f>
        <v>ESQUADRIAS</v>
      </c>
      <c r="C77" s="64"/>
      <c r="D77" s="64"/>
      <c r="E77" s="70"/>
      <c r="F77" s="83"/>
      <c r="G77" s="84"/>
      <c r="H77" s="84"/>
      <c r="I77" s="85"/>
      <c r="J77" s="26">
        <f>J78+J84+J88</f>
        <v>21628.6</v>
      </c>
      <c r="K77" s="26">
        <v>2744.36</v>
      </c>
      <c r="L77" s="26">
        <f>L78+L84+L88</f>
        <v>1348.1799999999998</v>
      </c>
      <c r="M77" s="26">
        <f>M78+M84+M88</f>
        <v>4092.54</v>
      </c>
      <c r="N77" s="26">
        <f>N78+N84+N88</f>
        <v>17536.059999999998</v>
      </c>
      <c r="O77" s="86"/>
    </row>
    <row r="78" spans="1:15" s="12" customFormat="1" ht="12.75">
      <c r="A78" s="72" t="str">
        <f>'[1]Orçamento Sintético'!A80</f>
        <v>1.10.01</v>
      </c>
      <c r="B78" s="72" t="str">
        <f>'[1]Orçamento Sintético'!D80</f>
        <v>MADEIRA</v>
      </c>
      <c r="C78" s="72"/>
      <c r="D78" s="72"/>
      <c r="E78" s="73"/>
      <c r="F78" s="80"/>
      <c r="G78" s="54"/>
      <c r="H78" s="54"/>
      <c r="I78" s="75"/>
      <c r="J78" s="87">
        <f>SUM(J79:J83)</f>
        <v>11897.23</v>
      </c>
      <c r="K78" s="87">
        <v>2744.36</v>
      </c>
      <c r="L78" s="87">
        <f>SUM(L79:L83)</f>
        <v>0</v>
      </c>
      <c r="M78" s="87">
        <f>SUM(M79:M83)</f>
        <v>2744.36</v>
      </c>
      <c r="N78" s="87">
        <f>SUM(N79:N83)</f>
        <v>9152.8700000000008</v>
      </c>
      <c r="O78" s="75"/>
    </row>
    <row r="79" spans="1:15" s="12" customFormat="1" ht="63" customHeight="1">
      <c r="A79" s="36" t="str">
        <f>'[1]Orçamento Sintético'!A81</f>
        <v>1.10.01.1</v>
      </c>
      <c r="B79" s="36" t="str">
        <f>'[1]Orçamento Sintético'!D81</f>
        <v>Porta em madeira compensada (canela), lisa, semi-ôca, 0.90 x 2.10 m, para sanitário de deficiente físico (inclusive batente, ferragens, fechadura, suporte e chapa de alumínio e=1mm) - Rev 03</v>
      </c>
      <c r="C79" s="36" t="str">
        <f>'[1]Orçamento Sintético'!E81</f>
        <v>un</v>
      </c>
      <c r="D79" s="36">
        <v>4</v>
      </c>
      <c r="E79" s="37">
        <f>'BM 002'!G79</f>
        <v>2</v>
      </c>
      <c r="F79" s="68"/>
      <c r="G79" s="37">
        <f t="shared" si="11"/>
        <v>2</v>
      </c>
      <c r="H79" s="37">
        <f t="shared" si="16"/>
        <v>2</v>
      </c>
      <c r="I79" s="61">
        <v>1372.18</v>
      </c>
      <c r="J79" s="18">
        <f t="shared" ref="J79:J83" si="34">TRUNC(($I79*D79),2)</f>
        <v>5488.72</v>
      </c>
      <c r="K79" s="18">
        <v>2744.36</v>
      </c>
      <c r="L79" s="18">
        <f t="shared" ref="L79:L83" si="35">TRUNC(($I79*F79),2)</f>
        <v>0</v>
      </c>
      <c r="M79" s="18">
        <f t="shared" ref="M79:M83" si="36">TRUNC(($L79+K79),2)</f>
        <v>2744.36</v>
      </c>
      <c r="N79" s="18">
        <f t="shared" ref="N79:N83" si="37">J79-M79</f>
        <v>2744.36</v>
      </c>
      <c r="O79" s="40">
        <f t="shared" si="33"/>
        <v>0</v>
      </c>
    </row>
    <row r="80" spans="1:15" s="12" customFormat="1" ht="35.25" customHeight="1">
      <c r="A80" s="36" t="str">
        <f>'[1]Orçamento Sintético'!A82</f>
        <v>1.10.01.2</v>
      </c>
      <c r="B80" s="36" t="str">
        <f>'[1]Orçamento Sintético'!D82</f>
        <v>Porta em madeira de lei, de correr, lisa, semi-ôca 0,90x2,10m, inclusive batentes e ferragens - Rev 02</v>
      </c>
      <c r="C80" s="36" t="str">
        <f>'[1]Orçamento Sintético'!E82</f>
        <v>un</v>
      </c>
      <c r="D80" s="36">
        <v>1</v>
      </c>
      <c r="E80" s="37">
        <f>'BM 002'!G80</f>
        <v>0</v>
      </c>
      <c r="F80" s="68"/>
      <c r="G80" s="37">
        <f t="shared" si="11"/>
        <v>0</v>
      </c>
      <c r="H80" s="37">
        <f t="shared" si="16"/>
        <v>1</v>
      </c>
      <c r="I80" s="61">
        <v>1131.52</v>
      </c>
      <c r="J80" s="18">
        <f t="shared" si="34"/>
        <v>1131.52</v>
      </c>
      <c r="K80" s="18">
        <v>0</v>
      </c>
      <c r="L80" s="18">
        <f t="shared" si="35"/>
        <v>0</v>
      </c>
      <c r="M80" s="18">
        <f t="shared" si="36"/>
        <v>0</v>
      </c>
      <c r="N80" s="18">
        <f t="shared" si="37"/>
        <v>1131.52</v>
      </c>
      <c r="O80" s="40">
        <f t="shared" si="33"/>
        <v>0</v>
      </c>
    </row>
    <row r="81" spans="1:16" s="12" customFormat="1" ht="42" customHeight="1">
      <c r="A81" s="36" t="str">
        <f>'[1]Orçamento Sintético'!A83</f>
        <v>1.10.01.3</v>
      </c>
      <c r="B81" s="36" t="str">
        <f>'[1]Orçamento Sintético'!D83</f>
        <v>Porta em madeira compensada (canela), lisa, semi-ôca, 0.90 x 2.10 m, inclusive batentes e ferragens</v>
      </c>
      <c r="C81" s="36" t="str">
        <f>'[1]Orçamento Sintético'!E83</f>
        <v>un</v>
      </c>
      <c r="D81" s="36">
        <v>1</v>
      </c>
      <c r="E81" s="37">
        <f>'BM 002'!G81</f>
        <v>0</v>
      </c>
      <c r="F81" s="68"/>
      <c r="G81" s="37">
        <f t="shared" si="11"/>
        <v>0</v>
      </c>
      <c r="H81" s="37">
        <f t="shared" si="16"/>
        <v>1</v>
      </c>
      <c r="I81" s="61">
        <v>840.59</v>
      </c>
      <c r="J81" s="18">
        <f t="shared" si="34"/>
        <v>840.59</v>
      </c>
      <c r="K81" s="18">
        <v>0</v>
      </c>
      <c r="L81" s="18">
        <f t="shared" si="35"/>
        <v>0</v>
      </c>
      <c r="M81" s="18">
        <f t="shared" si="36"/>
        <v>0</v>
      </c>
      <c r="N81" s="18">
        <f t="shared" si="37"/>
        <v>840.59</v>
      </c>
      <c r="O81" s="40">
        <f t="shared" si="33"/>
        <v>0</v>
      </c>
    </row>
    <row r="82" spans="1:16" s="12" customFormat="1" ht="51">
      <c r="A82" s="36" t="str">
        <f>'[1]Orçamento Sintético'!A84</f>
        <v>1.10.01.4</v>
      </c>
      <c r="B82" s="36" t="str">
        <f>'[1]Orçamento Sintético'!D84</f>
        <v>Ferragem para divisória (vão porta) composta de 3 dobradiças palmela e 1 fechadura tubular Lockwell com botão de giro para travamento, ref:41410N, ou similar</v>
      </c>
      <c r="C82" s="36" t="str">
        <f>'[1]Orçamento Sintético'!E84</f>
        <v>cj</v>
      </c>
      <c r="D82" s="36">
        <v>8</v>
      </c>
      <c r="E82" s="37">
        <f>'BM 002'!G82</f>
        <v>0</v>
      </c>
      <c r="F82" s="68"/>
      <c r="G82" s="37">
        <f t="shared" si="11"/>
        <v>0</v>
      </c>
      <c r="H82" s="37">
        <f t="shared" si="16"/>
        <v>8</v>
      </c>
      <c r="I82" s="61">
        <v>223.01</v>
      </c>
      <c r="J82" s="18">
        <f t="shared" si="34"/>
        <v>1784.08</v>
      </c>
      <c r="K82" s="18">
        <v>0</v>
      </c>
      <c r="L82" s="18">
        <f t="shared" si="35"/>
        <v>0</v>
      </c>
      <c r="M82" s="18">
        <f t="shared" si="36"/>
        <v>0</v>
      </c>
      <c r="N82" s="18">
        <f t="shared" si="37"/>
        <v>1784.08</v>
      </c>
      <c r="O82" s="40">
        <f t="shared" si="33"/>
        <v>0</v>
      </c>
    </row>
    <row r="83" spans="1:16" s="12" customFormat="1" ht="25.5">
      <c r="A83" s="36" t="str">
        <f>'[1]Orçamento Sintético'!A85</f>
        <v>1.10.01.5</v>
      </c>
      <c r="B83" s="36" t="str">
        <f>'[1]Orçamento Sintético'!D85</f>
        <v>Porta para divisória, dim. 820 x 2110 x 35mm, Naval ou similar - Rev. 01</v>
      </c>
      <c r="C83" s="36" t="str">
        <f>'[1]Orçamento Sintético'!E85</f>
        <v>Un</v>
      </c>
      <c r="D83" s="36">
        <v>8</v>
      </c>
      <c r="E83" s="37">
        <f>'BM 002'!G83</f>
        <v>0</v>
      </c>
      <c r="F83" s="68"/>
      <c r="G83" s="37">
        <f t="shared" si="11"/>
        <v>0</v>
      </c>
      <c r="H83" s="37">
        <f t="shared" si="16"/>
        <v>8</v>
      </c>
      <c r="I83" s="61">
        <v>331.54</v>
      </c>
      <c r="J83" s="18">
        <f t="shared" si="34"/>
        <v>2652.32</v>
      </c>
      <c r="K83" s="18">
        <v>0</v>
      </c>
      <c r="L83" s="18">
        <f t="shared" si="35"/>
        <v>0</v>
      </c>
      <c r="M83" s="18">
        <f t="shared" si="36"/>
        <v>0</v>
      </c>
      <c r="N83" s="18">
        <f t="shared" si="37"/>
        <v>2652.32</v>
      </c>
      <c r="O83" s="40">
        <f t="shared" si="33"/>
        <v>0</v>
      </c>
    </row>
    <row r="84" spans="1:16" s="52" customFormat="1" ht="12.75">
      <c r="A84" s="72" t="str">
        <f>'[1]Orçamento Sintético'!A86</f>
        <v>1.10.02</v>
      </c>
      <c r="B84" s="72" t="str">
        <f>'[1]Orçamento Sintético'!D86</f>
        <v>ALUMINIO</v>
      </c>
      <c r="C84" s="72"/>
      <c r="D84" s="72"/>
      <c r="E84" s="73"/>
      <c r="F84" s="80"/>
      <c r="G84" s="54"/>
      <c r="H84" s="54"/>
      <c r="I84" s="75"/>
      <c r="J84" s="88">
        <f>SUM(J85:J87)</f>
        <v>8383.1899999999987</v>
      </c>
      <c r="K84" s="88">
        <v>0</v>
      </c>
      <c r="L84" s="88">
        <f>SUM(L85:L87)</f>
        <v>0</v>
      </c>
      <c r="M84" s="88">
        <f>SUM(M85:M87)</f>
        <v>0</v>
      </c>
      <c r="N84" s="88">
        <f>SUM(N85:N87)</f>
        <v>8383.1899999999987</v>
      </c>
      <c r="O84" s="58"/>
    </row>
    <row r="85" spans="1:16" s="12" customFormat="1" ht="25.5">
      <c r="A85" s="36" t="str">
        <f>'[1]Orçamento Sintético'!A87</f>
        <v>1.10.02.1</v>
      </c>
      <c r="B85" s="36" t="str">
        <f>'[1]Orçamento Sintético'!D87</f>
        <v>Janela em alumínio, cor N/P/B, tipo moldura-vidro, de correr, exclusive vidro</v>
      </c>
      <c r="C85" s="36" t="str">
        <f>'[1]Orçamento Sintético'!E87</f>
        <v>m²</v>
      </c>
      <c r="D85" s="36">
        <v>9.8000000000000007</v>
      </c>
      <c r="E85" s="37">
        <f>'BM 002'!G85</f>
        <v>0</v>
      </c>
      <c r="F85" s="68"/>
      <c r="G85" s="37">
        <f t="shared" si="11"/>
        <v>0</v>
      </c>
      <c r="H85" s="37">
        <f t="shared" si="16"/>
        <v>9.8000000000000007</v>
      </c>
      <c r="I85" s="61">
        <v>295.58999999999997</v>
      </c>
      <c r="J85" s="18">
        <f t="shared" ref="J85:J87" si="38">TRUNC(($I85*D85),2)</f>
        <v>2896.78</v>
      </c>
      <c r="K85" s="18">
        <v>0</v>
      </c>
      <c r="L85" s="18">
        <f t="shared" ref="L85:L87" si="39">TRUNC(($I85*F85),2)</f>
        <v>0</v>
      </c>
      <c r="M85" s="18">
        <f t="shared" ref="M85:M87" si="40">TRUNC(($L85+K85),2)</f>
        <v>0</v>
      </c>
      <c r="N85" s="18">
        <f t="shared" ref="N85:N87" si="41">J85-M85</f>
        <v>2896.78</v>
      </c>
      <c r="O85" s="40">
        <f t="shared" si="33"/>
        <v>0</v>
      </c>
    </row>
    <row r="86" spans="1:16" s="12" customFormat="1" ht="12.75">
      <c r="A86" s="36" t="str">
        <f>'[1]Orçamento Sintético'!A88</f>
        <v>1.10.02.2</v>
      </c>
      <c r="B86" s="36" t="str">
        <f>'[1]Orçamento Sintético'!D88</f>
        <v>Revisão de esquadrias de alumínio</v>
      </c>
      <c r="C86" s="36" t="str">
        <f>'[1]Orçamento Sintético'!E88</f>
        <v>m²</v>
      </c>
      <c r="D86" s="36">
        <v>23.82</v>
      </c>
      <c r="E86" s="37">
        <f>'BM 002'!G86</f>
        <v>0</v>
      </c>
      <c r="F86" s="68"/>
      <c r="G86" s="37">
        <f t="shared" si="11"/>
        <v>0</v>
      </c>
      <c r="H86" s="37">
        <f t="shared" si="16"/>
        <v>23.82</v>
      </c>
      <c r="I86" s="61">
        <v>108.65</v>
      </c>
      <c r="J86" s="18">
        <f t="shared" si="38"/>
        <v>2588.04</v>
      </c>
      <c r="K86" s="18">
        <v>0</v>
      </c>
      <c r="L86" s="18">
        <f t="shared" si="39"/>
        <v>0</v>
      </c>
      <c r="M86" s="18">
        <f t="shared" si="40"/>
        <v>0</v>
      </c>
      <c r="N86" s="18">
        <f t="shared" si="41"/>
        <v>2588.04</v>
      </c>
      <c r="O86" s="40">
        <f t="shared" si="33"/>
        <v>0</v>
      </c>
    </row>
    <row r="87" spans="1:16" s="12" customFormat="1" ht="38.25">
      <c r="A87" s="36" t="str">
        <f>'[1]Orçamento Sintético'!A89</f>
        <v>1.10.02.3</v>
      </c>
      <c r="B87" s="36" t="str">
        <f>'[1]Orçamento Sintético'!D89</f>
        <v>Porta ou janela em alumínio, cor N/P/B,tipo veneziana, de abrir ou correr, completa inclusive caixilhos, dobradiças ou roldanas e fechadura</v>
      </c>
      <c r="C87" s="36" t="str">
        <f>'[1]Orçamento Sintético'!E89</f>
        <v>m²</v>
      </c>
      <c r="D87" s="36">
        <v>8.64</v>
      </c>
      <c r="E87" s="37">
        <f>'BM 002'!G87</f>
        <v>0</v>
      </c>
      <c r="F87" s="68"/>
      <c r="G87" s="37">
        <f t="shared" si="11"/>
        <v>0</v>
      </c>
      <c r="H87" s="37">
        <f t="shared" si="16"/>
        <v>8.64</v>
      </c>
      <c r="I87" s="61">
        <v>335.46</v>
      </c>
      <c r="J87" s="18">
        <f t="shared" si="38"/>
        <v>2898.37</v>
      </c>
      <c r="K87" s="18">
        <v>0</v>
      </c>
      <c r="L87" s="18">
        <f t="shared" si="39"/>
        <v>0</v>
      </c>
      <c r="M87" s="18">
        <f t="shared" si="40"/>
        <v>0</v>
      </c>
      <c r="N87" s="18">
        <f t="shared" si="41"/>
        <v>2898.37</v>
      </c>
      <c r="O87" s="40">
        <f t="shared" si="33"/>
        <v>0</v>
      </c>
    </row>
    <row r="88" spans="1:16" s="52" customFormat="1" ht="12.75">
      <c r="A88" s="72" t="str">
        <f>'[1]Orçamento Sintético'!A90</f>
        <v>1.10.03</v>
      </c>
      <c r="B88" s="72" t="str">
        <f>'[1]Orçamento Sintético'!D90</f>
        <v>METÁLICA</v>
      </c>
      <c r="C88" s="72"/>
      <c r="D88" s="72"/>
      <c r="E88" s="73"/>
      <c r="F88" s="80"/>
      <c r="G88" s="54"/>
      <c r="H88" s="54"/>
      <c r="I88" s="75"/>
      <c r="J88" s="88">
        <f>SUM(J89:J90)</f>
        <v>1348.1799999999998</v>
      </c>
      <c r="K88" s="88">
        <v>0</v>
      </c>
      <c r="L88" s="88">
        <f>SUM(L89:L90)</f>
        <v>1348.1799999999998</v>
      </c>
      <c r="M88" s="88">
        <f>SUM(M89:M90)</f>
        <v>1348.1799999999998</v>
      </c>
      <c r="N88" s="88">
        <f>SUM(N89:N90)</f>
        <v>0</v>
      </c>
      <c r="O88" s="58"/>
    </row>
    <row r="89" spans="1:16" s="12" customFormat="1" ht="12.75">
      <c r="A89" s="36" t="str">
        <f>'[1]Orçamento Sintético'!A91</f>
        <v>1.10.03.1</v>
      </c>
      <c r="B89" s="36" t="str">
        <f>'[1]Orçamento Sintético'!D91</f>
        <v>Revisão de esquadria de ferro</v>
      </c>
      <c r="C89" s="36" t="str">
        <f>'[1]Orçamento Sintético'!E91</f>
        <v>m²</v>
      </c>
      <c r="D89" s="36">
        <v>1.5</v>
      </c>
      <c r="E89" s="37">
        <f>'BM 002'!G89</f>
        <v>0</v>
      </c>
      <c r="F89" s="68">
        <v>1.5</v>
      </c>
      <c r="G89" s="37">
        <f t="shared" si="11"/>
        <v>1.5</v>
      </c>
      <c r="H89" s="37">
        <f t="shared" si="16"/>
        <v>0</v>
      </c>
      <c r="I89" s="61">
        <v>156.25</v>
      </c>
      <c r="J89" s="18">
        <f t="shared" ref="J89:J90" si="42">TRUNC(($I89*D89),2)</f>
        <v>234.37</v>
      </c>
      <c r="K89" s="18">
        <v>0</v>
      </c>
      <c r="L89" s="18">
        <f t="shared" ref="L89:L90" si="43">TRUNC(($I89*F89),2)</f>
        <v>234.37</v>
      </c>
      <c r="M89" s="18">
        <f t="shared" ref="M89:M90" si="44">TRUNC(($L89+K89),2)</f>
        <v>234.37</v>
      </c>
      <c r="N89" s="18">
        <f t="shared" ref="N89:N90" si="45">J89-M89</f>
        <v>0</v>
      </c>
      <c r="O89" s="40">
        <f t="shared" si="33"/>
        <v>1</v>
      </c>
      <c r="P89" s="34"/>
    </row>
    <row r="90" spans="1:16" s="12" customFormat="1" ht="12.75">
      <c r="A90" s="36" t="str">
        <f>'[1]Orçamento Sintético'!A92</f>
        <v>1.10.03.2</v>
      </c>
      <c r="B90" s="36" t="str">
        <f>'[1]Orçamento Sintético'!D92</f>
        <v>Grade proteção c/ barra quadrada ferro 5/8""</v>
      </c>
      <c r="C90" s="36" t="str">
        <f>'[1]Orçamento Sintético'!E92</f>
        <v>m²</v>
      </c>
      <c r="D90" s="36">
        <v>6.78</v>
      </c>
      <c r="E90" s="37">
        <f>'BM 002'!G90</f>
        <v>0</v>
      </c>
      <c r="F90" s="68">
        <v>6.78</v>
      </c>
      <c r="G90" s="37">
        <f t="shared" si="11"/>
        <v>6.78</v>
      </c>
      <c r="H90" s="37">
        <f t="shared" si="16"/>
        <v>0</v>
      </c>
      <c r="I90" s="61">
        <v>164.28</v>
      </c>
      <c r="J90" s="18">
        <f t="shared" si="42"/>
        <v>1113.81</v>
      </c>
      <c r="K90" s="18">
        <v>0</v>
      </c>
      <c r="L90" s="18">
        <f t="shared" si="43"/>
        <v>1113.81</v>
      </c>
      <c r="M90" s="18">
        <f t="shared" si="44"/>
        <v>1113.81</v>
      </c>
      <c r="N90" s="18">
        <f t="shared" si="45"/>
        <v>0</v>
      </c>
      <c r="O90" s="40">
        <f t="shared" si="33"/>
        <v>1</v>
      </c>
    </row>
    <row r="91" spans="1:16" s="82" customFormat="1" ht="12.75">
      <c r="A91" s="64" t="str">
        <f>'[1]Orçamento Sintético'!A93</f>
        <v>1.11</v>
      </c>
      <c r="B91" s="64" t="str">
        <f>'[1]Orçamento Sintético'!D93</f>
        <v>VIDROS</v>
      </c>
      <c r="C91" s="64"/>
      <c r="D91" s="64"/>
      <c r="E91" s="70"/>
      <c r="F91" s="85"/>
      <c r="G91" s="84"/>
      <c r="H91" s="84"/>
      <c r="I91" s="85"/>
      <c r="J91" s="89">
        <f>J92</f>
        <v>4425.5</v>
      </c>
      <c r="K91" s="89">
        <v>0</v>
      </c>
      <c r="L91" s="89">
        <f>L92</f>
        <v>0</v>
      </c>
      <c r="M91" s="89">
        <f>M92</f>
        <v>0</v>
      </c>
      <c r="N91" s="89">
        <f>N92</f>
        <v>4425.5</v>
      </c>
      <c r="O91" s="86"/>
    </row>
    <row r="92" spans="1:16" s="12" customFormat="1" ht="38.25">
      <c r="A92" s="36" t="str">
        <f>'[1]Orçamento Sintético'!A94</f>
        <v>1.11.1</v>
      </c>
      <c r="B92" s="36" t="str">
        <f>'[1]Orçamento Sintético'!D94</f>
        <v>INSTALAÇÃO DE VIDRO LISO INCOLOR, E = 4 MM, EM ESQUADRIA DE ALUMÍNIO OU PVC, FIXADO COM BAGUETE. AF_01/2021_P</v>
      </c>
      <c r="C92" s="36" t="str">
        <f>'[1]Orçamento Sintético'!E94</f>
        <v>m²</v>
      </c>
      <c r="D92" s="36">
        <v>14.24</v>
      </c>
      <c r="E92" s="37">
        <f>'BM 002'!G92</f>
        <v>0</v>
      </c>
      <c r="F92" s="68"/>
      <c r="G92" s="37">
        <f t="shared" si="11"/>
        <v>0</v>
      </c>
      <c r="H92" s="37">
        <f t="shared" si="16"/>
        <v>14.24</v>
      </c>
      <c r="I92" s="61">
        <v>310.77999999999997</v>
      </c>
      <c r="J92" s="18">
        <f>TRUNC(($I92*D92),2)</f>
        <v>4425.5</v>
      </c>
      <c r="K92" s="18">
        <v>0</v>
      </c>
      <c r="L92" s="18">
        <f>TRUNC(($I92*F92),2)</f>
        <v>0</v>
      </c>
      <c r="M92" s="18">
        <f>TRUNC(($L92+K92),2)</f>
        <v>0</v>
      </c>
      <c r="N92" s="18">
        <f>J92-M92</f>
        <v>4425.5</v>
      </c>
      <c r="O92" s="40">
        <f t="shared" si="33"/>
        <v>0</v>
      </c>
    </row>
    <row r="93" spans="1:16" s="82" customFormat="1" ht="12.75">
      <c r="A93" s="64" t="str">
        <f>'[1]Orçamento Sintético'!A95</f>
        <v>1.12</v>
      </c>
      <c r="B93" s="64" t="str">
        <f>'[1]Orçamento Sintético'!D95</f>
        <v>LOUÇAS E METAIS</v>
      </c>
      <c r="C93" s="64"/>
      <c r="D93" s="64"/>
      <c r="E93" s="70"/>
      <c r="F93" s="85"/>
      <c r="G93" s="84"/>
      <c r="H93" s="84"/>
      <c r="I93" s="85"/>
      <c r="J93" s="89">
        <f>J94+J111+J115+J117</f>
        <v>17939.500000000004</v>
      </c>
      <c r="K93" s="89">
        <v>0</v>
      </c>
      <c r="L93" s="89">
        <f>L94+L111+L115+L117</f>
        <v>15883.52</v>
      </c>
      <c r="M93" s="89">
        <f>M94+M111+M115+M117</f>
        <v>15883.52</v>
      </c>
      <c r="N93" s="89">
        <f>N94+N111+N115+N117</f>
        <v>2055.9800000000005</v>
      </c>
      <c r="O93" s="86"/>
    </row>
    <row r="94" spans="1:16" s="52" customFormat="1" ht="12.75">
      <c r="A94" s="72" t="str">
        <f>'[1]Orçamento Sintético'!A96</f>
        <v>1.12.01</v>
      </c>
      <c r="B94" s="72" t="str">
        <f>'[1]Orçamento Sintético'!D96</f>
        <v>BANHEIROS</v>
      </c>
      <c r="C94" s="72"/>
      <c r="D94" s="72"/>
      <c r="E94" s="73"/>
      <c r="F94" s="74"/>
      <c r="G94" s="54"/>
      <c r="H94" s="54"/>
      <c r="I94" s="75"/>
      <c r="J94" s="87">
        <f>SUM(J95:J110)</f>
        <v>14738.04</v>
      </c>
      <c r="K94" s="87">
        <v>0</v>
      </c>
      <c r="L94" s="87">
        <f>SUM(L95:L110)</f>
        <v>12804.17</v>
      </c>
      <c r="M94" s="87">
        <f>SUM(M95:M110)</f>
        <v>12804.17</v>
      </c>
      <c r="N94" s="87">
        <f>SUM(N95:N110)</f>
        <v>1933.8700000000003</v>
      </c>
      <c r="O94" s="58"/>
    </row>
    <row r="95" spans="1:16" s="12" customFormat="1" ht="38.25">
      <c r="A95" s="36" t="str">
        <f>'[1]Orçamento Sintético'!A97</f>
        <v>1.12.01.1</v>
      </c>
      <c r="B95" s="36" t="str">
        <f>'[1]Orçamento Sintético'!D97</f>
        <v>Vaso sanitario c/caixa de descarga acoplada, linha saveiro, CELITE ou similar,  c/ engate pvc, assento universal AMANCO ou similar</v>
      </c>
      <c r="C95" s="36" t="str">
        <f>'[1]Orçamento Sintético'!E97</f>
        <v>un</v>
      </c>
      <c r="D95" s="36">
        <v>6</v>
      </c>
      <c r="E95" s="37">
        <f>'BM 002'!G95</f>
        <v>0</v>
      </c>
      <c r="F95" s="68">
        <v>6</v>
      </c>
      <c r="G95" s="37">
        <f t="shared" si="11"/>
        <v>6</v>
      </c>
      <c r="H95" s="37">
        <f t="shared" si="16"/>
        <v>0</v>
      </c>
      <c r="I95" s="61">
        <v>497.6</v>
      </c>
      <c r="J95" s="18">
        <f t="shared" ref="J95:J110" si="46">TRUNC(($I95*D95),2)</f>
        <v>2985.6</v>
      </c>
      <c r="K95" s="18">
        <v>0</v>
      </c>
      <c r="L95" s="18">
        <f t="shared" ref="L95:L110" si="47">TRUNC(($I95*F95),2)</f>
        <v>2985.6</v>
      </c>
      <c r="M95" s="18">
        <f t="shared" ref="M95:M110" si="48">TRUNC(($L95+K95),2)</f>
        <v>2985.6</v>
      </c>
      <c r="N95" s="18">
        <f t="shared" ref="N95:N110" si="49">J95-M95</f>
        <v>0</v>
      </c>
      <c r="O95" s="40">
        <f t="shared" si="33"/>
        <v>1</v>
      </c>
      <c r="P95" s="34"/>
    </row>
    <row r="96" spans="1:16" s="12" customFormat="1" ht="51">
      <c r="A96" s="36" t="str">
        <f>'[1]Orçamento Sintético'!A98</f>
        <v>1.12.01.2</v>
      </c>
      <c r="B96" s="36" t="str">
        <f>'[1]Orçamento Sintético'!D98</f>
        <v>Mictório de louça branca com sifão integrado, engate flexivel cromado 1/2"", registro de pressão 1/2"" com canopla cromada acabamento simples e conjunto de fixação</v>
      </c>
      <c r="C96" s="36" t="str">
        <f>'[1]Orçamento Sintético'!E98</f>
        <v>un</v>
      </c>
      <c r="D96" s="36">
        <v>2</v>
      </c>
      <c r="E96" s="37">
        <f>'BM 002'!G96</f>
        <v>0</v>
      </c>
      <c r="F96" s="68">
        <v>2</v>
      </c>
      <c r="G96" s="37">
        <f t="shared" si="11"/>
        <v>2</v>
      </c>
      <c r="H96" s="37">
        <f t="shared" si="16"/>
        <v>0</v>
      </c>
      <c r="I96" s="61">
        <v>638.44000000000005</v>
      </c>
      <c r="J96" s="18">
        <f t="shared" si="46"/>
        <v>1276.8800000000001</v>
      </c>
      <c r="K96" s="18">
        <v>0</v>
      </c>
      <c r="L96" s="18">
        <f t="shared" si="47"/>
        <v>1276.8800000000001</v>
      </c>
      <c r="M96" s="18">
        <f t="shared" si="48"/>
        <v>1276.8800000000001</v>
      </c>
      <c r="N96" s="18">
        <f t="shared" si="49"/>
        <v>0</v>
      </c>
      <c r="O96" s="40">
        <f t="shared" si="33"/>
        <v>1</v>
      </c>
    </row>
    <row r="97" spans="1:16" s="12" customFormat="1" ht="12.75">
      <c r="A97" s="36" t="str">
        <f>'[1]Orçamento Sintético'!A99</f>
        <v>1.12.01.3</v>
      </c>
      <c r="B97" s="36" t="str">
        <f>'[1]Orçamento Sintético'!D99</f>
        <v>Dispenser para toalha interfolhada</v>
      </c>
      <c r="C97" s="36" t="str">
        <f>'[1]Orçamento Sintético'!E99</f>
        <v>un</v>
      </c>
      <c r="D97" s="36">
        <v>4</v>
      </c>
      <c r="E97" s="37">
        <f>'BM 002'!G97</f>
        <v>0</v>
      </c>
      <c r="F97" s="68">
        <v>4</v>
      </c>
      <c r="G97" s="37">
        <f t="shared" si="11"/>
        <v>4</v>
      </c>
      <c r="H97" s="37">
        <f t="shared" si="16"/>
        <v>0</v>
      </c>
      <c r="I97" s="61">
        <v>47.68</v>
      </c>
      <c r="J97" s="18">
        <f t="shared" si="46"/>
        <v>190.72</v>
      </c>
      <c r="K97" s="18">
        <v>0</v>
      </c>
      <c r="L97" s="18">
        <f t="shared" si="47"/>
        <v>190.72</v>
      </c>
      <c r="M97" s="18">
        <f t="shared" si="48"/>
        <v>190.72</v>
      </c>
      <c r="N97" s="18">
        <f t="shared" si="49"/>
        <v>0</v>
      </c>
      <c r="O97" s="40">
        <f t="shared" si="33"/>
        <v>1</v>
      </c>
    </row>
    <row r="98" spans="1:16" s="12" customFormat="1" ht="12.75">
      <c r="A98" s="36" t="str">
        <f>'[1]Orçamento Sintético'!A100</f>
        <v>1.12.01.4</v>
      </c>
      <c r="B98" s="36" t="str">
        <f>'[1]Orçamento Sintético'!D100</f>
        <v>Dispenser, em plástico, para papel higiênico em rolo</v>
      </c>
      <c r="C98" s="36" t="str">
        <f>'[1]Orçamento Sintético'!E100</f>
        <v>un</v>
      </c>
      <c r="D98" s="36">
        <v>8</v>
      </c>
      <c r="E98" s="37">
        <f>'BM 002'!G98</f>
        <v>0</v>
      </c>
      <c r="F98" s="68">
        <v>8</v>
      </c>
      <c r="G98" s="37">
        <f t="shared" si="11"/>
        <v>8</v>
      </c>
      <c r="H98" s="37">
        <f t="shared" si="16"/>
        <v>0</v>
      </c>
      <c r="I98" s="61">
        <v>71.17</v>
      </c>
      <c r="J98" s="18">
        <f t="shared" si="46"/>
        <v>569.36</v>
      </c>
      <c r="K98" s="18">
        <v>0</v>
      </c>
      <c r="L98" s="18">
        <f t="shared" si="47"/>
        <v>569.36</v>
      </c>
      <c r="M98" s="18">
        <f t="shared" si="48"/>
        <v>569.36</v>
      </c>
      <c r="N98" s="18">
        <f t="shared" si="49"/>
        <v>0</v>
      </c>
      <c r="O98" s="40">
        <f t="shared" si="33"/>
        <v>1</v>
      </c>
    </row>
    <row r="99" spans="1:16" s="12" customFormat="1" ht="51">
      <c r="A99" s="36" t="str">
        <f>'[1]Orçamento Sintético'!A101</f>
        <v>1.12.01.5</v>
      </c>
      <c r="B99" s="36" t="str">
        <f>'[1]Orçamento Sintético'!D101</f>
        <v>SABONETEIRA PLASTICA TIPO DISPENSER PARA SABONETE LIQUIDO COM RESERVATORIO 800 A 1500 ML, INCLUSO FIXAÇÃO. AF_01/2020</v>
      </c>
      <c r="C99" s="36" t="str">
        <f>'[1]Orçamento Sintético'!E101</f>
        <v>UN</v>
      </c>
      <c r="D99" s="36">
        <v>4</v>
      </c>
      <c r="E99" s="37">
        <f>'BM 002'!G99</f>
        <v>0</v>
      </c>
      <c r="F99" s="68">
        <v>4</v>
      </c>
      <c r="G99" s="37">
        <f t="shared" si="11"/>
        <v>4</v>
      </c>
      <c r="H99" s="37">
        <f t="shared" si="16"/>
        <v>0</v>
      </c>
      <c r="I99" s="61">
        <v>74.430000000000007</v>
      </c>
      <c r="J99" s="18">
        <f t="shared" si="46"/>
        <v>297.72000000000003</v>
      </c>
      <c r="K99" s="18">
        <v>0</v>
      </c>
      <c r="L99" s="18">
        <f t="shared" si="47"/>
        <v>297.72000000000003</v>
      </c>
      <c r="M99" s="18">
        <f t="shared" si="48"/>
        <v>297.72000000000003</v>
      </c>
      <c r="N99" s="18">
        <f t="shared" si="49"/>
        <v>0</v>
      </c>
      <c r="O99" s="40">
        <f t="shared" si="33"/>
        <v>1</v>
      </c>
    </row>
    <row r="100" spans="1:16" s="12" customFormat="1" ht="66" customHeight="1">
      <c r="A100" s="36" t="str">
        <f>'[1]Orçamento Sintético'!A102</f>
        <v>1.12.01.6</v>
      </c>
      <c r="B100" s="36" t="str">
        <f>'[1]Orçamento Sintético'!D102</f>
        <v>Lavatório com bancada em granito cinza andorinha, e = 2cm, dim 1,50x0,60, com 02 cubas de embutir de louça, sifão cromado, válvula cromada, torneira cromada, inclusive rodopia 10 cm, assentada</v>
      </c>
      <c r="C100" s="36" t="str">
        <f>'[1]Orçamento Sintético'!E102</f>
        <v>un</v>
      </c>
      <c r="D100" s="36">
        <v>1</v>
      </c>
      <c r="E100" s="37">
        <f>'BM 002'!G100</f>
        <v>0</v>
      </c>
      <c r="F100" s="68">
        <v>1</v>
      </c>
      <c r="G100" s="37">
        <f t="shared" si="11"/>
        <v>1</v>
      </c>
      <c r="H100" s="37">
        <f t="shared" si="16"/>
        <v>0</v>
      </c>
      <c r="I100" s="61">
        <v>1665.27</v>
      </c>
      <c r="J100" s="18">
        <f t="shared" si="46"/>
        <v>1665.27</v>
      </c>
      <c r="K100" s="18">
        <v>0</v>
      </c>
      <c r="L100" s="18">
        <f t="shared" si="47"/>
        <v>1665.27</v>
      </c>
      <c r="M100" s="18">
        <f t="shared" si="48"/>
        <v>1665.27</v>
      </c>
      <c r="N100" s="18">
        <f t="shared" si="49"/>
        <v>0</v>
      </c>
      <c r="O100" s="40">
        <f t="shared" si="33"/>
        <v>1</v>
      </c>
    </row>
    <row r="101" spans="1:16" s="12" customFormat="1" ht="63.75">
      <c r="A101" s="36" t="str">
        <f>'[1]Orçamento Sintético'!A103</f>
        <v>1.12.01.7</v>
      </c>
      <c r="B101" s="36" t="str">
        <f>'[1]Orçamento Sintético'!D103</f>
        <v>Lavatório com bancada em granito cinza andorinha, e = 2cm, dim 2.00x0.60, com 02 cubas de embutir de louça, sifão ajustável metalizado, válvula cromada, torneira cromada, inclusive rodopia 10 cm, assentada</v>
      </c>
      <c r="C101" s="36" t="str">
        <f>'[1]Orçamento Sintético'!E103</f>
        <v>un</v>
      </c>
      <c r="D101" s="36">
        <v>1</v>
      </c>
      <c r="E101" s="37">
        <f>'BM 002'!G101</f>
        <v>0</v>
      </c>
      <c r="F101" s="68">
        <v>1</v>
      </c>
      <c r="G101" s="37">
        <f t="shared" si="11"/>
        <v>1</v>
      </c>
      <c r="H101" s="37">
        <f t="shared" si="16"/>
        <v>0</v>
      </c>
      <c r="I101" s="61">
        <v>1513.54</v>
      </c>
      <c r="J101" s="18">
        <f t="shared" si="46"/>
        <v>1513.54</v>
      </c>
      <c r="K101" s="18">
        <v>0</v>
      </c>
      <c r="L101" s="18">
        <f t="shared" si="47"/>
        <v>1513.54</v>
      </c>
      <c r="M101" s="18">
        <f t="shared" si="48"/>
        <v>1513.54</v>
      </c>
      <c r="N101" s="18">
        <f t="shared" si="49"/>
        <v>0</v>
      </c>
      <c r="O101" s="40">
        <f t="shared" si="33"/>
        <v>1</v>
      </c>
    </row>
    <row r="102" spans="1:16" s="12" customFormat="1" ht="38.25">
      <c r="A102" s="36" t="str">
        <f>'[1]Orçamento Sintético'!A104</f>
        <v>1.12.01.8</v>
      </c>
      <c r="B102" s="36" t="str">
        <f>'[1]Orçamento Sintético'!D104</f>
        <v>Lavatório louça de canto (Deca-Izy, ref L-10117 ou similar) sem coluna, c/ sifão cromado, válvula cromada, engate cromado, exclusive torneira</v>
      </c>
      <c r="C102" s="36" t="str">
        <f>'[1]Orçamento Sintético'!E104</f>
        <v>un</v>
      </c>
      <c r="D102" s="36">
        <v>2</v>
      </c>
      <c r="E102" s="37">
        <f>'BM 002'!G102</f>
        <v>0</v>
      </c>
      <c r="F102" s="68">
        <v>2</v>
      </c>
      <c r="G102" s="37">
        <f t="shared" si="11"/>
        <v>2</v>
      </c>
      <c r="H102" s="37">
        <f t="shared" si="16"/>
        <v>0</v>
      </c>
      <c r="I102" s="61">
        <v>490.66</v>
      </c>
      <c r="J102" s="18">
        <f t="shared" si="46"/>
        <v>981.32</v>
      </c>
      <c r="K102" s="18">
        <v>0</v>
      </c>
      <c r="L102" s="18">
        <f t="shared" si="47"/>
        <v>981.32</v>
      </c>
      <c r="M102" s="18">
        <f t="shared" si="48"/>
        <v>981.32</v>
      </c>
      <c r="N102" s="18">
        <f t="shared" si="49"/>
        <v>0</v>
      </c>
      <c r="O102" s="40">
        <f t="shared" si="33"/>
        <v>1</v>
      </c>
    </row>
    <row r="103" spans="1:16" s="12" customFormat="1" ht="12.75">
      <c r="A103" s="36" t="str">
        <f>'[1]Orçamento Sintético'!A105</f>
        <v>1.12.01.9</v>
      </c>
      <c r="B103" s="36" t="str">
        <f>'[1]Orçamento Sintético'!D105</f>
        <v>Torneira cromada para PNE Nbr9050 NR32</v>
      </c>
      <c r="C103" s="36" t="str">
        <f>'[1]Orçamento Sintético'!E105</f>
        <v>un</v>
      </c>
      <c r="D103" s="36">
        <v>2</v>
      </c>
      <c r="E103" s="37">
        <f>'BM 002'!G103</f>
        <v>0</v>
      </c>
      <c r="F103" s="68"/>
      <c r="G103" s="37">
        <f t="shared" si="11"/>
        <v>0</v>
      </c>
      <c r="H103" s="37">
        <f t="shared" si="16"/>
        <v>2</v>
      </c>
      <c r="I103" s="61">
        <v>114.41</v>
      </c>
      <c r="J103" s="18">
        <f t="shared" si="46"/>
        <v>228.82</v>
      </c>
      <c r="K103" s="18">
        <v>0</v>
      </c>
      <c r="L103" s="18">
        <f t="shared" si="47"/>
        <v>0</v>
      </c>
      <c r="M103" s="18">
        <f t="shared" si="48"/>
        <v>0</v>
      </c>
      <c r="N103" s="18">
        <f t="shared" si="49"/>
        <v>228.82</v>
      </c>
      <c r="O103" s="40">
        <f t="shared" si="33"/>
        <v>0</v>
      </c>
    </row>
    <row r="104" spans="1:16" s="12" customFormat="1" ht="38.25">
      <c r="A104" s="36" t="str">
        <f>'[1]Orçamento Sintético'!A106</f>
        <v>1.12.01.10</v>
      </c>
      <c r="B104" s="36" t="str">
        <f>'[1]Orçamento Sintético'!D106</f>
        <v>BARRA DE APOIO RETA, EM ALUMINIO, COMPRIMENTO 70 CM,  FIXADA NA PAREDE - FORNECIMENTO E INSTALAÇÃO. AF_01/2020</v>
      </c>
      <c r="C104" s="36" t="str">
        <f>'[1]Orçamento Sintético'!E106</f>
        <v>UN</v>
      </c>
      <c r="D104" s="36">
        <v>2</v>
      </c>
      <c r="E104" s="37">
        <f>'BM 002'!G104</f>
        <v>0</v>
      </c>
      <c r="F104" s="68">
        <v>2</v>
      </c>
      <c r="G104" s="37">
        <f t="shared" si="11"/>
        <v>2</v>
      </c>
      <c r="H104" s="37">
        <f t="shared" si="16"/>
        <v>0</v>
      </c>
      <c r="I104" s="61">
        <v>235.12</v>
      </c>
      <c r="J104" s="18">
        <f t="shared" si="46"/>
        <v>470.24</v>
      </c>
      <c r="K104" s="18">
        <v>0</v>
      </c>
      <c r="L104" s="18">
        <f t="shared" si="47"/>
        <v>470.24</v>
      </c>
      <c r="M104" s="18">
        <f t="shared" si="48"/>
        <v>470.24</v>
      </c>
      <c r="N104" s="18">
        <f t="shared" si="49"/>
        <v>0</v>
      </c>
      <c r="O104" s="40">
        <f t="shared" si="33"/>
        <v>1</v>
      </c>
      <c r="P104" s="34"/>
    </row>
    <row r="105" spans="1:16" s="12" customFormat="1" ht="38.25">
      <c r="A105" s="36" t="str">
        <f>'[1]Orçamento Sintético'!A107</f>
        <v>1.12.01.11</v>
      </c>
      <c r="B105" s="36" t="str">
        <f>'[1]Orçamento Sintético'!D107</f>
        <v>BARRA DE APOIO RETA, EM ALUMINIO, COMPRIMENTO 60 CM,  FIXADA NA PAREDE - FORNECIMENTO E INSTALAÇÃO. AF_01/2020</v>
      </c>
      <c r="C105" s="36" t="str">
        <f>'[1]Orçamento Sintético'!E107</f>
        <v>UN</v>
      </c>
      <c r="D105" s="36">
        <v>4</v>
      </c>
      <c r="E105" s="37">
        <f>'BM 002'!G105</f>
        <v>0</v>
      </c>
      <c r="F105" s="68">
        <v>4</v>
      </c>
      <c r="G105" s="37">
        <f t="shared" si="11"/>
        <v>4</v>
      </c>
      <c r="H105" s="37">
        <f t="shared" si="16"/>
        <v>0</v>
      </c>
      <c r="I105" s="61">
        <v>211.2</v>
      </c>
      <c r="J105" s="18">
        <f t="shared" si="46"/>
        <v>844.8</v>
      </c>
      <c r="K105" s="18">
        <v>0</v>
      </c>
      <c r="L105" s="18">
        <f t="shared" si="47"/>
        <v>844.8</v>
      </c>
      <c r="M105" s="18">
        <f t="shared" si="48"/>
        <v>844.8</v>
      </c>
      <c r="N105" s="18">
        <f t="shared" si="49"/>
        <v>0</v>
      </c>
      <c r="O105" s="40">
        <f t="shared" si="33"/>
        <v>1</v>
      </c>
    </row>
    <row r="106" spans="1:16" s="12" customFormat="1" ht="25.5">
      <c r="A106" s="36" t="str">
        <f>'[1]Orçamento Sintético'!A108</f>
        <v>1.12.01.12</v>
      </c>
      <c r="B106" s="36" t="str">
        <f>'[1]Orçamento Sintético'!D108</f>
        <v>Alarme Banheiro Pne Deficiente Físico Conforme Nbr 9050 com acionador</v>
      </c>
      <c r="C106" s="36" t="str">
        <f>'[1]Orçamento Sintético'!E108</f>
        <v>un</v>
      </c>
      <c r="D106" s="36">
        <v>2</v>
      </c>
      <c r="E106" s="37">
        <f>'BM 002'!G106</f>
        <v>0</v>
      </c>
      <c r="F106" s="68"/>
      <c r="G106" s="37">
        <f t="shared" si="11"/>
        <v>0</v>
      </c>
      <c r="H106" s="37">
        <f t="shared" si="16"/>
        <v>2</v>
      </c>
      <c r="I106" s="61">
        <v>485.42</v>
      </c>
      <c r="J106" s="18">
        <f t="shared" si="46"/>
        <v>970.84</v>
      </c>
      <c r="K106" s="18">
        <v>0</v>
      </c>
      <c r="L106" s="18">
        <f t="shared" si="47"/>
        <v>0</v>
      </c>
      <c r="M106" s="18">
        <f t="shared" si="48"/>
        <v>0</v>
      </c>
      <c r="N106" s="18">
        <f t="shared" si="49"/>
        <v>970.84</v>
      </c>
      <c r="O106" s="40">
        <f t="shared" si="33"/>
        <v>0</v>
      </c>
    </row>
    <row r="107" spans="1:16" s="12" customFormat="1" ht="25.5">
      <c r="A107" s="36" t="str">
        <f>'[1]Orçamento Sintético'!A109</f>
        <v>1.12.01.13</v>
      </c>
      <c r="B107" s="36" t="str">
        <f>'[1]Orçamento Sintético'!D109</f>
        <v>Placa de indicativa em acrílico e adesivo, com sinalização para deficientes, dim.: 12 x 30 cm</v>
      </c>
      <c r="C107" s="36" t="str">
        <f>'[1]Orçamento Sintético'!E109</f>
        <v>Un</v>
      </c>
      <c r="D107" s="36">
        <v>2</v>
      </c>
      <c r="E107" s="37">
        <f>'BM 002'!G107</f>
        <v>0</v>
      </c>
      <c r="F107" s="68"/>
      <c r="G107" s="37">
        <f t="shared" si="11"/>
        <v>0</v>
      </c>
      <c r="H107" s="37">
        <f t="shared" si="16"/>
        <v>2</v>
      </c>
      <c r="I107" s="61">
        <v>45.81</v>
      </c>
      <c r="J107" s="18">
        <f t="shared" si="46"/>
        <v>91.62</v>
      </c>
      <c r="K107" s="18">
        <v>0</v>
      </c>
      <c r="L107" s="18">
        <f t="shared" si="47"/>
        <v>0</v>
      </c>
      <c r="M107" s="18">
        <f t="shared" si="48"/>
        <v>0</v>
      </c>
      <c r="N107" s="18">
        <f t="shared" si="49"/>
        <v>91.62</v>
      </c>
      <c r="O107" s="40">
        <f t="shared" si="33"/>
        <v>0</v>
      </c>
    </row>
    <row r="108" spans="1:16" s="12" customFormat="1" ht="12.75">
      <c r="A108" s="36" t="str">
        <f>'[1]Orçamento Sintético'!A110</f>
        <v>1.12.01.14</v>
      </c>
      <c r="B108" s="36" t="str">
        <f>'[1]Orçamento Sintético'!D110</f>
        <v>Espelho plano 3mm</v>
      </c>
      <c r="C108" s="36" t="str">
        <f>'[1]Orçamento Sintético'!E110</f>
        <v>m²</v>
      </c>
      <c r="D108" s="36">
        <v>3.33</v>
      </c>
      <c r="E108" s="37">
        <f>'BM 002'!G108</f>
        <v>0</v>
      </c>
      <c r="F108" s="68"/>
      <c r="G108" s="37">
        <f t="shared" ref="G108:G110" si="50">SUM(E108:F108)</f>
        <v>0</v>
      </c>
      <c r="H108" s="37">
        <f t="shared" si="16"/>
        <v>3.33</v>
      </c>
      <c r="I108" s="61">
        <v>192.97</v>
      </c>
      <c r="J108" s="18">
        <f t="shared" si="46"/>
        <v>642.59</v>
      </c>
      <c r="K108" s="18">
        <v>0</v>
      </c>
      <c r="L108" s="18">
        <f t="shared" si="47"/>
        <v>0</v>
      </c>
      <c r="M108" s="18">
        <f t="shared" si="48"/>
        <v>0</v>
      </c>
      <c r="N108" s="18">
        <f t="shared" si="49"/>
        <v>642.59</v>
      </c>
      <c r="O108" s="40">
        <f t="shared" si="33"/>
        <v>0</v>
      </c>
    </row>
    <row r="109" spans="1:16" s="12" customFormat="1" ht="12.75">
      <c r="A109" s="36" t="str">
        <f>'[1]Orçamento Sintético'!A111</f>
        <v>1.12.01.15</v>
      </c>
      <c r="B109" s="36" t="str">
        <f>'[1]Orçamento Sintético'!D111</f>
        <v>Cabide de louça, DECA A680, branco ou similar</v>
      </c>
      <c r="C109" s="36" t="str">
        <f>'[1]Orçamento Sintético'!E111</f>
        <v>un</v>
      </c>
      <c r="D109" s="36">
        <v>4</v>
      </c>
      <c r="E109" s="37">
        <f>'BM 002'!G109</f>
        <v>0</v>
      </c>
      <c r="F109" s="68">
        <v>4</v>
      </c>
      <c r="G109" s="37">
        <f t="shared" si="50"/>
        <v>4</v>
      </c>
      <c r="H109" s="37">
        <f t="shared" si="16"/>
        <v>0</v>
      </c>
      <c r="I109" s="61">
        <v>19.760000000000002</v>
      </c>
      <c r="J109" s="18">
        <f t="shared" si="46"/>
        <v>79.040000000000006</v>
      </c>
      <c r="K109" s="18">
        <v>0</v>
      </c>
      <c r="L109" s="18">
        <f t="shared" si="47"/>
        <v>79.040000000000006</v>
      </c>
      <c r="M109" s="18">
        <f t="shared" si="48"/>
        <v>79.040000000000006</v>
      </c>
      <c r="N109" s="18">
        <f t="shared" si="49"/>
        <v>0</v>
      </c>
      <c r="O109" s="40">
        <f t="shared" si="33"/>
        <v>1</v>
      </c>
      <c r="P109" s="34"/>
    </row>
    <row r="110" spans="1:16" s="12" customFormat="1" ht="38.25">
      <c r="A110" s="36" t="str">
        <f>'[1]Orçamento Sintético'!A112</f>
        <v>1.12.01.16</v>
      </c>
      <c r="B110" s="36" t="str">
        <f>'[1]Orçamento Sintético'!D112</f>
        <v>BARRA DE APOIO RETA, EM ALUMINIO, COMPRIMENTO 80 CM,  FIXADA NA PAREDE - FORNECIMENTO E INSTALAÇÃO. AF_01/2020</v>
      </c>
      <c r="C110" s="36" t="str">
        <f>'[1]Orçamento Sintético'!E112</f>
        <v>UN</v>
      </c>
      <c r="D110" s="36">
        <v>8</v>
      </c>
      <c r="E110" s="37">
        <f>'BM 002'!G110</f>
        <v>0</v>
      </c>
      <c r="F110" s="68">
        <v>8</v>
      </c>
      <c r="G110" s="37">
        <f t="shared" si="50"/>
        <v>8</v>
      </c>
      <c r="H110" s="37">
        <f t="shared" si="16"/>
        <v>0</v>
      </c>
      <c r="I110" s="61">
        <v>241.21</v>
      </c>
      <c r="J110" s="18">
        <f t="shared" si="46"/>
        <v>1929.68</v>
      </c>
      <c r="K110" s="18">
        <v>0</v>
      </c>
      <c r="L110" s="18">
        <f t="shared" si="47"/>
        <v>1929.68</v>
      </c>
      <c r="M110" s="18">
        <f t="shared" si="48"/>
        <v>1929.68</v>
      </c>
      <c r="N110" s="18">
        <f t="shared" si="49"/>
        <v>0</v>
      </c>
      <c r="O110" s="40">
        <f t="shared" si="33"/>
        <v>1</v>
      </c>
    </row>
    <row r="111" spans="1:16" s="52" customFormat="1" ht="12.75">
      <c r="A111" s="72" t="str">
        <f>'[1]Orçamento Sintético'!A113</f>
        <v>1.12.02</v>
      </c>
      <c r="B111" s="72" t="str">
        <f>'[1]Orçamento Sintético'!D113</f>
        <v>INSTITUTO DE IDENTIFICAÇÃO</v>
      </c>
      <c r="C111" s="72"/>
      <c r="D111" s="72"/>
      <c r="E111" s="73"/>
      <c r="F111" s="74"/>
      <c r="G111" s="54"/>
      <c r="H111" s="54"/>
      <c r="I111" s="75"/>
      <c r="J111" s="87">
        <f>SUM(J112:J114)</f>
        <v>1524.98</v>
      </c>
      <c r="K111" s="87">
        <v>0</v>
      </c>
      <c r="L111" s="87">
        <f>SUM(L112:L114)</f>
        <v>1402.87</v>
      </c>
      <c r="M111" s="87">
        <f>SUM(M112:M114)</f>
        <v>1402.87</v>
      </c>
      <c r="N111" s="87">
        <f>SUM(N112:N114)</f>
        <v>122.11000000000001</v>
      </c>
      <c r="O111" s="58"/>
    </row>
    <row r="112" spans="1:16" s="12" customFormat="1" ht="63.75">
      <c r="A112" s="36" t="str">
        <f>'[1]Orçamento Sintético'!A114</f>
        <v>1.12.02.1</v>
      </c>
      <c r="B112" s="36" t="str">
        <f>'[1]Orçamento Sintético'!D114</f>
        <v>Lavatório com bancada em granito cinza andorinha, e = 2cm, dim 1.60x0.60, com 02 cubas de embutir de louça,  sifão ajustável metalizado, válvula cromada, torneira cromada, inclusive rodopia 10 cm, assentada</v>
      </c>
      <c r="C112" s="36" t="str">
        <f>'[1]Orçamento Sintético'!E114</f>
        <v>un</v>
      </c>
      <c r="D112" s="36">
        <v>1</v>
      </c>
      <c r="E112" s="37">
        <f>'BM 002'!G112</f>
        <v>0</v>
      </c>
      <c r="F112" s="68">
        <v>1</v>
      </c>
      <c r="G112" s="37">
        <f t="shared" ref="G112:G175" si="51">SUM(E112:F112)</f>
        <v>1</v>
      </c>
      <c r="H112" s="37">
        <f t="shared" ref="H112:H175" si="52">SUM(D112-G112)</f>
        <v>0</v>
      </c>
      <c r="I112" s="61">
        <v>1402.87</v>
      </c>
      <c r="J112" s="18">
        <f t="shared" ref="J112:J114" si="53">TRUNC(($I112*D112),2)</f>
        <v>1402.87</v>
      </c>
      <c r="K112" s="18">
        <v>0</v>
      </c>
      <c r="L112" s="18">
        <f t="shared" ref="L112:L114" si="54">TRUNC(($I112*F112),2)</f>
        <v>1402.87</v>
      </c>
      <c r="M112" s="18">
        <f t="shared" ref="M112:M114" si="55">TRUNC(($L112+K112),2)</f>
        <v>1402.87</v>
      </c>
      <c r="N112" s="18">
        <f t="shared" ref="N112:N114" si="56">J112-M112</f>
        <v>0</v>
      </c>
      <c r="O112" s="40">
        <f t="shared" ref="O112:O118" si="57">TRUNC((L112/J112),2)</f>
        <v>1</v>
      </c>
    </row>
    <row r="113" spans="1:15" s="12" customFormat="1" ht="51">
      <c r="A113" s="36" t="str">
        <f>'[1]Orçamento Sintético'!A115</f>
        <v>1.12.02.2</v>
      </c>
      <c r="B113" s="36" t="str">
        <f>'[1]Orçamento Sintético'!D115</f>
        <v>SABONETEIRA PLASTICA TIPO DISPENSER PARA SABONETE LIQUIDO COM RESERVATORIO 800 A 1500 ML, INCLUSO FIXAÇÃO. AF_01/2020</v>
      </c>
      <c r="C113" s="36" t="str">
        <f>'[1]Orçamento Sintético'!E115</f>
        <v>UN</v>
      </c>
      <c r="D113" s="36">
        <v>1</v>
      </c>
      <c r="E113" s="37">
        <f>'BM 002'!G113</f>
        <v>0</v>
      </c>
      <c r="F113" s="68"/>
      <c r="G113" s="37">
        <f t="shared" si="51"/>
        <v>0</v>
      </c>
      <c r="H113" s="37">
        <f t="shared" si="52"/>
        <v>1</v>
      </c>
      <c r="I113" s="61">
        <v>74.430000000000007</v>
      </c>
      <c r="J113" s="18">
        <f t="shared" si="53"/>
        <v>74.430000000000007</v>
      </c>
      <c r="K113" s="18">
        <v>0</v>
      </c>
      <c r="L113" s="18">
        <f t="shared" si="54"/>
        <v>0</v>
      </c>
      <c r="M113" s="18">
        <f t="shared" si="55"/>
        <v>0</v>
      </c>
      <c r="N113" s="18">
        <f t="shared" si="56"/>
        <v>74.430000000000007</v>
      </c>
      <c r="O113" s="40">
        <f t="shared" si="57"/>
        <v>0</v>
      </c>
    </row>
    <row r="114" spans="1:15" s="12" customFormat="1" ht="12.75">
      <c r="A114" s="36" t="str">
        <f>'[1]Orçamento Sintético'!A116</f>
        <v>1.12.02.3</v>
      </c>
      <c r="B114" s="36" t="str">
        <f>'[1]Orçamento Sintético'!D116</f>
        <v>Dispenser para toalha interfolhada</v>
      </c>
      <c r="C114" s="36" t="str">
        <f>'[1]Orçamento Sintético'!E116</f>
        <v>un</v>
      </c>
      <c r="D114" s="36">
        <v>1</v>
      </c>
      <c r="E114" s="37">
        <f>'BM 002'!G114</f>
        <v>0</v>
      </c>
      <c r="F114" s="68"/>
      <c r="G114" s="37">
        <f t="shared" si="51"/>
        <v>0</v>
      </c>
      <c r="H114" s="37">
        <f t="shared" si="52"/>
        <v>1</v>
      </c>
      <c r="I114" s="61">
        <v>47.68</v>
      </c>
      <c r="J114" s="18">
        <f t="shared" si="53"/>
        <v>47.68</v>
      </c>
      <c r="K114" s="18">
        <v>0</v>
      </c>
      <c r="L114" s="18">
        <f t="shared" si="54"/>
        <v>0</v>
      </c>
      <c r="M114" s="18">
        <f t="shared" si="55"/>
        <v>0</v>
      </c>
      <c r="N114" s="18">
        <f t="shared" si="56"/>
        <v>47.68</v>
      </c>
      <c r="O114" s="40">
        <f t="shared" si="57"/>
        <v>0</v>
      </c>
    </row>
    <row r="115" spans="1:15" s="52" customFormat="1" ht="12.75">
      <c r="A115" s="72" t="str">
        <f>'[1]Orçamento Sintético'!A117</f>
        <v>1.12.03</v>
      </c>
      <c r="B115" s="72" t="str">
        <f>'[1]Orçamento Sintético'!D117</f>
        <v>DML</v>
      </c>
      <c r="C115" s="72">
        <f>'[1]Orçamento Sintético'!E117</f>
        <v>0</v>
      </c>
      <c r="D115" s="72">
        <v>0</v>
      </c>
      <c r="E115" s="73"/>
      <c r="F115" s="74"/>
      <c r="G115" s="54"/>
      <c r="H115" s="54"/>
      <c r="I115" s="87"/>
      <c r="J115" s="87">
        <f>J116</f>
        <v>494.24</v>
      </c>
      <c r="K115" s="87">
        <v>0</v>
      </c>
      <c r="L115" s="87">
        <f>L116</f>
        <v>494.24</v>
      </c>
      <c r="M115" s="87">
        <f>M116</f>
        <v>494.24</v>
      </c>
      <c r="N115" s="87">
        <f>N116</f>
        <v>0</v>
      </c>
      <c r="O115" s="58"/>
    </row>
    <row r="116" spans="1:15" s="12" customFormat="1" ht="76.5">
      <c r="A116" s="36" t="str">
        <f>'[1]Orçamento Sintético'!A118</f>
        <v>1.12.03.1</v>
      </c>
      <c r="B116" s="36" t="str">
        <f>'[1]Orçamento Sintético'!D118</f>
        <v>TANQUE DE LOUÇA BRANCA SUSPENSO, 18L OU EQUIVALENTE, INCLUSO SIFÃO TIPO GARRAFA EM PVC, VÁLVULA PLÁSTICA E TORNEIRA DE METAL CROMADO PADRÃO POPULAR - FORNECIMENTO E INSTALAÇÃO. AF_01/2020</v>
      </c>
      <c r="C116" s="36" t="str">
        <f>'[1]Orçamento Sintético'!E118</f>
        <v>UN</v>
      </c>
      <c r="D116" s="36">
        <v>1</v>
      </c>
      <c r="E116" s="37">
        <f>'BM 002'!G116</f>
        <v>0</v>
      </c>
      <c r="F116" s="68">
        <v>1</v>
      </c>
      <c r="G116" s="37">
        <f t="shared" si="51"/>
        <v>1</v>
      </c>
      <c r="H116" s="37">
        <f t="shared" si="52"/>
        <v>0</v>
      </c>
      <c r="I116" s="61">
        <v>494.24</v>
      </c>
      <c r="J116" s="18">
        <f>TRUNC(($I116*D116),2)</f>
        <v>494.24</v>
      </c>
      <c r="K116" s="18">
        <v>0</v>
      </c>
      <c r="L116" s="18">
        <f>TRUNC(($I116*F116),2)</f>
        <v>494.24</v>
      </c>
      <c r="M116" s="18">
        <f>TRUNC(($L116+K116),2)</f>
        <v>494.24</v>
      </c>
      <c r="N116" s="18">
        <f>J116-M116</f>
        <v>0</v>
      </c>
      <c r="O116" s="40">
        <f t="shared" si="57"/>
        <v>1</v>
      </c>
    </row>
    <row r="117" spans="1:15" s="22" customFormat="1" ht="12.75">
      <c r="A117" s="65" t="str">
        <f>'[1]Orçamento Sintético'!A119</f>
        <v>1.12.04</v>
      </c>
      <c r="B117" s="65" t="str">
        <f>'[1]Orçamento Sintético'!D119</f>
        <v>COZINHA</v>
      </c>
      <c r="C117" s="65"/>
      <c r="D117" s="65"/>
      <c r="E117" s="70"/>
      <c r="F117" s="85"/>
      <c r="G117" s="67"/>
      <c r="H117" s="67"/>
      <c r="I117" s="66"/>
      <c r="J117" s="89">
        <f>J118</f>
        <v>1182.24</v>
      </c>
      <c r="K117" s="89">
        <v>0</v>
      </c>
      <c r="L117" s="89">
        <f>L118</f>
        <v>1182.24</v>
      </c>
      <c r="M117" s="89">
        <f>M118</f>
        <v>1182.24</v>
      </c>
      <c r="N117" s="89">
        <f>N118</f>
        <v>0</v>
      </c>
      <c r="O117" s="86"/>
    </row>
    <row r="118" spans="1:15" s="12" customFormat="1" ht="63" customHeight="1">
      <c r="A118" s="36" t="str">
        <f>'[1]Orçamento Sintético'!A120</f>
        <v>1.12.04.1</v>
      </c>
      <c r="B118" s="36" t="str">
        <f>'[1]Orçamento Sintético'!D120</f>
        <v>Pia de cozinha com bancada em granito cinza andorinha, e = 2cm, dim 1.50x0.60, com 01 cuba de aço inox, sifão cromado, válvula cromada, torneira em aço inox, inclusive rodopia 10 cm, assentada.</v>
      </c>
      <c r="C118" s="36" t="str">
        <f>'[1]Orçamento Sintético'!E120</f>
        <v>un</v>
      </c>
      <c r="D118" s="36">
        <v>1</v>
      </c>
      <c r="E118" s="37">
        <f>'BM 002'!G118</f>
        <v>0</v>
      </c>
      <c r="F118" s="68">
        <v>1</v>
      </c>
      <c r="G118" s="37">
        <f t="shared" si="51"/>
        <v>1</v>
      </c>
      <c r="H118" s="37">
        <f t="shared" si="52"/>
        <v>0</v>
      </c>
      <c r="I118" s="61">
        <v>1182.24</v>
      </c>
      <c r="J118" s="18">
        <f>TRUNC(($I118*D118),2)</f>
        <v>1182.24</v>
      </c>
      <c r="K118" s="18">
        <v>0</v>
      </c>
      <c r="L118" s="18">
        <f>TRUNC(($I118*F118),2)</f>
        <v>1182.24</v>
      </c>
      <c r="M118" s="18">
        <f>TRUNC(($L118+K118),2)</f>
        <v>1182.24</v>
      </c>
      <c r="N118" s="18">
        <f>J118-M118</f>
        <v>0</v>
      </c>
      <c r="O118" s="40">
        <f t="shared" si="57"/>
        <v>1</v>
      </c>
    </row>
    <row r="119" spans="1:15" s="82" customFormat="1" ht="12.75">
      <c r="A119" s="64" t="str">
        <f>'[1]Orçamento Sintético'!A121</f>
        <v>1.13</v>
      </c>
      <c r="B119" s="64" t="str">
        <f>'[1]Orçamento Sintético'!D121</f>
        <v>PINTURA</v>
      </c>
      <c r="C119" s="64"/>
      <c r="D119" s="64"/>
      <c r="E119" s="70"/>
      <c r="F119" s="85"/>
      <c r="G119" s="84"/>
      <c r="H119" s="84"/>
      <c r="I119" s="89"/>
      <c r="J119" s="89">
        <f>J120+J122+J124+J126</f>
        <v>31890.22</v>
      </c>
      <c r="K119" s="89">
        <v>0</v>
      </c>
      <c r="L119" s="89">
        <f>L120+L122+L124+L126</f>
        <v>0</v>
      </c>
      <c r="M119" s="89">
        <f>M120+M122+M124+M126</f>
        <v>0</v>
      </c>
      <c r="N119" s="89">
        <f>N120+N122+N124+N126</f>
        <v>31890.22</v>
      </c>
      <c r="O119" s="86"/>
    </row>
    <row r="120" spans="1:15" s="52" customFormat="1" ht="12.75">
      <c r="A120" s="72" t="str">
        <f>'[1]Orçamento Sintético'!A122</f>
        <v>1.13.01</v>
      </c>
      <c r="B120" s="72" t="str">
        <f>'[1]Orçamento Sintético'!D122</f>
        <v>ESQUADRIA DE MADEIRA</v>
      </c>
      <c r="C120" s="72"/>
      <c r="D120" s="72"/>
      <c r="E120" s="73"/>
      <c r="F120" s="74"/>
      <c r="G120" s="54"/>
      <c r="H120" s="54"/>
      <c r="I120" s="87"/>
      <c r="J120" s="87">
        <f>J121</f>
        <v>1151.8599999999999</v>
      </c>
      <c r="K120" s="87">
        <v>0</v>
      </c>
      <c r="L120" s="87">
        <f>L121</f>
        <v>0</v>
      </c>
      <c r="M120" s="87">
        <f>M121</f>
        <v>0</v>
      </c>
      <c r="N120" s="87">
        <f>N121</f>
        <v>1151.8599999999999</v>
      </c>
      <c r="O120" s="58"/>
    </row>
    <row r="121" spans="1:15" s="12" customFormat="1" ht="51.75" customHeight="1">
      <c r="A121" s="36" t="str">
        <f>'[1]Orçamento Sintético'!A123</f>
        <v>1.13.01.1</v>
      </c>
      <c r="B121" s="36" t="str">
        <f>'[1]Orçamento Sintético'!D123</f>
        <v>Pintura sobre superfícies de madeira com aplicação de 01 demão de fundo sintético nivelador, 01 demão de massa a óleo e 02 demãos de tinta esmalte</v>
      </c>
      <c r="C121" s="36" t="str">
        <f>'[1]Orçamento Sintético'!E123</f>
        <v>m²</v>
      </c>
      <c r="D121" s="36">
        <v>28.35</v>
      </c>
      <c r="E121" s="37">
        <f>'BM 002'!G121</f>
        <v>0</v>
      </c>
      <c r="F121" s="68"/>
      <c r="G121" s="37">
        <f t="shared" si="51"/>
        <v>0</v>
      </c>
      <c r="H121" s="37">
        <f t="shared" si="52"/>
        <v>28.35</v>
      </c>
      <c r="I121" s="61">
        <v>40.630000000000003</v>
      </c>
      <c r="J121" s="18">
        <f>TRUNC(($I121*D121),2)</f>
        <v>1151.8599999999999</v>
      </c>
      <c r="K121" s="18">
        <v>0</v>
      </c>
      <c r="L121" s="18">
        <f>TRUNC(($I121*F121),2)</f>
        <v>0</v>
      </c>
      <c r="M121" s="18">
        <f>TRUNC(($L121+K121),2)</f>
        <v>0</v>
      </c>
      <c r="N121" s="18">
        <f>J121-M121</f>
        <v>1151.8599999999999</v>
      </c>
      <c r="O121" s="40">
        <f>TRUNC((M121/J121),2)</f>
        <v>0</v>
      </c>
    </row>
    <row r="122" spans="1:15" s="52" customFormat="1" ht="12.75">
      <c r="A122" s="72" t="str">
        <f>'[1]Orçamento Sintético'!A124</f>
        <v>1.13.02</v>
      </c>
      <c r="B122" s="72" t="str">
        <f>'[1]Orçamento Sintético'!D124</f>
        <v>ESQUADRIA METÁLICA</v>
      </c>
      <c r="C122" s="72"/>
      <c r="D122" s="72"/>
      <c r="E122" s="73"/>
      <c r="F122" s="90"/>
      <c r="G122" s="54"/>
      <c r="H122" s="54"/>
      <c r="I122" s="75"/>
      <c r="J122" s="87">
        <f>J123</f>
        <v>2059.29</v>
      </c>
      <c r="K122" s="87">
        <v>0</v>
      </c>
      <c r="L122" s="87">
        <f>L123</f>
        <v>0</v>
      </c>
      <c r="M122" s="87">
        <f>M123</f>
        <v>0</v>
      </c>
      <c r="N122" s="87">
        <f>N123</f>
        <v>2059.29</v>
      </c>
      <c r="O122" s="56"/>
    </row>
    <row r="123" spans="1:15" s="12" customFormat="1" ht="38.25">
      <c r="A123" s="36" t="str">
        <f>'[1]Orçamento Sintético'!A125</f>
        <v>1.13.02.1</v>
      </c>
      <c r="B123" s="36" t="str">
        <f>'[1]Orçamento Sintético'!D125</f>
        <v>Pintura de acabamento com lixamento, aplicação de 01 demão de tinta à base de zarcão e 02 demãos de tinta esmalte</v>
      </c>
      <c r="C123" s="36" t="str">
        <f>'[1]Orçamento Sintético'!E125</f>
        <v>m²</v>
      </c>
      <c r="D123" s="36">
        <v>77.33</v>
      </c>
      <c r="E123" s="37">
        <f>'BM 002'!G123</f>
        <v>0</v>
      </c>
      <c r="F123" s="68"/>
      <c r="G123" s="37">
        <f t="shared" si="51"/>
        <v>0</v>
      </c>
      <c r="H123" s="37">
        <f t="shared" si="52"/>
        <v>77.33</v>
      </c>
      <c r="I123" s="61">
        <v>26.63</v>
      </c>
      <c r="J123" s="18">
        <f>TRUNC(($I123*D123),2)</f>
        <v>2059.29</v>
      </c>
      <c r="K123" s="18">
        <v>0</v>
      </c>
      <c r="L123" s="18">
        <f>TRUNC(($I123*F123),2)</f>
        <v>0</v>
      </c>
      <c r="M123" s="18">
        <f>TRUNC(($L123+K123),2)</f>
        <v>0</v>
      </c>
      <c r="N123" s="18">
        <f>J123-M123</f>
        <v>2059.29</v>
      </c>
      <c r="O123" s="40">
        <f>TRUNC((M123/J123),2)</f>
        <v>0</v>
      </c>
    </row>
    <row r="124" spans="1:15" s="52" customFormat="1" ht="12.75">
      <c r="A124" s="72" t="str">
        <f>'[1]Orçamento Sintético'!A126</f>
        <v>1.13.03</v>
      </c>
      <c r="B124" s="72" t="str">
        <f>'[1]Orçamento Sintético'!D126</f>
        <v>PAREDES INTERNAS</v>
      </c>
      <c r="C124" s="72"/>
      <c r="D124" s="72"/>
      <c r="E124" s="73"/>
      <c r="F124" s="90"/>
      <c r="G124" s="54"/>
      <c r="H124" s="54"/>
      <c r="I124" s="75"/>
      <c r="J124" s="76">
        <f>J125</f>
        <v>11987.61</v>
      </c>
      <c r="K124" s="76">
        <v>0</v>
      </c>
      <c r="L124" s="76">
        <f>L125</f>
        <v>0</v>
      </c>
      <c r="M124" s="76">
        <f>M125</f>
        <v>0</v>
      </c>
      <c r="N124" s="76">
        <f>N125</f>
        <v>11987.61</v>
      </c>
      <c r="O124" s="57"/>
    </row>
    <row r="125" spans="1:15" s="12" customFormat="1" ht="63.75" customHeight="1">
      <c r="A125" s="36" t="str">
        <f>'[1]Orçamento Sintético'!A127</f>
        <v>1.13.03.1</v>
      </c>
      <c r="B125" s="36" t="str">
        <f>'[1]Orçamento Sintético'!D127</f>
        <v>Pintura para interiores, sobre paredes ou tetos, com lixamento, aplicação de 01 demão de líquido selador, 02 demãos de massa corrida e 02 demãos de tinta pva latex convencional para interiores</v>
      </c>
      <c r="C125" s="36" t="str">
        <f>'[1]Orçamento Sintético'!E127</f>
        <v>m²</v>
      </c>
      <c r="D125" s="36">
        <v>411.38</v>
      </c>
      <c r="E125" s="37">
        <f>'BM 002'!G125</f>
        <v>0</v>
      </c>
      <c r="F125" s="68"/>
      <c r="G125" s="37">
        <f t="shared" si="51"/>
        <v>0</v>
      </c>
      <c r="H125" s="37">
        <f t="shared" si="52"/>
        <v>411.38</v>
      </c>
      <c r="I125" s="61">
        <v>29.14</v>
      </c>
      <c r="J125" s="18">
        <f>TRUNC(($I125*D125),2)</f>
        <v>11987.61</v>
      </c>
      <c r="K125" s="18">
        <v>0</v>
      </c>
      <c r="L125" s="18">
        <f>TRUNC(($I125*F125),2)</f>
        <v>0</v>
      </c>
      <c r="M125" s="18">
        <f>TRUNC(($L125+K125),2)</f>
        <v>0</v>
      </c>
      <c r="N125" s="18">
        <f>J125-M125</f>
        <v>11987.61</v>
      </c>
      <c r="O125" s="40">
        <f>TRUNC((L125/J125),2)</f>
        <v>0</v>
      </c>
    </row>
    <row r="126" spans="1:15" s="52" customFormat="1" ht="12.75">
      <c r="A126" s="72" t="str">
        <f>'[1]Orçamento Sintético'!A128</f>
        <v>1.13.04</v>
      </c>
      <c r="B126" s="72" t="str">
        <f>'[1]Orçamento Sintético'!D128</f>
        <v>PAREDES EXTERNAS</v>
      </c>
      <c r="C126" s="72"/>
      <c r="D126" s="72"/>
      <c r="E126" s="91"/>
      <c r="F126" s="80"/>
      <c r="G126" s="54"/>
      <c r="H126" s="54"/>
      <c r="I126" s="87"/>
      <c r="J126" s="87">
        <f>J127</f>
        <v>16691.46</v>
      </c>
      <c r="K126" s="87">
        <v>0</v>
      </c>
      <c r="L126" s="87">
        <f>L127</f>
        <v>0</v>
      </c>
      <c r="M126" s="87">
        <f>M127</f>
        <v>0</v>
      </c>
      <c r="N126" s="87">
        <f>N127</f>
        <v>16691.46</v>
      </c>
      <c r="O126" s="58"/>
    </row>
    <row r="127" spans="1:15" s="12" customFormat="1" ht="51">
      <c r="A127" s="36" t="str">
        <f>'[1]Orçamento Sintético'!A129</f>
        <v>1.13.04.1</v>
      </c>
      <c r="B127" s="36" t="str">
        <f>'[1]Orçamento Sintético'!D129</f>
        <v>Pintura para exteriores, sobre paredes, com lixamento, aplicação de 01 demão de selador acrílico, 01 demão de textura acrílica branca e 02 demãos de tinta acrílica convencional</v>
      </c>
      <c r="C127" s="36" t="str">
        <f>'[1]Orçamento Sintético'!E129</f>
        <v>m²</v>
      </c>
      <c r="D127" s="36">
        <v>444.75</v>
      </c>
      <c r="E127" s="37">
        <f>'BM 002'!G127</f>
        <v>0</v>
      </c>
      <c r="F127" s="68"/>
      <c r="G127" s="37">
        <f t="shared" si="51"/>
        <v>0</v>
      </c>
      <c r="H127" s="37">
        <f t="shared" si="52"/>
        <v>444.75</v>
      </c>
      <c r="I127" s="61">
        <v>37.53</v>
      </c>
      <c r="J127" s="18">
        <f>TRUNC(($I127*D127),2)</f>
        <v>16691.46</v>
      </c>
      <c r="K127" s="18">
        <v>0</v>
      </c>
      <c r="L127" s="18">
        <f>TRUNC(($I127*F127),2)</f>
        <v>0</v>
      </c>
      <c r="M127" s="18">
        <f>TRUNC(($L127+K127),2)</f>
        <v>0</v>
      </c>
      <c r="N127" s="18">
        <f>J127-M127</f>
        <v>16691.46</v>
      </c>
      <c r="O127" s="40">
        <f>TRUNC((L127/J127),2)</f>
        <v>0</v>
      </c>
    </row>
    <row r="128" spans="1:15" s="82" customFormat="1" ht="12.75">
      <c r="A128" s="64" t="str">
        <f>'[1]Orçamento Sintético'!A130</f>
        <v>1.14</v>
      </c>
      <c r="B128" s="64" t="str">
        <f>'[1]Orçamento Sintético'!D130</f>
        <v>INCÊNDIO</v>
      </c>
      <c r="C128" s="64"/>
      <c r="D128" s="64"/>
      <c r="E128" s="70"/>
      <c r="F128" s="24"/>
      <c r="G128" s="84"/>
      <c r="H128" s="84"/>
      <c r="I128" s="85"/>
      <c r="J128" s="89">
        <f>SUM(J129:J131)</f>
        <v>905.83</v>
      </c>
      <c r="K128" s="89">
        <v>0</v>
      </c>
      <c r="L128" s="89">
        <f>SUM(L129:L131)</f>
        <v>0</v>
      </c>
      <c r="M128" s="89">
        <f>SUM(M129:M131)</f>
        <v>0</v>
      </c>
      <c r="N128" s="89">
        <f>SUM(N129:N131)</f>
        <v>905.83</v>
      </c>
      <c r="O128" s="60"/>
    </row>
    <row r="129" spans="1:15" s="12" customFormat="1" ht="25.5">
      <c r="A129" s="36" t="str">
        <f>'[1]Orçamento Sintético'!A131</f>
        <v>1.14.1</v>
      </c>
      <c r="B129" s="36" t="str">
        <f>'[1]Orçamento Sintético'!D131</f>
        <v>Extintor de pó químico seco (PQS), capacidade 12 kg</v>
      </c>
      <c r="C129" s="36" t="str">
        <f>'[1]Orçamento Sintético'!E131</f>
        <v>un</v>
      </c>
      <c r="D129" s="36">
        <v>3</v>
      </c>
      <c r="E129" s="37">
        <f>'BM 002'!G129</f>
        <v>0</v>
      </c>
      <c r="F129" s="68"/>
      <c r="G129" s="37">
        <f t="shared" si="51"/>
        <v>0</v>
      </c>
      <c r="H129" s="37">
        <f t="shared" si="52"/>
        <v>3</v>
      </c>
      <c r="I129" s="61">
        <v>236.53</v>
      </c>
      <c r="J129" s="18">
        <f t="shared" ref="J129:J131" si="58">TRUNC(($I129*D129),2)</f>
        <v>709.59</v>
      </c>
      <c r="K129" s="18">
        <v>0</v>
      </c>
      <c r="L129" s="18">
        <f t="shared" ref="L129:L131" si="59">TRUNC(($I129*F129),2)</f>
        <v>0</v>
      </c>
      <c r="M129" s="18">
        <f t="shared" ref="M129:M131" si="60">TRUNC(($L129+K129),2)</f>
        <v>0</v>
      </c>
      <c r="N129" s="18">
        <f t="shared" ref="N129:N131" si="61">J129-M129</f>
        <v>709.59</v>
      </c>
      <c r="O129" s="40">
        <f t="shared" ref="O129:O191" si="62">TRUNC((L129/J129),2)</f>
        <v>0</v>
      </c>
    </row>
    <row r="130" spans="1:15" s="12" customFormat="1" ht="38.25">
      <c r="A130" s="36" t="str">
        <f>'[1]Orçamento Sintético'!A132</f>
        <v>1.14.2</v>
      </c>
      <c r="B130" s="36" t="str">
        <f>'[1]Orçamento Sintético'!D132</f>
        <v>Placa de sinalizacao, fotoluminescente, 38x19 cm, em pvc , com seta indicativa de sentido (esquerda ou direita) de saída de emergência- Placa S2</v>
      </c>
      <c r="C130" s="36" t="str">
        <f>'[1]Orçamento Sintético'!E132</f>
        <v>un</v>
      </c>
      <c r="D130" s="36">
        <v>6</v>
      </c>
      <c r="E130" s="37">
        <f>'BM 002'!G130</f>
        <v>0</v>
      </c>
      <c r="F130" s="68"/>
      <c r="G130" s="37">
        <f t="shared" si="51"/>
        <v>0</v>
      </c>
      <c r="H130" s="37">
        <f t="shared" si="52"/>
        <v>6</v>
      </c>
      <c r="I130" s="61">
        <v>23.79</v>
      </c>
      <c r="J130" s="18">
        <f t="shared" si="58"/>
        <v>142.74</v>
      </c>
      <c r="K130" s="18">
        <v>0</v>
      </c>
      <c r="L130" s="18">
        <f t="shared" si="59"/>
        <v>0</v>
      </c>
      <c r="M130" s="18">
        <f t="shared" si="60"/>
        <v>0</v>
      </c>
      <c r="N130" s="18">
        <f t="shared" si="61"/>
        <v>142.74</v>
      </c>
      <c r="O130" s="40">
        <f t="shared" si="62"/>
        <v>0</v>
      </c>
    </row>
    <row r="131" spans="1:15" s="12" customFormat="1" ht="38.25">
      <c r="A131" s="36" t="str">
        <f>'[1]Orçamento Sintético'!A133</f>
        <v>1.14.3</v>
      </c>
      <c r="B131" s="36" t="str">
        <f>'[1]Orçamento Sintético'!D133</f>
        <v>LUMINÁRIA DE EMERGÊNCIA, COM 30 LÂMPADAS LED DE 2 W, SEM REATOR - FORNECIMENTO E INSTALAÇÃO. AF_02/2020</v>
      </c>
      <c r="C131" s="36" t="str">
        <f>'[1]Orçamento Sintético'!E133</f>
        <v>UN</v>
      </c>
      <c r="D131" s="36">
        <v>2</v>
      </c>
      <c r="E131" s="37">
        <f>'BM 001'!G131</f>
        <v>0</v>
      </c>
      <c r="F131" s="68"/>
      <c r="G131" s="37">
        <f t="shared" si="51"/>
        <v>0</v>
      </c>
      <c r="H131" s="37">
        <f t="shared" si="52"/>
        <v>2</v>
      </c>
      <c r="I131" s="61">
        <v>26.75</v>
      </c>
      <c r="J131" s="18">
        <f t="shared" si="58"/>
        <v>53.5</v>
      </c>
      <c r="K131" s="18">
        <v>0</v>
      </c>
      <c r="L131" s="18">
        <f t="shared" si="59"/>
        <v>0</v>
      </c>
      <c r="M131" s="18">
        <f t="shared" si="60"/>
        <v>0</v>
      </c>
      <c r="N131" s="18">
        <f t="shared" si="61"/>
        <v>53.5</v>
      </c>
      <c r="O131" s="40">
        <f t="shared" si="62"/>
        <v>0</v>
      </c>
    </row>
    <row r="132" spans="1:15" s="82" customFormat="1" ht="12.75">
      <c r="A132" s="64" t="str">
        <f>'[1]Orçamento Sintético'!A134</f>
        <v>1.15</v>
      </c>
      <c r="B132" s="64" t="str">
        <f>'[1]Orçamento Sintético'!D134</f>
        <v>INSTALAÇÕES HIDRÁULICAS</v>
      </c>
      <c r="C132" s="64"/>
      <c r="D132" s="64"/>
      <c r="E132" s="70"/>
      <c r="F132" s="85"/>
      <c r="G132" s="84"/>
      <c r="H132" s="84"/>
      <c r="I132" s="89"/>
      <c r="J132" s="89">
        <f>SUM(J133:J146)</f>
        <v>4041.12</v>
      </c>
      <c r="K132" s="89">
        <v>4041.12</v>
      </c>
      <c r="L132" s="89">
        <f>SUM(L133:L146)</f>
        <v>0</v>
      </c>
      <c r="M132" s="89">
        <f>SUM(M133:M146)</f>
        <v>4041.12</v>
      </c>
      <c r="N132" s="89">
        <f>SUM(N133:N146)</f>
        <v>0</v>
      </c>
      <c r="O132" s="86"/>
    </row>
    <row r="133" spans="1:15" s="12" customFormat="1" ht="12.75">
      <c r="A133" s="36" t="str">
        <f>'[1]Orçamento Sintético'!A135</f>
        <v>1.15.1</v>
      </c>
      <c r="B133" s="36" t="str">
        <f>'[1]Orçamento Sintético'!D135</f>
        <v>Limpeza de reservatório</v>
      </c>
      <c r="C133" s="36" t="str">
        <f>'[1]Orçamento Sintético'!E135</f>
        <v>m³</v>
      </c>
      <c r="D133" s="36">
        <v>5</v>
      </c>
      <c r="E133" s="37">
        <f>'BM 002'!G133</f>
        <v>5</v>
      </c>
      <c r="F133" s="68"/>
      <c r="G133" s="37">
        <f t="shared" si="51"/>
        <v>5</v>
      </c>
      <c r="H133" s="37">
        <f t="shared" si="52"/>
        <v>0</v>
      </c>
      <c r="I133" s="61">
        <v>13.25</v>
      </c>
      <c r="J133" s="18">
        <f t="shared" ref="J133:J146" si="63">TRUNC(($I133*D133),2)</f>
        <v>66.25</v>
      </c>
      <c r="K133" s="18">
        <v>66.25</v>
      </c>
      <c r="L133" s="18">
        <f t="shared" ref="L133:L146" si="64">TRUNC(($I133*F133),2)</f>
        <v>0</v>
      </c>
      <c r="M133" s="18">
        <f t="shared" ref="M133:M146" si="65">TRUNC(($L133+K133),2)</f>
        <v>66.25</v>
      </c>
      <c r="N133" s="18">
        <f t="shared" ref="N133:N146" si="66">J133-M133</f>
        <v>0</v>
      </c>
      <c r="O133" s="40">
        <f t="shared" si="62"/>
        <v>0</v>
      </c>
    </row>
    <row r="134" spans="1:15" s="12" customFormat="1" ht="12.75">
      <c r="A134" s="36" t="str">
        <f>'[1]Orçamento Sintético'!A136</f>
        <v>1.15.2</v>
      </c>
      <c r="B134" s="36" t="str">
        <f>'[1]Orçamento Sintético'!D136</f>
        <v>Registro tipo esfera em PVC c/borboleta, d =  1""</v>
      </c>
      <c r="C134" s="36" t="str">
        <f>'[1]Orçamento Sintético'!E136</f>
        <v>un</v>
      </c>
      <c r="D134" s="36">
        <v>1</v>
      </c>
      <c r="E134" s="37">
        <f>'BM 002'!G134</f>
        <v>1</v>
      </c>
      <c r="F134" s="68"/>
      <c r="G134" s="37">
        <f t="shared" si="51"/>
        <v>1</v>
      </c>
      <c r="H134" s="37">
        <f t="shared" si="52"/>
        <v>0</v>
      </c>
      <c r="I134" s="61">
        <v>42.51</v>
      </c>
      <c r="J134" s="18">
        <f t="shared" si="63"/>
        <v>42.51</v>
      </c>
      <c r="K134" s="18">
        <v>42.51</v>
      </c>
      <c r="L134" s="18">
        <f t="shared" si="64"/>
        <v>0</v>
      </c>
      <c r="M134" s="18">
        <f t="shared" si="65"/>
        <v>42.51</v>
      </c>
      <c r="N134" s="18">
        <f t="shared" si="66"/>
        <v>0</v>
      </c>
      <c r="O134" s="40">
        <f t="shared" si="62"/>
        <v>0</v>
      </c>
    </row>
    <row r="135" spans="1:15" s="12" customFormat="1" ht="12.75">
      <c r="A135" s="36" t="str">
        <f>'[1]Orçamento Sintético'!A137</f>
        <v>1.15.3</v>
      </c>
      <c r="B135" s="36" t="str">
        <f>'[1]Orçamento Sintético'!D137</f>
        <v>Registro tipo esfera em PVC c/borboleta, d = 1 1/4""</v>
      </c>
      <c r="C135" s="36" t="str">
        <f>'[1]Orçamento Sintético'!E137</f>
        <v>un</v>
      </c>
      <c r="D135" s="36">
        <v>1</v>
      </c>
      <c r="E135" s="37">
        <f>'BM 002'!G135</f>
        <v>1</v>
      </c>
      <c r="F135" s="68"/>
      <c r="G135" s="37">
        <f t="shared" si="51"/>
        <v>1</v>
      </c>
      <c r="H135" s="37">
        <f t="shared" si="52"/>
        <v>0</v>
      </c>
      <c r="I135" s="61">
        <v>57.4</v>
      </c>
      <c r="J135" s="18">
        <f t="shared" si="63"/>
        <v>57.4</v>
      </c>
      <c r="K135" s="18">
        <v>57.4</v>
      </c>
      <c r="L135" s="18">
        <f t="shared" si="64"/>
        <v>0</v>
      </c>
      <c r="M135" s="18">
        <f t="shared" si="65"/>
        <v>57.4</v>
      </c>
      <c r="N135" s="18">
        <f t="shared" si="66"/>
        <v>0</v>
      </c>
      <c r="O135" s="40">
        <f t="shared" si="62"/>
        <v>0</v>
      </c>
    </row>
    <row r="136" spans="1:15" s="12" customFormat="1" ht="38.25">
      <c r="A136" s="36" t="str">
        <f>'[1]Orçamento Sintético'!A138</f>
        <v>1.15.4</v>
      </c>
      <c r="B136" s="36" t="str">
        <f>'[1]Orçamento Sintético'!D138</f>
        <v>TE, PVC, SOLDÁVEL, DN 32MM, INSTALADO EM RAMAL DE DISTRIBUIÇÃO DE ÁGUA - FORNECIMENTO E INSTALAÇÃO. AF_12/2014</v>
      </c>
      <c r="C136" s="36" t="str">
        <f>'[1]Orçamento Sintético'!E138</f>
        <v>UN</v>
      </c>
      <c r="D136" s="36">
        <v>8</v>
      </c>
      <c r="E136" s="37">
        <f>'BM 002'!G136</f>
        <v>8</v>
      </c>
      <c r="F136" s="68"/>
      <c r="G136" s="37">
        <f t="shared" si="51"/>
        <v>8</v>
      </c>
      <c r="H136" s="37">
        <f t="shared" si="52"/>
        <v>0</v>
      </c>
      <c r="I136" s="61">
        <v>13.43</v>
      </c>
      <c r="J136" s="18">
        <f t="shared" si="63"/>
        <v>107.44</v>
      </c>
      <c r="K136" s="18">
        <v>107.44</v>
      </c>
      <c r="L136" s="18">
        <f t="shared" si="64"/>
        <v>0</v>
      </c>
      <c r="M136" s="18">
        <f t="shared" si="65"/>
        <v>107.44</v>
      </c>
      <c r="N136" s="18">
        <f t="shared" si="66"/>
        <v>0</v>
      </c>
      <c r="O136" s="40">
        <f t="shared" si="62"/>
        <v>0</v>
      </c>
    </row>
    <row r="137" spans="1:15" s="12" customFormat="1" ht="38.25">
      <c r="A137" s="36" t="str">
        <f>'[1]Orçamento Sintético'!A139</f>
        <v>1.15.5</v>
      </c>
      <c r="B137" s="36" t="str">
        <f>'[1]Orçamento Sintético'!D139</f>
        <v>JOELHO 90 GRAUS, PVC, SOLDÁVEL, DN 32MM, INSTALADO EM PRUMADA DE ÁGUA - FORNECIMENTO E INSTALAÇÃO. AF_12/2014</v>
      </c>
      <c r="C137" s="36" t="str">
        <f>'[1]Orçamento Sintético'!E139</f>
        <v>UN</v>
      </c>
      <c r="D137" s="36">
        <v>7</v>
      </c>
      <c r="E137" s="37">
        <f>'BM 002'!G137</f>
        <v>7</v>
      </c>
      <c r="F137" s="68"/>
      <c r="G137" s="37">
        <f t="shared" si="51"/>
        <v>7</v>
      </c>
      <c r="H137" s="37">
        <f t="shared" si="52"/>
        <v>0</v>
      </c>
      <c r="I137" s="61">
        <v>7.2</v>
      </c>
      <c r="J137" s="18">
        <f t="shared" si="63"/>
        <v>50.4</v>
      </c>
      <c r="K137" s="18">
        <v>50.4</v>
      </c>
      <c r="L137" s="18">
        <f t="shared" si="64"/>
        <v>0</v>
      </c>
      <c r="M137" s="18">
        <f t="shared" si="65"/>
        <v>50.4</v>
      </c>
      <c r="N137" s="18">
        <f t="shared" si="66"/>
        <v>0</v>
      </c>
      <c r="O137" s="40">
        <f t="shared" si="62"/>
        <v>0</v>
      </c>
    </row>
    <row r="138" spans="1:15" s="12" customFormat="1" ht="38.25">
      <c r="A138" s="36" t="str">
        <f>'[1]Orçamento Sintético'!A140</f>
        <v>1.15.6</v>
      </c>
      <c r="B138" s="36" t="str">
        <f>'[1]Orçamento Sintético'!D140</f>
        <v>TÊ DE REDUÇÃO, PVC, SOLDÁVEL, DN 40MM X 32MM, INSTALADO EM PRUMADA DE ÁGUA - FORNECIMENTO E INSTALAÇÃO. AF_12/2014</v>
      </c>
      <c r="C138" s="36" t="str">
        <f>'[1]Orçamento Sintético'!E140</f>
        <v>UN</v>
      </c>
      <c r="D138" s="36">
        <v>2</v>
      </c>
      <c r="E138" s="37">
        <f>'BM 002'!G138</f>
        <v>2</v>
      </c>
      <c r="F138" s="68"/>
      <c r="G138" s="37">
        <f t="shared" si="51"/>
        <v>2</v>
      </c>
      <c r="H138" s="37">
        <f t="shared" si="52"/>
        <v>0</v>
      </c>
      <c r="I138" s="61">
        <v>20.92</v>
      </c>
      <c r="J138" s="18">
        <f t="shared" si="63"/>
        <v>41.84</v>
      </c>
      <c r="K138" s="18">
        <v>41.84</v>
      </c>
      <c r="L138" s="18">
        <f t="shared" si="64"/>
        <v>0</v>
      </c>
      <c r="M138" s="18">
        <f t="shared" si="65"/>
        <v>41.84</v>
      </c>
      <c r="N138" s="18">
        <f t="shared" si="66"/>
        <v>0</v>
      </c>
      <c r="O138" s="40">
        <f t="shared" si="62"/>
        <v>0</v>
      </c>
    </row>
    <row r="139" spans="1:15" s="12" customFormat="1" ht="25.5">
      <c r="A139" s="36" t="str">
        <f>'[1]Orçamento Sintético'!A141</f>
        <v>1.15.7</v>
      </c>
      <c r="B139" s="36" t="str">
        <f>'[1]Orçamento Sintético'!D141</f>
        <v>Bucha de redução curta de pvc rígido soldável, marrom, diâm = 40 x 32mm</v>
      </c>
      <c r="C139" s="36" t="str">
        <f>'[1]Orçamento Sintético'!E141</f>
        <v>un</v>
      </c>
      <c r="D139" s="36">
        <v>2</v>
      </c>
      <c r="E139" s="37">
        <f>'BM 002'!G139</f>
        <v>2</v>
      </c>
      <c r="F139" s="68"/>
      <c r="G139" s="37">
        <f t="shared" si="51"/>
        <v>2</v>
      </c>
      <c r="H139" s="37">
        <f t="shared" si="52"/>
        <v>0</v>
      </c>
      <c r="I139" s="61">
        <v>9.33</v>
      </c>
      <c r="J139" s="18">
        <f t="shared" si="63"/>
        <v>18.66</v>
      </c>
      <c r="K139" s="18">
        <v>18.66</v>
      </c>
      <c r="L139" s="18">
        <f t="shared" si="64"/>
        <v>0</v>
      </c>
      <c r="M139" s="18">
        <f t="shared" si="65"/>
        <v>18.66</v>
      </c>
      <c r="N139" s="18">
        <f t="shared" si="66"/>
        <v>0</v>
      </c>
      <c r="O139" s="40">
        <f t="shared" si="62"/>
        <v>0</v>
      </c>
    </row>
    <row r="140" spans="1:15" s="12" customFormat="1" ht="25.5">
      <c r="A140" s="36" t="str">
        <f>'[1]Orçamento Sintético'!A142</f>
        <v>1.15.8</v>
      </c>
      <c r="B140" s="36" t="str">
        <f>'[1]Orçamento Sintético'!D142</f>
        <v>Tubo pvc rígido soldável marrom p/ água, d = 40 mm (1 1/4"")</v>
      </c>
      <c r="C140" s="36" t="str">
        <f>'[1]Orçamento Sintético'!E142</f>
        <v>m</v>
      </c>
      <c r="D140" s="36">
        <v>24</v>
      </c>
      <c r="E140" s="37">
        <f>'BM 002'!G140</f>
        <v>24</v>
      </c>
      <c r="F140" s="68"/>
      <c r="G140" s="37">
        <f t="shared" si="51"/>
        <v>24</v>
      </c>
      <c r="H140" s="37">
        <f t="shared" si="52"/>
        <v>0</v>
      </c>
      <c r="I140" s="61">
        <v>42.77</v>
      </c>
      <c r="J140" s="18">
        <f t="shared" si="63"/>
        <v>1026.48</v>
      </c>
      <c r="K140" s="18">
        <v>1026.48</v>
      </c>
      <c r="L140" s="18">
        <f t="shared" si="64"/>
        <v>0</v>
      </c>
      <c r="M140" s="18">
        <f t="shared" si="65"/>
        <v>1026.48</v>
      </c>
      <c r="N140" s="18">
        <f t="shared" si="66"/>
        <v>0</v>
      </c>
      <c r="O140" s="40">
        <f t="shared" si="62"/>
        <v>0</v>
      </c>
    </row>
    <row r="141" spans="1:15" s="12" customFormat="1" ht="25.5">
      <c r="A141" s="36" t="str">
        <f>'[1]Orçamento Sintético'!A143</f>
        <v>1.15.9</v>
      </c>
      <c r="B141" s="36" t="str">
        <f>'[1]Orçamento Sintético'!D143</f>
        <v>Tubo pvc rígido soldável marrom p/ água, d = 32 mm (1"")</v>
      </c>
      <c r="C141" s="36" t="str">
        <f>'[1]Orçamento Sintético'!E143</f>
        <v>m</v>
      </c>
      <c r="D141" s="36">
        <v>64.180000000000007</v>
      </c>
      <c r="E141" s="37">
        <f>'BM 002'!G141</f>
        <v>64.180000000000007</v>
      </c>
      <c r="F141" s="68"/>
      <c r="G141" s="37">
        <f t="shared" si="51"/>
        <v>64.180000000000007</v>
      </c>
      <c r="H141" s="37">
        <f t="shared" si="52"/>
        <v>0</v>
      </c>
      <c r="I141" s="61">
        <v>20.86</v>
      </c>
      <c r="J141" s="18">
        <f t="shared" si="63"/>
        <v>1338.79</v>
      </c>
      <c r="K141" s="18">
        <v>1338.79</v>
      </c>
      <c r="L141" s="18">
        <f t="shared" si="64"/>
        <v>0</v>
      </c>
      <c r="M141" s="18">
        <f t="shared" si="65"/>
        <v>1338.79</v>
      </c>
      <c r="N141" s="18">
        <f t="shared" si="66"/>
        <v>0</v>
      </c>
      <c r="O141" s="40">
        <f t="shared" si="62"/>
        <v>0</v>
      </c>
    </row>
    <row r="142" spans="1:15" s="12" customFormat="1" ht="25.5">
      <c r="A142" s="36" t="str">
        <f>'[1]Orçamento Sintético'!A144</f>
        <v>1.15.10</v>
      </c>
      <c r="B142" s="36" t="str">
        <f>'[1]Orçamento Sintético'!D144</f>
        <v>Registro gaveta c/ canopla cromada, d=20mm (3/4"") - ref.1509 Deca ou similar</v>
      </c>
      <c r="C142" s="36" t="str">
        <f>'[1]Orçamento Sintético'!E144</f>
        <v>un</v>
      </c>
      <c r="D142" s="36">
        <v>5</v>
      </c>
      <c r="E142" s="37">
        <f>'BM 002'!G142</f>
        <v>5</v>
      </c>
      <c r="F142" s="68"/>
      <c r="G142" s="37">
        <f t="shared" si="51"/>
        <v>5</v>
      </c>
      <c r="H142" s="37">
        <f t="shared" si="52"/>
        <v>0</v>
      </c>
      <c r="I142" s="61">
        <v>101.28</v>
      </c>
      <c r="J142" s="18">
        <f t="shared" si="63"/>
        <v>506.4</v>
      </c>
      <c r="K142" s="18">
        <v>506.4</v>
      </c>
      <c r="L142" s="18">
        <f t="shared" si="64"/>
        <v>0</v>
      </c>
      <c r="M142" s="18">
        <f t="shared" si="65"/>
        <v>506.4</v>
      </c>
      <c r="N142" s="18">
        <f t="shared" si="66"/>
        <v>0</v>
      </c>
      <c r="O142" s="40">
        <f t="shared" si="62"/>
        <v>0</v>
      </c>
    </row>
    <row r="143" spans="1:15" s="12" customFormat="1" ht="25.5">
      <c r="A143" s="36" t="str">
        <f>'[1]Orçamento Sintético'!A145</f>
        <v>1.15.11</v>
      </c>
      <c r="B143" s="36" t="str">
        <f>'[1]Orçamento Sintético'!D145</f>
        <v>Joelho 90º red. pvc rígido soldável c/bucha de latão, diâm= 25mmx1/2""</v>
      </c>
      <c r="C143" s="36" t="str">
        <f>'[1]Orçamento Sintético'!E145</f>
        <v>un</v>
      </c>
      <c r="D143" s="36">
        <v>20</v>
      </c>
      <c r="E143" s="37">
        <f>'BM 002'!G143</f>
        <v>20</v>
      </c>
      <c r="F143" s="68"/>
      <c r="G143" s="37">
        <f t="shared" si="51"/>
        <v>20</v>
      </c>
      <c r="H143" s="37">
        <f t="shared" si="52"/>
        <v>0</v>
      </c>
      <c r="I143" s="61">
        <v>15.78</v>
      </c>
      <c r="J143" s="18">
        <f t="shared" si="63"/>
        <v>315.60000000000002</v>
      </c>
      <c r="K143" s="18">
        <v>315.60000000000002</v>
      </c>
      <c r="L143" s="18">
        <f t="shared" si="64"/>
        <v>0</v>
      </c>
      <c r="M143" s="18">
        <f t="shared" si="65"/>
        <v>315.60000000000002</v>
      </c>
      <c r="N143" s="18">
        <f t="shared" si="66"/>
        <v>0</v>
      </c>
      <c r="O143" s="40">
        <f t="shared" si="62"/>
        <v>0</v>
      </c>
    </row>
    <row r="144" spans="1:15" s="12" customFormat="1" ht="38.25">
      <c r="A144" s="36" t="str">
        <f>'[1]Orçamento Sintético'!A146</f>
        <v>1.15.12</v>
      </c>
      <c r="B144" s="36" t="str">
        <f>'[1]Orçamento Sintético'!D146</f>
        <v>TE, PVC, SOLDÁVEL, DN 25MM, INSTALADO EM PRUMADA DE ÁGUA - FORNECIMENTO E INSTALAÇÃO. AF_12/2014</v>
      </c>
      <c r="C144" s="36" t="str">
        <f>'[1]Orçamento Sintético'!E146</f>
        <v>UN</v>
      </c>
      <c r="D144" s="36">
        <v>13</v>
      </c>
      <c r="E144" s="37">
        <f>'BM 002'!G144</f>
        <v>13</v>
      </c>
      <c r="F144" s="68"/>
      <c r="G144" s="37">
        <f t="shared" si="51"/>
        <v>13</v>
      </c>
      <c r="H144" s="37">
        <f t="shared" si="52"/>
        <v>0</v>
      </c>
      <c r="I144" s="61">
        <v>6.4</v>
      </c>
      <c r="J144" s="18">
        <f t="shared" si="63"/>
        <v>83.2</v>
      </c>
      <c r="K144" s="18">
        <v>83.2</v>
      </c>
      <c r="L144" s="18">
        <f t="shared" si="64"/>
        <v>0</v>
      </c>
      <c r="M144" s="18">
        <f t="shared" si="65"/>
        <v>83.2</v>
      </c>
      <c r="N144" s="18">
        <f t="shared" si="66"/>
        <v>0</v>
      </c>
      <c r="O144" s="40">
        <f t="shared" si="62"/>
        <v>0</v>
      </c>
    </row>
    <row r="145" spans="1:15" s="12" customFormat="1" ht="25.5">
      <c r="A145" s="36" t="str">
        <f>'[1]Orçamento Sintético'!A147</f>
        <v>1.15.13</v>
      </c>
      <c r="B145" s="36" t="str">
        <f>'[1]Orçamento Sintético'!D147</f>
        <v>Joelho 90º de pvc rígido soldável, marrom  diâm = 25mm</v>
      </c>
      <c r="C145" s="36" t="str">
        <f>'[1]Orçamento Sintético'!E147</f>
        <v>un</v>
      </c>
      <c r="D145" s="36">
        <v>32</v>
      </c>
      <c r="E145" s="37">
        <f>'BM 002'!G145</f>
        <v>32</v>
      </c>
      <c r="F145" s="68"/>
      <c r="G145" s="37">
        <f t="shared" si="51"/>
        <v>32</v>
      </c>
      <c r="H145" s="37">
        <f t="shared" si="52"/>
        <v>0</v>
      </c>
      <c r="I145" s="61">
        <v>8.1999999999999993</v>
      </c>
      <c r="J145" s="18">
        <f t="shared" si="63"/>
        <v>262.39999999999998</v>
      </c>
      <c r="K145" s="18">
        <v>262.39999999999998</v>
      </c>
      <c r="L145" s="18">
        <f t="shared" si="64"/>
        <v>0</v>
      </c>
      <c r="M145" s="18">
        <f t="shared" si="65"/>
        <v>262.39999999999998</v>
      </c>
      <c r="N145" s="18">
        <f t="shared" si="66"/>
        <v>0</v>
      </c>
      <c r="O145" s="40">
        <f t="shared" si="62"/>
        <v>0</v>
      </c>
    </row>
    <row r="146" spans="1:15" s="12" customFormat="1" ht="25.5">
      <c r="A146" s="36" t="str">
        <f>'[1]Orçamento Sintético'!A148</f>
        <v>1.15.14</v>
      </c>
      <c r="B146" s="36" t="str">
        <f>'[1]Orçamento Sintético'!D148</f>
        <v>Tubo pvc rígido soldável marrom p/ água, d = 25 mm (3/4"")</v>
      </c>
      <c r="C146" s="36" t="str">
        <f>'[1]Orçamento Sintético'!E148</f>
        <v>m</v>
      </c>
      <c r="D146" s="36">
        <v>8.74</v>
      </c>
      <c r="E146" s="37">
        <f>'BM 002'!G146</f>
        <v>8.74</v>
      </c>
      <c r="F146" s="68"/>
      <c r="G146" s="37">
        <f t="shared" si="51"/>
        <v>8.74</v>
      </c>
      <c r="H146" s="37">
        <f t="shared" si="52"/>
        <v>0</v>
      </c>
      <c r="I146" s="61">
        <v>14.16</v>
      </c>
      <c r="J146" s="18">
        <f t="shared" si="63"/>
        <v>123.75</v>
      </c>
      <c r="K146" s="18">
        <v>123.75</v>
      </c>
      <c r="L146" s="18">
        <f t="shared" si="64"/>
        <v>0</v>
      </c>
      <c r="M146" s="18">
        <f t="shared" si="65"/>
        <v>123.75</v>
      </c>
      <c r="N146" s="18">
        <f t="shared" si="66"/>
        <v>0</v>
      </c>
      <c r="O146" s="40">
        <f t="shared" si="62"/>
        <v>0</v>
      </c>
    </row>
    <row r="147" spans="1:15" s="82" customFormat="1" ht="12.75">
      <c r="A147" s="64" t="str">
        <f>'[1]Orçamento Sintético'!A149</f>
        <v>1.16</v>
      </c>
      <c r="B147" s="64" t="str">
        <f>'[1]Orçamento Sintético'!D149</f>
        <v>INSTALAÇÃO SANITÁRIA</v>
      </c>
      <c r="C147" s="64"/>
      <c r="D147" s="64"/>
      <c r="E147" s="70"/>
      <c r="F147" s="83"/>
      <c r="G147" s="84"/>
      <c r="H147" s="84"/>
      <c r="I147" s="89"/>
      <c r="J147" s="89">
        <f>SUM(J148:J169)</f>
        <v>4577.3799999999992</v>
      </c>
      <c r="K147" s="89">
        <v>4577.3799999999992</v>
      </c>
      <c r="L147" s="89">
        <f>SUM(L148:L169)</f>
        <v>0</v>
      </c>
      <c r="M147" s="89">
        <f>SUM(M148:M169)</f>
        <v>4577.3799999999992</v>
      </c>
      <c r="N147" s="89">
        <f>SUM(N148:N169)</f>
        <v>0</v>
      </c>
      <c r="O147" s="86"/>
    </row>
    <row r="148" spans="1:15" s="12" customFormat="1" ht="39.75" customHeight="1">
      <c r="A148" s="36" t="str">
        <f>'[1]Orçamento Sintético'!A150</f>
        <v>1.16.1</v>
      </c>
      <c r="B148" s="36" t="str">
        <f>'[1]Orçamento Sintético'!D150</f>
        <v>Caixa de passagem em alvenaria de tijolos maciços esp. = 0,12m,  dim. int. =  0.60 x 0.60 x 0.60m</v>
      </c>
      <c r="C148" s="36" t="str">
        <f>'[1]Orçamento Sintético'!E150</f>
        <v>un</v>
      </c>
      <c r="D148" s="36">
        <v>2</v>
      </c>
      <c r="E148" s="37">
        <f>'BM 002'!G148</f>
        <v>2</v>
      </c>
      <c r="F148" s="68"/>
      <c r="G148" s="37">
        <f t="shared" si="51"/>
        <v>2</v>
      </c>
      <c r="H148" s="37">
        <f t="shared" si="52"/>
        <v>0</v>
      </c>
      <c r="I148" s="61">
        <v>412.09</v>
      </c>
      <c r="J148" s="18">
        <f t="shared" ref="J148:J169" si="67">TRUNC(($I148*D148),2)</f>
        <v>824.18</v>
      </c>
      <c r="K148" s="18">
        <v>824.18</v>
      </c>
      <c r="L148" s="18">
        <f t="shared" ref="L148:L169" si="68">TRUNC(($I148*F148),2)</f>
        <v>0</v>
      </c>
      <c r="M148" s="18">
        <f t="shared" ref="M148:M169" si="69">TRUNC(($L148+K148),2)</f>
        <v>824.18</v>
      </c>
      <c r="N148" s="18">
        <f t="shared" ref="N148:N169" si="70">J148-M148</f>
        <v>0</v>
      </c>
      <c r="O148" s="40">
        <f t="shared" si="62"/>
        <v>0</v>
      </c>
    </row>
    <row r="149" spans="1:15" s="12" customFormat="1" ht="25.5">
      <c r="A149" s="36" t="str">
        <f>'[1]Orçamento Sintético'!A151</f>
        <v>1.16.2</v>
      </c>
      <c r="B149" s="36" t="str">
        <f>'[1]Orçamento Sintético'!D151</f>
        <v>Tampa de concreto para caixas de passagem 0,60x0,60mx0,07m</v>
      </c>
      <c r="C149" s="36" t="str">
        <f>'[1]Orçamento Sintético'!E151</f>
        <v>un</v>
      </c>
      <c r="D149" s="36">
        <v>2</v>
      </c>
      <c r="E149" s="37">
        <f>'BM 002'!G149</f>
        <v>2</v>
      </c>
      <c r="F149" s="68"/>
      <c r="G149" s="37">
        <f t="shared" si="51"/>
        <v>2</v>
      </c>
      <c r="H149" s="37">
        <f t="shared" si="52"/>
        <v>0</v>
      </c>
      <c r="I149" s="61">
        <v>65.77</v>
      </c>
      <c r="J149" s="18">
        <f t="shared" si="67"/>
        <v>131.54</v>
      </c>
      <c r="K149" s="18">
        <v>131.54</v>
      </c>
      <c r="L149" s="18">
        <f t="shared" si="68"/>
        <v>0</v>
      </c>
      <c r="M149" s="18">
        <f t="shared" si="69"/>
        <v>131.54</v>
      </c>
      <c r="N149" s="18">
        <f t="shared" si="70"/>
        <v>0</v>
      </c>
      <c r="O149" s="40">
        <f t="shared" si="62"/>
        <v>0</v>
      </c>
    </row>
    <row r="150" spans="1:15" s="12" customFormat="1" ht="12.75">
      <c r="A150" s="36" t="str">
        <f>'[1]Orçamento Sintético'!A152</f>
        <v>1.16.3</v>
      </c>
      <c r="B150" s="36" t="str">
        <f>'[1]Orçamento Sintético'!D152</f>
        <v>Caixa de gordura - ""cg"" - (50 x 50 x 65cm)</v>
      </c>
      <c r="C150" s="36" t="str">
        <f>'[1]Orçamento Sintético'!E152</f>
        <v>un</v>
      </c>
      <c r="D150" s="36">
        <v>1</v>
      </c>
      <c r="E150" s="37">
        <f>'BM 002'!G150</f>
        <v>1</v>
      </c>
      <c r="F150" s="68"/>
      <c r="G150" s="37">
        <f t="shared" si="51"/>
        <v>1</v>
      </c>
      <c r="H150" s="37">
        <f t="shared" si="52"/>
        <v>0</v>
      </c>
      <c r="I150" s="61">
        <v>395.14</v>
      </c>
      <c r="J150" s="18">
        <f t="shared" si="67"/>
        <v>395.14</v>
      </c>
      <c r="K150" s="18">
        <v>395.14</v>
      </c>
      <c r="L150" s="18">
        <f t="shared" si="68"/>
        <v>0</v>
      </c>
      <c r="M150" s="18">
        <f t="shared" si="69"/>
        <v>395.14</v>
      </c>
      <c r="N150" s="18">
        <f t="shared" si="70"/>
        <v>0</v>
      </c>
      <c r="O150" s="40">
        <f t="shared" si="62"/>
        <v>0</v>
      </c>
    </row>
    <row r="151" spans="1:15" s="12" customFormat="1" ht="51">
      <c r="A151" s="36" t="str">
        <f>'[1]Orçamento Sintético'!A153</f>
        <v>1.16.4</v>
      </c>
      <c r="B151" s="36" t="str">
        <f>'[1]Orçamento Sintético'!D153</f>
        <v>CAIXA SIFONADA, PVC, DN 100 X 100 X 50 MM, FORNECIDA E INSTALADA EM RAMAIS DE ENCAMINHAMENTO DE ÁGUA PLUVIAL. AF_12/2014</v>
      </c>
      <c r="C151" s="36" t="str">
        <f>'[1]Orçamento Sintético'!E153</f>
        <v>UN</v>
      </c>
      <c r="D151" s="36">
        <v>4</v>
      </c>
      <c r="E151" s="37">
        <f>'BM 002'!G151</f>
        <v>4</v>
      </c>
      <c r="F151" s="68"/>
      <c r="G151" s="37">
        <f t="shared" si="51"/>
        <v>4</v>
      </c>
      <c r="H151" s="37">
        <f t="shared" si="52"/>
        <v>0</v>
      </c>
      <c r="I151" s="61">
        <v>30.4</v>
      </c>
      <c r="J151" s="18">
        <f t="shared" si="67"/>
        <v>121.6</v>
      </c>
      <c r="K151" s="18">
        <v>121.6</v>
      </c>
      <c r="L151" s="18">
        <f t="shared" si="68"/>
        <v>0</v>
      </c>
      <c r="M151" s="18">
        <f t="shared" si="69"/>
        <v>121.6</v>
      </c>
      <c r="N151" s="18">
        <f t="shared" si="70"/>
        <v>0</v>
      </c>
      <c r="O151" s="40">
        <f t="shared" si="62"/>
        <v>0</v>
      </c>
    </row>
    <row r="152" spans="1:15" s="12" customFormat="1" ht="38.25">
      <c r="A152" s="36" t="str">
        <f>'[1]Orçamento Sintético'!A154</f>
        <v>1.16.5</v>
      </c>
      <c r="B152" s="36" t="str">
        <f>'[1]Orçamento Sintético'!D154</f>
        <v>Caixa sifonada quadrada, com sete entradas e uma saída, d = 150 x 150 x 50mm, ref. nº25, acabamento branco, marca Akros ou similar</v>
      </c>
      <c r="C152" s="36" t="str">
        <f>'[1]Orçamento Sintético'!E154</f>
        <v>un</v>
      </c>
      <c r="D152" s="36">
        <v>2</v>
      </c>
      <c r="E152" s="37">
        <f>'BM 002'!G152</f>
        <v>2</v>
      </c>
      <c r="F152" s="68"/>
      <c r="G152" s="37">
        <f t="shared" si="51"/>
        <v>2</v>
      </c>
      <c r="H152" s="37">
        <f t="shared" si="52"/>
        <v>0</v>
      </c>
      <c r="I152" s="61">
        <v>58.84</v>
      </c>
      <c r="J152" s="18">
        <f t="shared" si="67"/>
        <v>117.68</v>
      </c>
      <c r="K152" s="18">
        <v>117.68</v>
      </c>
      <c r="L152" s="18">
        <f t="shared" si="68"/>
        <v>0</v>
      </c>
      <c r="M152" s="18">
        <f t="shared" si="69"/>
        <v>117.68</v>
      </c>
      <c r="N152" s="18">
        <f t="shared" si="70"/>
        <v>0</v>
      </c>
      <c r="O152" s="40">
        <f t="shared" si="62"/>
        <v>0</v>
      </c>
    </row>
    <row r="153" spans="1:15" s="12" customFormat="1" ht="25.5">
      <c r="A153" s="36" t="str">
        <f>'[1]Orçamento Sintético'!A155</f>
        <v>1.16.6</v>
      </c>
      <c r="B153" s="36" t="str">
        <f>'[1]Orçamento Sintético'!D155</f>
        <v>Joelho de 90° em pvc rígido soldável, para esgoto secundário, diâm = 40mm</v>
      </c>
      <c r="C153" s="36" t="str">
        <f>'[1]Orçamento Sintético'!E155</f>
        <v>un</v>
      </c>
      <c r="D153" s="36">
        <v>16</v>
      </c>
      <c r="E153" s="37">
        <f>'BM 002'!G153</f>
        <v>16</v>
      </c>
      <c r="F153" s="68"/>
      <c r="G153" s="37">
        <f t="shared" si="51"/>
        <v>16</v>
      </c>
      <c r="H153" s="37">
        <f t="shared" si="52"/>
        <v>0</v>
      </c>
      <c r="I153" s="61">
        <v>11.49</v>
      </c>
      <c r="J153" s="18">
        <f t="shared" si="67"/>
        <v>183.84</v>
      </c>
      <c r="K153" s="18">
        <v>183.84</v>
      </c>
      <c r="L153" s="18">
        <f t="shared" si="68"/>
        <v>0</v>
      </c>
      <c r="M153" s="18">
        <f t="shared" si="69"/>
        <v>183.84</v>
      </c>
      <c r="N153" s="18">
        <f t="shared" si="70"/>
        <v>0</v>
      </c>
      <c r="O153" s="40">
        <f t="shared" si="62"/>
        <v>0</v>
      </c>
    </row>
    <row r="154" spans="1:15" s="12" customFormat="1" ht="25.5">
      <c r="A154" s="36" t="str">
        <f>'[1]Orçamento Sintético'!A156</f>
        <v>1.16.7</v>
      </c>
      <c r="B154" s="36" t="str">
        <f>'[1]Orçamento Sintético'!D156</f>
        <v>Joelho 90° em pvc rígido c/ anéis, para esgoto predial, diâm = 50mm</v>
      </c>
      <c r="C154" s="36" t="str">
        <f>'[1]Orçamento Sintético'!E156</f>
        <v>un</v>
      </c>
      <c r="D154" s="36">
        <v>20</v>
      </c>
      <c r="E154" s="37">
        <f>'BM 002'!G154</f>
        <v>20</v>
      </c>
      <c r="F154" s="68"/>
      <c r="G154" s="37">
        <f t="shared" si="51"/>
        <v>20</v>
      </c>
      <c r="H154" s="37">
        <f t="shared" si="52"/>
        <v>0</v>
      </c>
      <c r="I154" s="61">
        <v>11.34</v>
      </c>
      <c r="J154" s="18">
        <f t="shared" si="67"/>
        <v>226.8</v>
      </c>
      <c r="K154" s="18">
        <v>226.8</v>
      </c>
      <c r="L154" s="18">
        <f t="shared" si="68"/>
        <v>0</v>
      </c>
      <c r="M154" s="18">
        <f t="shared" si="69"/>
        <v>226.8</v>
      </c>
      <c r="N154" s="18">
        <f t="shared" si="70"/>
        <v>0</v>
      </c>
      <c r="O154" s="40">
        <f t="shared" si="62"/>
        <v>0</v>
      </c>
    </row>
    <row r="155" spans="1:15" s="12" customFormat="1" ht="25.5">
      <c r="A155" s="36" t="str">
        <f>'[1]Orçamento Sintético'!A157</f>
        <v>1.16.8</v>
      </c>
      <c r="B155" s="36" t="str">
        <f>'[1]Orçamento Sintético'!D157</f>
        <v>Joelho 90° em pvc rígido soldável, para esgoto predial, diâm = 100mm</v>
      </c>
      <c r="C155" s="36" t="str">
        <f>'[1]Orçamento Sintético'!E157</f>
        <v>un</v>
      </c>
      <c r="D155" s="36">
        <v>8</v>
      </c>
      <c r="E155" s="37">
        <f>'BM 002'!G155</f>
        <v>8</v>
      </c>
      <c r="F155" s="68"/>
      <c r="G155" s="37">
        <f t="shared" si="51"/>
        <v>8</v>
      </c>
      <c r="H155" s="37">
        <f t="shared" si="52"/>
        <v>0</v>
      </c>
      <c r="I155" s="61">
        <v>27.64</v>
      </c>
      <c r="J155" s="18">
        <f t="shared" si="67"/>
        <v>221.12</v>
      </c>
      <c r="K155" s="18">
        <v>221.12</v>
      </c>
      <c r="L155" s="18">
        <f t="shared" si="68"/>
        <v>0</v>
      </c>
      <c r="M155" s="18">
        <f t="shared" si="69"/>
        <v>221.12</v>
      </c>
      <c r="N155" s="18">
        <f t="shared" si="70"/>
        <v>0</v>
      </c>
      <c r="O155" s="40">
        <f t="shared" si="62"/>
        <v>0</v>
      </c>
    </row>
    <row r="156" spans="1:15" s="12" customFormat="1" ht="25.5">
      <c r="A156" s="36" t="str">
        <f>'[1]Orçamento Sintético'!A158</f>
        <v>1.16.9</v>
      </c>
      <c r="B156" s="36" t="str">
        <f>'[1]Orçamento Sintético'!D158</f>
        <v>Joelho de 45° em pvc rígido soldável, para esgoto secundário, diâm = 40mm</v>
      </c>
      <c r="C156" s="36" t="str">
        <f>'[1]Orçamento Sintético'!E158</f>
        <v>un</v>
      </c>
      <c r="D156" s="36">
        <v>6</v>
      </c>
      <c r="E156" s="37">
        <f>'BM 002'!G156</f>
        <v>6</v>
      </c>
      <c r="F156" s="68"/>
      <c r="G156" s="37">
        <f t="shared" si="51"/>
        <v>6</v>
      </c>
      <c r="H156" s="37">
        <f t="shared" si="52"/>
        <v>0</v>
      </c>
      <c r="I156" s="61">
        <v>8.34</v>
      </c>
      <c r="J156" s="18">
        <f t="shared" si="67"/>
        <v>50.04</v>
      </c>
      <c r="K156" s="18">
        <v>50.04</v>
      </c>
      <c r="L156" s="18">
        <f t="shared" si="68"/>
        <v>0</v>
      </c>
      <c r="M156" s="18">
        <f t="shared" si="69"/>
        <v>50.04</v>
      </c>
      <c r="N156" s="18">
        <f t="shared" si="70"/>
        <v>0</v>
      </c>
      <c r="O156" s="40">
        <f t="shared" si="62"/>
        <v>0</v>
      </c>
    </row>
    <row r="157" spans="1:15" s="12" customFormat="1" ht="25.5">
      <c r="A157" s="36" t="str">
        <f>'[1]Orçamento Sintético'!A159</f>
        <v>1.16.10</v>
      </c>
      <c r="B157" s="36" t="str">
        <f>'[1]Orçamento Sintético'!D159</f>
        <v>Joelho 45° em pvc rígido soldável, para esgoto predial, diâm = 50mm</v>
      </c>
      <c r="C157" s="36" t="str">
        <f>'[1]Orçamento Sintético'!E159</f>
        <v>un</v>
      </c>
      <c r="D157" s="36">
        <v>4</v>
      </c>
      <c r="E157" s="37">
        <f>'BM 002'!G157</f>
        <v>4</v>
      </c>
      <c r="F157" s="68"/>
      <c r="G157" s="37">
        <f t="shared" si="51"/>
        <v>4</v>
      </c>
      <c r="H157" s="37">
        <f t="shared" si="52"/>
        <v>0</v>
      </c>
      <c r="I157" s="61">
        <v>11.53</v>
      </c>
      <c r="J157" s="18">
        <f t="shared" si="67"/>
        <v>46.12</v>
      </c>
      <c r="K157" s="18">
        <v>46.12</v>
      </c>
      <c r="L157" s="18">
        <f t="shared" si="68"/>
        <v>0</v>
      </c>
      <c r="M157" s="18">
        <f t="shared" si="69"/>
        <v>46.12</v>
      </c>
      <c r="N157" s="18">
        <f t="shared" si="70"/>
        <v>0</v>
      </c>
      <c r="O157" s="40">
        <f t="shared" si="62"/>
        <v>0</v>
      </c>
    </row>
    <row r="158" spans="1:15" s="12" customFormat="1" ht="25.5">
      <c r="A158" s="36" t="str">
        <f>'[1]Orçamento Sintético'!A160</f>
        <v>1.16.11</v>
      </c>
      <c r="B158" s="36" t="str">
        <f>'[1]Orçamento Sintético'!D160</f>
        <v>Joelho 45° em pvc rígido soldável, para esgoto predial, diâm = 100mm</v>
      </c>
      <c r="C158" s="36" t="str">
        <f>'[1]Orçamento Sintético'!E160</f>
        <v>un</v>
      </c>
      <c r="D158" s="36">
        <v>4</v>
      </c>
      <c r="E158" s="37">
        <f>'BM 002'!G158</f>
        <v>4</v>
      </c>
      <c r="F158" s="68"/>
      <c r="G158" s="37">
        <f t="shared" si="51"/>
        <v>4</v>
      </c>
      <c r="H158" s="37">
        <f t="shared" si="52"/>
        <v>0</v>
      </c>
      <c r="I158" s="61">
        <v>27.57</v>
      </c>
      <c r="J158" s="18">
        <f t="shared" si="67"/>
        <v>110.28</v>
      </c>
      <c r="K158" s="18">
        <v>110.28</v>
      </c>
      <c r="L158" s="18">
        <f t="shared" si="68"/>
        <v>0</v>
      </c>
      <c r="M158" s="18">
        <f t="shared" si="69"/>
        <v>110.28</v>
      </c>
      <c r="N158" s="18">
        <f t="shared" si="70"/>
        <v>0</v>
      </c>
      <c r="O158" s="40">
        <f t="shared" si="62"/>
        <v>0</v>
      </c>
    </row>
    <row r="159" spans="1:15" s="12" customFormat="1" ht="63.75">
      <c r="A159" s="36" t="str">
        <f>'[1]Orçamento Sintético'!A161</f>
        <v>1.16.12</v>
      </c>
      <c r="B159" s="36" t="str">
        <f>'[1]Orçamento Sintético'!D161</f>
        <v>JUNÇÃO SIMPLES, PVC, SERIE NORMAL, ESGOTO PREDIAL, DN 40 MM, JUNTA SOLDÁVEL, FORNECIDO E INSTALADO EM RAMAL DE DESCARGA OU RAMAL DE ESGOTO SANITÁRIO. AF_12/2014</v>
      </c>
      <c r="C159" s="36" t="str">
        <f>'[1]Orçamento Sintético'!E161</f>
        <v>UN</v>
      </c>
      <c r="D159" s="36">
        <v>1</v>
      </c>
      <c r="E159" s="37">
        <f>'BM 002'!G159</f>
        <v>1</v>
      </c>
      <c r="F159" s="68"/>
      <c r="G159" s="37">
        <f t="shared" si="51"/>
        <v>1</v>
      </c>
      <c r="H159" s="37">
        <f t="shared" si="52"/>
        <v>0</v>
      </c>
      <c r="I159" s="61">
        <v>12.05</v>
      </c>
      <c r="J159" s="18">
        <f t="shared" si="67"/>
        <v>12.05</v>
      </c>
      <c r="K159" s="18">
        <v>12.05</v>
      </c>
      <c r="L159" s="18">
        <f t="shared" si="68"/>
        <v>0</v>
      </c>
      <c r="M159" s="18">
        <f t="shared" si="69"/>
        <v>12.05</v>
      </c>
      <c r="N159" s="18">
        <f t="shared" si="70"/>
        <v>0</v>
      </c>
      <c r="O159" s="40">
        <f t="shared" si="62"/>
        <v>0</v>
      </c>
    </row>
    <row r="160" spans="1:15" s="12" customFormat="1" ht="63.75">
      <c r="A160" s="36" t="str">
        <f>'[1]Orçamento Sintético'!A162</f>
        <v>1.16.13</v>
      </c>
      <c r="B160" s="36" t="str">
        <f>'[1]Orçamento Sintético'!D162</f>
        <v>JUNÇÃO SIMPLES, PVC, SERIE NORMAL, ESGOTO PREDIAL, DN 50 X 50 MM, JUNTA ELÁSTICA, FORNECIDO E INSTALADO EM RAMAL DE DESCARGA OU RAMAL DE ESGOTO SANITÁRIO. AF_12/2014</v>
      </c>
      <c r="C160" s="36" t="str">
        <f>'[1]Orçamento Sintético'!E162</f>
        <v>UN</v>
      </c>
      <c r="D160" s="36">
        <v>1</v>
      </c>
      <c r="E160" s="37">
        <f>'BM 002'!G160</f>
        <v>1</v>
      </c>
      <c r="F160" s="68"/>
      <c r="G160" s="37">
        <f t="shared" si="51"/>
        <v>1</v>
      </c>
      <c r="H160" s="37">
        <f t="shared" si="52"/>
        <v>0</v>
      </c>
      <c r="I160" s="61">
        <v>22.29</v>
      </c>
      <c r="J160" s="18">
        <f t="shared" si="67"/>
        <v>22.29</v>
      </c>
      <c r="K160" s="18">
        <v>22.29</v>
      </c>
      <c r="L160" s="18">
        <f t="shared" si="68"/>
        <v>0</v>
      </c>
      <c r="M160" s="18">
        <f t="shared" si="69"/>
        <v>22.29</v>
      </c>
      <c r="N160" s="18">
        <f t="shared" si="70"/>
        <v>0</v>
      </c>
      <c r="O160" s="40">
        <f t="shared" si="62"/>
        <v>0</v>
      </c>
    </row>
    <row r="161" spans="1:15" s="12" customFormat="1" ht="25.5">
      <c r="A161" s="36" t="str">
        <f>'[1]Orçamento Sintético'!A163</f>
        <v>1.16.14</v>
      </c>
      <c r="B161" s="36" t="str">
        <f>'[1]Orçamento Sintético'!D163</f>
        <v>Junção simples em pvc rígido soldável, para esgoto primário, diâm = 100 x 100mm</v>
      </c>
      <c r="C161" s="36" t="str">
        <f>'[1]Orçamento Sintético'!E163</f>
        <v>un</v>
      </c>
      <c r="D161" s="36">
        <v>3</v>
      </c>
      <c r="E161" s="37">
        <f>'BM 002'!G161</f>
        <v>3</v>
      </c>
      <c r="F161" s="68"/>
      <c r="G161" s="37">
        <f t="shared" si="51"/>
        <v>3</v>
      </c>
      <c r="H161" s="37">
        <f t="shared" si="52"/>
        <v>0</v>
      </c>
      <c r="I161" s="61">
        <v>56.8</v>
      </c>
      <c r="J161" s="18">
        <f t="shared" si="67"/>
        <v>170.4</v>
      </c>
      <c r="K161" s="18">
        <v>170.4</v>
      </c>
      <c r="L161" s="18">
        <f t="shared" si="68"/>
        <v>0</v>
      </c>
      <c r="M161" s="18">
        <f t="shared" si="69"/>
        <v>170.4</v>
      </c>
      <c r="N161" s="18">
        <f t="shared" si="70"/>
        <v>0</v>
      </c>
      <c r="O161" s="40">
        <f t="shared" si="62"/>
        <v>0</v>
      </c>
    </row>
    <row r="162" spans="1:15" s="12" customFormat="1" ht="25.5">
      <c r="A162" s="36" t="str">
        <f>'[1]Orçamento Sintético'!A164</f>
        <v>1.16.15</v>
      </c>
      <c r="B162" s="36" t="str">
        <f>'[1]Orçamento Sintético'!D164</f>
        <v>Junção invertida em pvc rígido c/ anéis, para esgoto primário, diâm =100 x 50mm</v>
      </c>
      <c r="C162" s="36" t="str">
        <f>'[1]Orçamento Sintético'!E164</f>
        <v>un</v>
      </c>
      <c r="D162" s="36">
        <v>3</v>
      </c>
      <c r="E162" s="37">
        <f>'BM 002'!G162</f>
        <v>3</v>
      </c>
      <c r="F162" s="68"/>
      <c r="G162" s="37">
        <f t="shared" si="51"/>
        <v>3</v>
      </c>
      <c r="H162" s="37">
        <f t="shared" si="52"/>
        <v>0</v>
      </c>
      <c r="I162" s="61">
        <v>46.84</v>
      </c>
      <c r="J162" s="18">
        <f t="shared" si="67"/>
        <v>140.52000000000001</v>
      </c>
      <c r="K162" s="18">
        <v>140.52000000000001</v>
      </c>
      <c r="L162" s="18">
        <f t="shared" si="68"/>
        <v>0</v>
      </c>
      <c r="M162" s="18">
        <f t="shared" si="69"/>
        <v>140.52000000000001</v>
      </c>
      <c r="N162" s="18">
        <f t="shared" si="70"/>
        <v>0</v>
      </c>
      <c r="O162" s="40">
        <f t="shared" si="62"/>
        <v>0</v>
      </c>
    </row>
    <row r="163" spans="1:15" s="12" customFormat="1" ht="25.5">
      <c r="A163" s="36" t="str">
        <f>'[1]Orçamento Sintético'!A165</f>
        <v>1.16.16</v>
      </c>
      <c r="B163" s="36" t="str">
        <f>'[1]Orçamento Sintético'!D165</f>
        <v>Tê sanitário em pvc rígido soldável, para esgoto primário, diâm = 50 x 50mm</v>
      </c>
      <c r="C163" s="36" t="str">
        <f>'[1]Orçamento Sintético'!E165</f>
        <v>un</v>
      </c>
      <c r="D163" s="36">
        <v>7</v>
      </c>
      <c r="E163" s="37">
        <f>'BM 002'!G163</f>
        <v>7</v>
      </c>
      <c r="F163" s="68"/>
      <c r="G163" s="37">
        <f t="shared" si="51"/>
        <v>7</v>
      </c>
      <c r="H163" s="37">
        <f t="shared" si="52"/>
        <v>0</v>
      </c>
      <c r="I163" s="61">
        <v>23.27</v>
      </c>
      <c r="J163" s="18">
        <f t="shared" si="67"/>
        <v>162.88999999999999</v>
      </c>
      <c r="K163" s="18">
        <v>162.88999999999999</v>
      </c>
      <c r="L163" s="18">
        <f t="shared" si="68"/>
        <v>0</v>
      </c>
      <c r="M163" s="18">
        <f t="shared" si="69"/>
        <v>162.88999999999999</v>
      </c>
      <c r="N163" s="18">
        <f t="shared" si="70"/>
        <v>0</v>
      </c>
      <c r="O163" s="40">
        <f t="shared" si="62"/>
        <v>0</v>
      </c>
    </row>
    <row r="164" spans="1:15" s="12" customFormat="1" ht="63.75">
      <c r="A164" s="36" t="str">
        <f>'[1]Orçamento Sintético'!A166</f>
        <v>1.16.17</v>
      </c>
      <c r="B164" s="36" t="str">
        <f>'[1]Orçamento Sintético'!D166</f>
        <v>LUVA SIMPLES, PVC, SERIE NORMAL, ESGOTO PREDIAL, DN 50 MM, JUNTA ELÁSTICA, FORNECIDO E INSTALADO EM PRUMADA DE ESGOTO SANITÁRIO OU VENTILAÇÃO. AF_12/2014</v>
      </c>
      <c r="C164" s="36" t="str">
        <f>'[1]Orçamento Sintético'!E166</f>
        <v>UN</v>
      </c>
      <c r="D164" s="36">
        <v>18</v>
      </c>
      <c r="E164" s="37">
        <f>'BM 002'!G164</f>
        <v>18</v>
      </c>
      <c r="F164" s="68"/>
      <c r="G164" s="37">
        <f t="shared" si="51"/>
        <v>18</v>
      </c>
      <c r="H164" s="37">
        <f t="shared" si="52"/>
        <v>0</v>
      </c>
      <c r="I164" s="61">
        <v>7.06</v>
      </c>
      <c r="J164" s="18">
        <f t="shared" si="67"/>
        <v>127.08</v>
      </c>
      <c r="K164" s="18">
        <v>127.08</v>
      </c>
      <c r="L164" s="18">
        <f t="shared" si="68"/>
        <v>0</v>
      </c>
      <c r="M164" s="18">
        <f t="shared" si="69"/>
        <v>127.08</v>
      </c>
      <c r="N164" s="18">
        <f t="shared" si="70"/>
        <v>0</v>
      </c>
      <c r="O164" s="40">
        <f t="shared" si="62"/>
        <v>0</v>
      </c>
    </row>
    <row r="165" spans="1:15" s="12" customFormat="1" ht="25.5">
      <c r="A165" s="36" t="str">
        <f>'[1]Orçamento Sintético'!A167</f>
        <v>1.16.18</v>
      </c>
      <c r="B165" s="36" t="str">
        <f>'[1]Orçamento Sintético'!D167</f>
        <v>Luva simples em pvc rígido soldável, para esgoto primário, diâm = 100mm</v>
      </c>
      <c r="C165" s="36" t="str">
        <f>'[1]Orçamento Sintético'!E167</f>
        <v>un</v>
      </c>
      <c r="D165" s="36">
        <v>12</v>
      </c>
      <c r="E165" s="37">
        <f>'BM 002'!G165</f>
        <v>12</v>
      </c>
      <c r="F165" s="68"/>
      <c r="G165" s="37">
        <f t="shared" si="51"/>
        <v>12</v>
      </c>
      <c r="H165" s="37">
        <f t="shared" si="52"/>
        <v>0</v>
      </c>
      <c r="I165" s="61">
        <v>25.25</v>
      </c>
      <c r="J165" s="18">
        <f t="shared" si="67"/>
        <v>303</v>
      </c>
      <c r="K165" s="18">
        <v>303</v>
      </c>
      <c r="L165" s="18">
        <f t="shared" si="68"/>
        <v>0</v>
      </c>
      <c r="M165" s="18">
        <f t="shared" si="69"/>
        <v>303</v>
      </c>
      <c r="N165" s="18">
        <f t="shared" si="70"/>
        <v>0</v>
      </c>
      <c r="O165" s="40">
        <f t="shared" si="62"/>
        <v>0</v>
      </c>
    </row>
    <row r="166" spans="1:15" s="12" customFormat="1" ht="25.5">
      <c r="A166" s="36" t="str">
        <f>'[1]Orçamento Sintético'!A168</f>
        <v>1.16.19</v>
      </c>
      <c r="B166" s="36" t="str">
        <f>'[1]Orçamento Sintético'!D168</f>
        <v>Tubo pvc rígido soldável ponta e bolsa p/ esgoto predial, d =  40 mm</v>
      </c>
      <c r="C166" s="36" t="str">
        <f>'[1]Orçamento Sintético'!E168</f>
        <v>m</v>
      </c>
      <c r="D166" s="36">
        <v>10.6</v>
      </c>
      <c r="E166" s="37">
        <f>'BM 002'!G166</f>
        <v>10.6</v>
      </c>
      <c r="F166" s="68"/>
      <c r="G166" s="37">
        <f t="shared" si="51"/>
        <v>10.6</v>
      </c>
      <c r="H166" s="37">
        <f t="shared" si="52"/>
        <v>0</v>
      </c>
      <c r="I166" s="61">
        <v>16.2</v>
      </c>
      <c r="J166" s="18">
        <f t="shared" si="67"/>
        <v>171.72</v>
      </c>
      <c r="K166" s="18">
        <v>171.72</v>
      </c>
      <c r="L166" s="18">
        <f t="shared" si="68"/>
        <v>0</v>
      </c>
      <c r="M166" s="18">
        <f t="shared" si="69"/>
        <v>171.72</v>
      </c>
      <c r="N166" s="18">
        <f t="shared" si="70"/>
        <v>0</v>
      </c>
      <c r="O166" s="40">
        <f t="shared" si="62"/>
        <v>0</v>
      </c>
    </row>
    <row r="167" spans="1:15" s="12" customFormat="1" ht="25.5">
      <c r="A167" s="36" t="str">
        <f>'[1]Orçamento Sintético'!A169</f>
        <v>1.16.20</v>
      </c>
      <c r="B167" s="36" t="str">
        <f>'[1]Orçamento Sintético'!D169</f>
        <v>Tubo pvc rígido soldável ponta e bolsa p/ esgoto predial, d =  50 mm</v>
      </c>
      <c r="C167" s="36" t="str">
        <f>'[1]Orçamento Sintético'!E169</f>
        <v>m</v>
      </c>
      <c r="D167" s="36">
        <v>20</v>
      </c>
      <c r="E167" s="37">
        <f>'BM 002'!G167</f>
        <v>20</v>
      </c>
      <c r="F167" s="68"/>
      <c r="G167" s="37">
        <f t="shared" si="51"/>
        <v>20</v>
      </c>
      <c r="H167" s="37">
        <f t="shared" si="52"/>
        <v>0</v>
      </c>
      <c r="I167" s="61">
        <v>23.37</v>
      </c>
      <c r="J167" s="18">
        <f t="shared" si="67"/>
        <v>467.4</v>
      </c>
      <c r="K167" s="18">
        <v>467.4</v>
      </c>
      <c r="L167" s="18">
        <f t="shared" si="68"/>
        <v>0</v>
      </c>
      <c r="M167" s="18">
        <f t="shared" si="69"/>
        <v>467.4</v>
      </c>
      <c r="N167" s="18">
        <f t="shared" si="70"/>
        <v>0</v>
      </c>
      <c r="O167" s="40">
        <f t="shared" si="62"/>
        <v>0</v>
      </c>
    </row>
    <row r="168" spans="1:15" s="12" customFormat="1" ht="25.5">
      <c r="A168" s="36" t="str">
        <f>'[1]Orçamento Sintético'!A170</f>
        <v>1.16.21</v>
      </c>
      <c r="B168" s="36" t="str">
        <f>'[1]Orçamento Sintético'!D170</f>
        <v>Tubo pvc rígido soldável ponta e bolsa p/ esgoto predial, d = 100 mm</v>
      </c>
      <c r="C168" s="36" t="str">
        <f>'[1]Orçamento Sintético'!E170</f>
        <v>m</v>
      </c>
      <c r="D168" s="36">
        <v>13</v>
      </c>
      <c r="E168" s="37">
        <f>'BM 002'!G168</f>
        <v>13</v>
      </c>
      <c r="F168" s="68"/>
      <c r="G168" s="37">
        <f t="shared" si="51"/>
        <v>13</v>
      </c>
      <c r="H168" s="37">
        <f t="shared" si="52"/>
        <v>0</v>
      </c>
      <c r="I168" s="61">
        <v>41.65</v>
      </c>
      <c r="J168" s="18">
        <f t="shared" si="67"/>
        <v>541.45000000000005</v>
      </c>
      <c r="K168" s="18">
        <v>541.45000000000005</v>
      </c>
      <c r="L168" s="18">
        <f t="shared" si="68"/>
        <v>0</v>
      </c>
      <c r="M168" s="18">
        <f t="shared" si="69"/>
        <v>541.45000000000005</v>
      </c>
      <c r="N168" s="18">
        <f t="shared" si="70"/>
        <v>0</v>
      </c>
      <c r="O168" s="40">
        <f t="shared" si="62"/>
        <v>0</v>
      </c>
    </row>
    <row r="169" spans="1:15" s="12" customFormat="1" ht="25.5">
      <c r="A169" s="36" t="str">
        <f>'[1]Orçamento Sintético'!A171</f>
        <v>1.16.22</v>
      </c>
      <c r="B169" s="36" t="str">
        <f>'[1]Orçamento Sintético'!D171</f>
        <v>Terminal de ventilação em pvc rígido soldável, para esgoto primário, diâm = 50mm</v>
      </c>
      <c r="C169" s="36" t="str">
        <f>'[1]Orçamento Sintético'!E171</f>
        <v>un</v>
      </c>
      <c r="D169" s="36">
        <v>3</v>
      </c>
      <c r="E169" s="37">
        <f>'BM 002'!G169</f>
        <v>3</v>
      </c>
      <c r="F169" s="68"/>
      <c r="G169" s="37">
        <f t="shared" si="51"/>
        <v>3</v>
      </c>
      <c r="H169" s="37">
        <f t="shared" si="52"/>
        <v>0</v>
      </c>
      <c r="I169" s="61">
        <v>10.08</v>
      </c>
      <c r="J169" s="18">
        <f t="shared" si="67"/>
        <v>30.24</v>
      </c>
      <c r="K169" s="18">
        <v>30.24</v>
      </c>
      <c r="L169" s="18">
        <f t="shared" si="68"/>
        <v>0</v>
      </c>
      <c r="M169" s="18">
        <f t="shared" si="69"/>
        <v>30.24</v>
      </c>
      <c r="N169" s="18">
        <f t="shared" si="70"/>
        <v>0</v>
      </c>
      <c r="O169" s="40">
        <f t="shared" si="62"/>
        <v>0</v>
      </c>
    </row>
    <row r="170" spans="1:15" s="82" customFormat="1" ht="12.75">
      <c r="A170" s="64" t="str">
        <f>'[1]Orçamento Sintético'!A172</f>
        <v>1.17</v>
      </c>
      <c r="B170" s="64" t="str">
        <f>'[1]Orçamento Sintético'!D172</f>
        <v>INSTALAÇÕES ELÉTRICAS</v>
      </c>
      <c r="C170" s="64"/>
      <c r="D170" s="64"/>
      <c r="E170" s="70"/>
      <c r="F170" s="83"/>
      <c r="G170" s="84"/>
      <c r="H170" s="84"/>
      <c r="I170" s="89"/>
      <c r="J170" s="89">
        <f>J171+J185+J192+J211+J229</f>
        <v>107909.05000000002</v>
      </c>
      <c r="K170" s="89">
        <v>2786.9700000000003</v>
      </c>
      <c r="L170" s="89">
        <f>L171+L185+L192+L211+L229</f>
        <v>64578.604699999996</v>
      </c>
      <c r="M170" s="89">
        <f>M171+M185+M192+M211+M229</f>
        <v>67365.56</v>
      </c>
      <c r="N170" s="89">
        <f>N171+N185+N192+N211+N229</f>
        <v>40543.490000000005</v>
      </c>
      <c r="O170" s="86"/>
    </row>
    <row r="171" spans="1:15" s="52" customFormat="1" ht="12.75">
      <c r="A171" s="72" t="str">
        <f>'[1]Orçamento Sintético'!A173</f>
        <v>1.17.01</v>
      </c>
      <c r="B171" s="72" t="str">
        <f>'[1]Orçamento Sintético'!D173</f>
        <v>ENTRADA PADRÃO</v>
      </c>
      <c r="C171" s="72"/>
      <c r="D171" s="72"/>
      <c r="E171" s="73"/>
      <c r="F171" s="80"/>
      <c r="G171" s="54"/>
      <c r="H171" s="54"/>
      <c r="I171" s="87"/>
      <c r="J171" s="87">
        <f>SUM(J172:J184)</f>
        <v>22684.920000000006</v>
      </c>
      <c r="K171" s="87">
        <v>0</v>
      </c>
      <c r="L171" s="87">
        <f>SUM(L172:L184)</f>
        <v>8340.23</v>
      </c>
      <c r="M171" s="87">
        <f>SUM(M172:M184)</f>
        <v>8340.23</v>
      </c>
      <c r="N171" s="87">
        <f>SUM(N172:N184)</f>
        <v>14344.690000000002</v>
      </c>
      <c r="O171" s="58"/>
    </row>
    <row r="172" spans="1:15" s="12" customFormat="1" ht="25.5">
      <c r="A172" s="36" t="str">
        <f>'[1]Orçamento Sintético'!A174</f>
        <v>1.17.01.1</v>
      </c>
      <c r="B172" s="36" t="str">
        <f>'[1]Orçamento Sintético'!D174</f>
        <v>Poste de concreto duplo T (DT)  9/300 - fornecimento e assentamento</v>
      </c>
      <c r="C172" s="36" t="str">
        <f>'[1]Orçamento Sintético'!E174</f>
        <v>un</v>
      </c>
      <c r="D172" s="36">
        <v>1</v>
      </c>
      <c r="E172" s="37">
        <f>'BM 002'!G172</f>
        <v>0</v>
      </c>
      <c r="F172" s="68"/>
      <c r="G172" s="37">
        <f t="shared" si="51"/>
        <v>0</v>
      </c>
      <c r="H172" s="37">
        <f t="shared" si="52"/>
        <v>1</v>
      </c>
      <c r="I172" s="61">
        <v>1109.3</v>
      </c>
      <c r="J172" s="18">
        <f t="shared" ref="J172:J184" si="71">TRUNC(($I172*D172),2)</f>
        <v>1109.3</v>
      </c>
      <c r="K172" s="18">
        <v>0</v>
      </c>
      <c r="L172" s="18">
        <f t="shared" ref="L172:L184" si="72">TRUNC(($I172*F172),2)</f>
        <v>0</v>
      </c>
      <c r="M172" s="18">
        <f t="shared" ref="M172:M184" si="73">TRUNC(($L172+K172),2)</f>
        <v>0</v>
      </c>
      <c r="N172" s="18">
        <f t="shared" ref="N172:N184" si="74">J172-M172</f>
        <v>1109.3</v>
      </c>
      <c r="O172" s="40">
        <f t="shared" si="62"/>
        <v>0</v>
      </c>
    </row>
    <row r="173" spans="1:15" s="12" customFormat="1" ht="38.25">
      <c r="A173" s="36" t="str">
        <f>'[1]Orçamento Sintético'!A175</f>
        <v>1.17.01.2</v>
      </c>
      <c r="B173" s="36" t="str">
        <f>'[1]Orçamento Sintético'!D175</f>
        <v>ARMAÇÃO SECUNDÁRIA, COM 3 ESTRIBOS E 3 ISOLADORES - FORNECIMENTO E INSTALAÇÃO. AF_07/2020</v>
      </c>
      <c r="C173" s="36" t="str">
        <f>'[1]Orçamento Sintético'!E175</f>
        <v>UN</v>
      </c>
      <c r="D173" s="36">
        <v>1</v>
      </c>
      <c r="E173" s="37">
        <f>'BM 002'!G173</f>
        <v>0</v>
      </c>
      <c r="F173" s="68"/>
      <c r="G173" s="37">
        <f t="shared" si="51"/>
        <v>0</v>
      </c>
      <c r="H173" s="37">
        <f t="shared" si="52"/>
        <v>1</v>
      </c>
      <c r="I173" s="61">
        <v>136.18</v>
      </c>
      <c r="J173" s="18">
        <f t="shared" si="71"/>
        <v>136.18</v>
      </c>
      <c r="K173" s="18">
        <v>0</v>
      </c>
      <c r="L173" s="18">
        <f t="shared" si="72"/>
        <v>0</v>
      </c>
      <c r="M173" s="18">
        <f t="shared" si="73"/>
        <v>0</v>
      </c>
      <c r="N173" s="18">
        <f t="shared" si="74"/>
        <v>136.18</v>
      </c>
      <c r="O173" s="40">
        <f t="shared" si="62"/>
        <v>0</v>
      </c>
    </row>
    <row r="174" spans="1:15" s="12" customFormat="1" ht="12.75">
      <c r="A174" s="36" t="str">
        <f>'[1]Orçamento Sintético'!A176</f>
        <v>1.17.01.3</v>
      </c>
      <c r="B174" s="36" t="str">
        <f>'[1]Orçamento Sintético'!D176</f>
        <v>Cabeçote de alumínio de 3""</v>
      </c>
      <c r="C174" s="36" t="str">
        <f>'[1]Orçamento Sintético'!E176</f>
        <v>un</v>
      </c>
      <c r="D174" s="36">
        <v>1</v>
      </c>
      <c r="E174" s="37">
        <f>'BM 002'!G174</f>
        <v>0</v>
      </c>
      <c r="F174" s="68"/>
      <c r="G174" s="37">
        <f t="shared" si="51"/>
        <v>0</v>
      </c>
      <c r="H174" s="37">
        <f t="shared" si="52"/>
        <v>1</v>
      </c>
      <c r="I174" s="61">
        <v>32.64</v>
      </c>
      <c r="J174" s="18">
        <f t="shared" si="71"/>
        <v>32.64</v>
      </c>
      <c r="K174" s="18">
        <v>0</v>
      </c>
      <c r="L174" s="18">
        <f t="shared" si="72"/>
        <v>0</v>
      </c>
      <c r="M174" s="18">
        <f t="shared" si="73"/>
        <v>0</v>
      </c>
      <c r="N174" s="18">
        <f t="shared" si="74"/>
        <v>32.64</v>
      </c>
      <c r="O174" s="40">
        <f t="shared" si="62"/>
        <v>0</v>
      </c>
    </row>
    <row r="175" spans="1:15" s="12" customFormat="1" ht="25.5">
      <c r="A175" s="36" t="str">
        <f>'[1]Orçamento Sintético'!A177</f>
        <v>1.17.01.4</v>
      </c>
      <c r="B175" s="36" t="str">
        <f>'[1]Orçamento Sintético'!D177</f>
        <v>Quadro de medição trifásica em Noril com lente para leitura</v>
      </c>
      <c r="C175" s="36" t="str">
        <f>'[1]Orçamento Sintético'!E177</f>
        <v>un</v>
      </c>
      <c r="D175" s="36">
        <v>1</v>
      </c>
      <c r="E175" s="37">
        <f>'BM 002'!G175</f>
        <v>0</v>
      </c>
      <c r="F175" s="68">
        <v>1</v>
      </c>
      <c r="G175" s="37">
        <f t="shared" si="51"/>
        <v>1</v>
      </c>
      <c r="H175" s="37">
        <f t="shared" si="52"/>
        <v>0</v>
      </c>
      <c r="I175" s="61">
        <v>743.88</v>
      </c>
      <c r="J175" s="18">
        <f t="shared" si="71"/>
        <v>743.88</v>
      </c>
      <c r="K175" s="18">
        <v>0</v>
      </c>
      <c r="L175" s="18">
        <f t="shared" si="72"/>
        <v>743.88</v>
      </c>
      <c r="M175" s="18">
        <f t="shared" si="73"/>
        <v>743.88</v>
      </c>
      <c r="N175" s="18">
        <f t="shared" si="74"/>
        <v>0</v>
      </c>
      <c r="O175" s="40">
        <f t="shared" si="62"/>
        <v>1</v>
      </c>
    </row>
    <row r="176" spans="1:15" s="12" customFormat="1" ht="12.75">
      <c r="A176" s="36" t="str">
        <f>'[1]Orçamento Sintético'!A178</f>
        <v>1.17.01.5</v>
      </c>
      <c r="B176" s="36" t="str">
        <f>'[1]Orçamento Sintético'!D178</f>
        <v>Abraçadeira em fita de aço 1"", com fecho rápido</v>
      </c>
      <c r="C176" s="36" t="str">
        <f>'[1]Orçamento Sintético'!E178</f>
        <v>un</v>
      </c>
      <c r="D176" s="36">
        <v>3</v>
      </c>
      <c r="E176" s="37">
        <f>'BM 002'!G176</f>
        <v>0</v>
      </c>
      <c r="F176" s="68">
        <v>3</v>
      </c>
      <c r="G176" s="37">
        <f t="shared" ref="G176:G239" si="75">SUM(E176:F176)</f>
        <v>3</v>
      </c>
      <c r="H176" s="37">
        <f t="shared" ref="H176:H239" si="76">SUM(D176-G176)</f>
        <v>0</v>
      </c>
      <c r="I176" s="61">
        <v>10.27</v>
      </c>
      <c r="J176" s="18">
        <f t="shared" si="71"/>
        <v>30.81</v>
      </c>
      <c r="K176" s="18">
        <v>0</v>
      </c>
      <c r="L176" s="18">
        <f t="shared" si="72"/>
        <v>30.81</v>
      </c>
      <c r="M176" s="18">
        <f t="shared" si="73"/>
        <v>30.81</v>
      </c>
      <c r="N176" s="18">
        <f t="shared" si="74"/>
        <v>0</v>
      </c>
      <c r="O176" s="40">
        <f t="shared" si="62"/>
        <v>1</v>
      </c>
    </row>
    <row r="177" spans="1:15" s="12" customFormat="1" ht="25.5">
      <c r="A177" s="36" t="str">
        <f>'[1]Orçamento Sintético'!A179</f>
        <v>1.17.01.6</v>
      </c>
      <c r="B177" s="36" t="str">
        <f>'[1]Orçamento Sintético'!D179</f>
        <v>Disjuntor termomagnético tripolar 200 A com caixa moldada 10 kA</v>
      </c>
      <c r="C177" s="36" t="str">
        <f>'[1]Orçamento Sintético'!E179</f>
        <v>un</v>
      </c>
      <c r="D177" s="36">
        <v>1</v>
      </c>
      <c r="E177" s="37">
        <f>'BM 002'!G177</f>
        <v>0</v>
      </c>
      <c r="F177" s="68">
        <v>1</v>
      </c>
      <c r="G177" s="37">
        <f t="shared" si="75"/>
        <v>1</v>
      </c>
      <c r="H177" s="37">
        <f t="shared" si="76"/>
        <v>0</v>
      </c>
      <c r="I177" s="61">
        <v>605.39</v>
      </c>
      <c r="J177" s="18">
        <f t="shared" si="71"/>
        <v>605.39</v>
      </c>
      <c r="K177" s="18">
        <v>0</v>
      </c>
      <c r="L177" s="18">
        <f t="shared" si="72"/>
        <v>605.39</v>
      </c>
      <c r="M177" s="18">
        <f t="shared" si="73"/>
        <v>605.39</v>
      </c>
      <c r="N177" s="18">
        <f t="shared" si="74"/>
        <v>0</v>
      </c>
      <c r="O177" s="40">
        <f t="shared" si="62"/>
        <v>1</v>
      </c>
    </row>
    <row r="178" spans="1:15" s="12" customFormat="1" ht="25.5">
      <c r="A178" s="36" t="str">
        <f>'[1]Orçamento Sintético'!A180</f>
        <v>1.17.01.7</v>
      </c>
      <c r="B178" s="36" t="str">
        <f>'[1]Orçamento Sintético'!D180</f>
        <v>Cabo de cobre isolado em EPR flexível unipolar  95mm² - 0,6Kv/1Kv/90°</v>
      </c>
      <c r="C178" s="36" t="str">
        <f>'[1]Orçamento Sintético'!E180</f>
        <v>m</v>
      </c>
      <c r="D178" s="36">
        <v>1</v>
      </c>
      <c r="E178" s="37">
        <f>'BM 002'!G178</f>
        <v>0</v>
      </c>
      <c r="F178" s="68">
        <v>1</v>
      </c>
      <c r="G178" s="37">
        <f t="shared" si="75"/>
        <v>1</v>
      </c>
      <c r="H178" s="37">
        <f t="shared" si="76"/>
        <v>0</v>
      </c>
      <c r="I178" s="61">
        <v>135.53</v>
      </c>
      <c r="J178" s="18">
        <f t="shared" si="71"/>
        <v>135.53</v>
      </c>
      <c r="K178" s="18">
        <v>0</v>
      </c>
      <c r="L178" s="18">
        <f t="shared" si="72"/>
        <v>135.53</v>
      </c>
      <c r="M178" s="18">
        <f t="shared" si="73"/>
        <v>135.53</v>
      </c>
      <c r="N178" s="18">
        <f t="shared" si="74"/>
        <v>0</v>
      </c>
      <c r="O178" s="40">
        <f t="shared" si="62"/>
        <v>1</v>
      </c>
    </row>
    <row r="179" spans="1:15" s="12" customFormat="1" ht="25.5">
      <c r="A179" s="36" t="str">
        <f>'[1]Orçamento Sintético'!A181</f>
        <v>1.17.01.8</v>
      </c>
      <c r="B179" s="36" t="str">
        <f>'[1]Orçamento Sintético'!D181</f>
        <v>Cabo de cobre isolado em EPR flexível unipolar  50mm² - 0,6Kv/1Kv/90°</v>
      </c>
      <c r="C179" s="36" t="str">
        <f>'[1]Orçamento Sintético'!E181</f>
        <v>m</v>
      </c>
      <c r="D179" s="36">
        <v>27</v>
      </c>
      <c r="E179" s="37">
        <f>'BM 002'!G179</f>
        <v>0</v>
      </c>
      <c r="F179" s="68">
        <v>27</v>
      </c>
      <c r="G179" s="37">
        <f t="shared" si="75"/>
        <v>27</v>
      </c>
      <c r="H179" s="37">
        <f t="shared" si="76"/>
        <v>0</v>
      </c>
      <c r="I179" s="61">
        <v>69.73</v>
      </c>
      <c r="J179" s="18">
        <f t="shared" si="71"/>
        <v>1882.71</v>
      </c>
      <c r="K179" s="18">
        <v>0</v>
      </c>
      <c r="L179" s="18">
        <f t="shared" si="72"/>
        <v>1882.71</v>
      </c>
      <c r="M179" s="18">
        <f t="shared" si="73"/>
        <v>1882.71</v>
      </c>
      <c r="N179" s="18">
        <f t="shared" si="74"/>
        <v>0</v>
      </c>
      <c r="O179" s="40">
        <f t="shared" si="62"/>
        <v>1</v>
      </c>
    </row>
    <row r="180" spans="1:15" s="12" customFormat="1" ht="25.5">
      <c r="A180" s="36" t="str">
        <f>'[1]Orçamento Sintético'!A182</f>
        <v>1.17.01.9</v>
      </c>
      <c r="B180" s="36" t="str">
        <f>'[1]Orçamento Sintético'!D182</f>
        <v>Eletroduto em ferro galvanizado pesado sem costura 3"" x 3m</v>
      </c>
      <c r="C180" s="36" t="str">
        <f>'[1]Orçamento Sintético'!E182</f>
        <v>un</v>
      </c>
      <c r="D180" s="36">
        <v>26</v>
      </c>
      <c r="E180" s="37">
        <f>'BM 002'!G180</f>
        <v>0</v>
      </c>
      <c r="F180" s="68">
        <v>7</v>
      </c>
      <c r="G180" s="37">
        <f t="shared" si="75"/>
        <v>7</v>
      </c>
      <c r="H180" s="37">
        <f t="shared" si="76"/>
        <v>19</v>
      </c>
      <c r="I180" s="61">
        <v>669.04</v>
      </c>
      <c r="J180" s="18">
        <f t="shared" si="71"/>
        <v>17395.04</v>
      </c>
      <c r="K180" s="18">
        <v>0</v>
      </c>
      <c r="L180" s="18">
        <f t="shared" si="72"/>
        <v>4683.28</v>
      </c>
      <c r="M180" s="18">
        <f t="shared" si="73"/>
        <v>4683.28</v>
      </c>
      <c r="N180" s="18">
        <f t="shared" si="74"/>
        <v>12711.760000000002</v>
      </c>
      <c r="O180" s="40">
        <f t="shared" si="62"/>
        <v>0.26</v>
      </c>
    </row>
    <row r="181" spans="1:15" s="12" customFormat="1" ht="12.75">
      <c r="A181" s="36" t="str">
        <f>'[1]Orçamento Sintético'!A183</f>
        <v>1.17.01.10</v>
      </c>
      <c r="B181" s="36" t="str">
        <f>'[1]Orçamento Sintético'!D183</f>
        <v>Eletroduto de pvc rígido roscável, diâm = 32mm (1"")</v>
      </c>
      <c r="C181" s="36" t="str">
        <f>'[1]Orçamento Sintético'!E183</f>
        <v>m</v>
      </c>
      <c r="D181" s="36">
        <v>11</v>
      </c>
      <c r="E181" s="37">
        <f>'BM 002'!G181</f>
        <v>0</v>
      </c>
      <c r="F181" s="68"/>
      <c r="G181" s="37">
        <f t="shared" si="75"/>
        <v>0</v>
      </c>
      <c r="H181" s="37">
        <f t="shared" si="76"/>
        <v>11</v>
      </c>
      <c r="I181" s="61">
        <v>15.03</v>
      </c>
      <c r="J181" s="18">
        <f t="shared" si="71"/>
        <v>165.33</v>
      </c>
      <c r="K181" s="18">
        <v>0</v>
      </c>
      <c r="L181" s="18">
        <f t="shared" si="72"/>
        <v>0</v>
      </c>
      <c r="M181" s="18">
        <f t="shared" si="73"/>
        <v>0</v>
      </c>
      <c r="N181" s="18">
        <f t="shared" si="74"/>
        <v>165.33</v>
      </c>
      <c r="O181" s="40">
        <f t="shared" si="62"/>
        <v>0</v>
      </c>
    </row>
    <row r="182" spans="1:15" s="12" customFormat="1" ht="25.5">
      <c r="A182" s="36" t="str">
        <f>'[1]Orçamento Sintético'!A184</f>
        <v>1.17.01.11</v>
      </c>
      <c r="B182" s="36" t="str">
        <f>'[1]Orçamento Sintético'!D184</f>
        <v>Curva para eletroduto galvanizado, diâm = 3"" - Rev.01</v>
      </c>
      <c r="C182" s="36" t="str">
        <f>'[1]Orçamento Sintético'!E184</f>
        <v>un</v>
      </c>
      <c r="D182" s="36">
        <v>2</v>
      </c>
      <c r="E182" s="37">
        <f>'BM 002'!G182</f>
        <v>0</v>
      </c>
      <c r="F182" s="68"/>
      <c r="G182" s="37">
        <f t="shared" si="75"/>
        <v>0</v>
      </c>
      <c r="H182" s="37">
        <f t="shared" si="76"/>
        <v>2</v>
      </c>
      <c r="I182" s="61">
        <v>94.74</v>
      </c>
      <c r="J182" s="18">
        <f t="shared" si="71"/>
        <v>189.48</v>
      </c>
      <c r="K182" s="18">
        <v>0</v>
      </c>
      <c r="L182" s="18">
        <f t="shared" si="72"/>
        <v>0</v>
      </c>
      <c r="M182" s="18">
        <f t="shared" si="73"/>
        <v>0</v>
      </c>
      <c r="N182" s="18">
        <f t="shared" si="74"/>
        <v>189.48</v>
      </c>
      <c r="O182" s="40">
        <f t="shared" si="62"/>
        <v>0</v>
      </c>
    </row>
    <row r="183" spans="1:15" s="12" customFormat="1" ht="25.5">
      <c r="A183" s="36" t="str">
        <f>'[1]Orçamento Sintético'!A185</f>
        <v>1.17.01.12</v>
      </c>
      <c r="B183" s="36" t="str">
        <f>'[1]Orçamento Sintético'!D185</f>
        <v>Fornecimento de haste de aterramento 5/8""x3,00m com conector (Cópia da ORSE)</v>
      </c>
      <c r="C183" s="36" t="str">
        <f>'[1]Orçamento Sintético'!E185</f>
        <v>un</v>
      </c>
      <c r="D183" s="36">
        <v>3</v>
      </c>
      <c r="E183" s="37">
        <f>'BM 002'!G183</f>
        <v>0</v>
      </c>
      <c r="F183" s="68">
        <v>3</v>
      </c>
      <c r="G183" s="37">
        <f t="shared" si="75"/>
        <v>3</v>
      </c>
      <c r="H183" s="37">
        <f t="shared" si="76"/>
        <v>0</v>
      </c>
      <c r="I183" s="61">
        <v>72.959999999999994</v>
      </c>
      <c r="J183" s="18">
        <f t="shared" si="71"/>
        <v>218.88</v>
      </c>
      <c r="K183" s="18">
        <v>0</v>
      </c>
      <c r="L183" s="18">
        <f t="shared" si="72"/>
        <v>218.88</v>
      </c>
      <c r="M183" s="18">
        <f t="shared" si="73"/>
        <v>218.88</v>
      </c>
      <c r="N183" s="18">
        <f t="shared" si="74"/>
        <v>0</v>
      </c>
      <c r="O183" s="40">
        <f t="shared" si="62"/>
        <v>1</v>
      </c>
    </row>
    <row r="184" spans="1:15" s="12" customFormat="1" ht="51">
      <c r="A184" s="36" t="str">
        <f>'[1]Orçamento Sintético'!A186</f>
        <v>1.17.01.13</v>
      </c>
      <c r="B184" s="36" t="str">
        <f>'[1]Orçamento Sintético'!D186</f>
        <v>Caixa pré-moldada c/tampa para aterramento (20x20x15cm), padrão Energisa Caixa pré-moldada c/ tampa para aterramento (20x20x15cm), padrão Energisa</v>
      </c>
      <c r="C184" s="36" t="str">
        <f>'[1]Orçamento Sintético'!E186</f>
        <v>un</v>
      </c>
      <c r="D184" s="36">
        <v>3</v>
      </c>
      <c r="E184" s="37">
        <f>'BM 002'!G184</f>
        <v>0</v>
      </c>
      <c r="F184" s="68">
        <v>3</v>
      </c>
      <c r="G184" s="37">
        <f t="shared" si="75"/>
        <v>3</v>
      </c>
      <c r="H184" s="37">
        <f t="shared" si="76"/>
        <v>0</v>
      </c>
      <c r="I184" s="61">
        <v>13.25</v>
      </c>
      <c r="J184" s="18">
        <f t="shared" si="71"/>
        <v>39.75</v>
      </c>
      <c r="K184" s="18">
        <v>0</v>
      </c>
      <c r="L184" s="18">
        <f t="shared" si="72"/>
        <v>39.75</v>
      </c>
      <c r="M184" s="18">
        <f t="shared" si="73"/>
        <v>39.75</v>
      </c>
      <c r="N184" s="18">
        <f t="shared" si="74"/>
        <v>0</v>
      </c>
      <c r="O184" s="40">
        <f t="shared" si="62"/>
        <v>1</v>
      </c>
    </row>
    <row r="185" spans="1:15" s="92" customFormat="1" ht="12.75">
      <c r="A185" s="78" t="str">
        <f>'[1]Orçamento Sintético'!A187</f>
        <v>1.17.02</v>
      </c>
      <c r="B185" s="78" t="str">
        <f>'[1]Orçamento Sintético'!D187</f>
        <v>CABOS E ELETRODUTOS</v>
      </c>
      <c r="C185" s="78"/>
      <c r="D185" s="78"/>
      <c r="E185" s="73"/>
      <c r="F185" s="80"/>
      <c r="G185" s="55"/>
      <c r="H185" s="55"/>
      <c r="I185" s="76"/>
      <c r="J185" s="76">
        <f>SUM(J186:J191)</f>
        <v>18843.839999999997</v>
      </c>
      <c r="K185" s="76">
        <v>671.5</v>
      </c>
      <c r="L185" s="76">
        <f>SUM(L186:L191)+0.00489999999999999</f>
        <v>12767.644899999999</v>
      </c>
      <c r="M185" s="76">
        <f>SUM(M186:M191)</f>
        <v>13439.14</v>
      </c>
      <c r="N185" s="76">
        <f>SUM(N186:N191)</f>
        <v>5404.7</v>
      </c>
      <c r="O185" s="58"/>
    </row>
    <row r="186" spans="1:15" s="12" customFormat="1" ht="25.5">
      <c r="A186" s="36" t="str">
        <f>'[1]Orçamento Sintético'!A188</f>
        <v>1.17.02.1</v>
      </c>
      <c r="B186" s="36" t="str">
        <f>'[1]Orçamento Sintético'!D188</f>
        <v>Cabo de cobre flexível isolado, seção  1,5mm², 450/ 750v / 70°c</v>
      </c>
      <c r="C186" s="36" t="str">
        <f>'[1]Orçamento Sintético'!E188</f>
        <v>m</v>
      </c>
      <c r="D186" s="36">
        <v>715</v>
      </c>
      <c r="E186" s="37">
        <f>'BM 002'!G186</f>
        <v>0</v>
      </c>
      <c r="F186" s="68">
        <v>715</v>
      </c>
      <c r="G186" s="37">
        <f t="shared" si="75"/>
        <v>715</v>
      </c>
      <c r="H186" s="37">
        <f t="shared" si="76"/>
        <v>0</v>
      </c>
      <c r="I186" s="61">
        <v>6.31</v>
      </c>
      <c r="J186" s="18">
        <f t="shared" ref="J186:J191" si="77">TRUNC(($I186*D186),2)</f>
        <v>4511.6499999999996</v>
      </c>
      <c r="K186" s="18">
        <v>0</v>
      </c>
      <c r="L186" s="18">
        <f t="shared" ref="L186:L191" si="78">TRUNC(($I186*F186),2)</f>
        <v>4511.6499999999996</v>
      </c>
      <c r="M186" s="18">
        <f t="shared" ref="M186:M191" si="79">TRUNC(($L186+K186),2)</f>
        <v>4511.6499999999996</v>
      </c>
      <c r="N186" s="18">
        <f t="shared" ref="N186:N191" si="80">J186-M186</f>
        <v>0</v>
      </c>
      <c r="O186" s="40">
        <f t="shared" si="62"/>
        <v>1</v>
      </c>
    </row>
    <row r="187" spans="1:15" s="12" customFormat="1" ht="25.5">
      <c r="A187" s="36" t="str">
        <f>'[1]Orçamento Sintético'!A189</f>
        <v>1.17.02.2</v>
      </c>
      <c r="B187" s="36" t="str">
        <f>'[1]Orçamento Sintético'!D189</f>
        <v>Cabo de cobre flexível isolado, seção  2,5mm², 450/ 750v / 70°c</v>
      </c>
      <c r="C187" s="36" t="str">
        <f>'[1]Orçamento Sintético'!E189</f>
        <v>m</v>
      </c>
      <c r="D187" s="36">
        <v>778</v>
      </c>
      <c r="E187" s="37">
        <f>'BM 002'!G187</f>
        <v>0</v>
      </c>
      <c r="F187" s="68">
        <v>678</v>
      </c>
      <c r="G187" s="37">
        <f t="shared" si="75"/>
        <v>678</v>
      </c>
      <c r="H187" s="37">
        <f t="shared" si="76"/>
        <v>100</v>
      </c>
      <c r="I187" s="61">
        <v>7.21</v>
      </c>
      <c r="J187" s="18">
        <f t="shared" si="77"/>
        <v>5609.38</v>
      </c>
      <c r="K187" s="18">
        <v>0</v>
      </c>
      <c r="L187" s="18">
        <f t="shared" si="78"/>
        <v>4888.38</v>
      </c>
      <c r="M187" s="18">
        <f t="shared" si="79"/>
        <v>4888.38</v>
      </c>
      <c r="N187" s="18">
        <f t="shared" si="80"/>
        <v>721</v>
      </c>
      <c r="O187" s="40">
        <f t="shared" si="62"/>
        <v>0.87</v>
      </c>
    </row>
    <row r="188" spans="1:15" s="12" customFormat="1" ht="25.5">
      <c r="A188" s="36" t="str">
        <f>'[1]Orçamento Sintético'!A190</f>
        <v>1.17.02.3</v>
      </c>
      <c r="B188" s="36" t="str">
        <f>'[1]Orçamento Sintético'!D190</f>
        <v>Cabo de cobre flexível isolado, seção  4mm², 450/ 750v / 70°c</v>
      </c>
      <c r="C188" s="36" t="str">
        <f>'[1]Orçamento Sintético'!E190</f>
        <v>m</v>
      </c>
      <c r="D188" s="36">
        <v>298</v>
      </c>
      <c r="E188" s="37">
        <f>'BM 002'!G188</f>
        <v>0</v>
      </c>
      <c r="F188" s="68">
        <v>298</v>
      </c>
      <c r="G188" s="37">
        <f t="shared" si="75"/>
        <v>298</v>
      </c>
      <c r="H188" s="37">
        <f t="shared" si="76"/>
        <v>0</v>
      </c>
      <c r="I188" s="61">
        <v>9.1300000000000008</v>
      </c>
      <c r="J188" s="18">
        <f t="shared" si="77"/>
        <v>2720.74</v>
      </c>
      <c r="K188" s="18">
        <v>0</v>
      </c>
      <c r="L188" s="18">
        <f t="shared" si="78"/>
        <v>2720.74</v>
      </c>
      <c r="M188" s="18">
        <f t="shared" si="79"/>
        <v>2720.74</v>
      </c>
      <c r="N188" s="18">
        <f t="shared" si="80"/>
        <v>0</v>
      </c>
      <c r="O188" s="40">
        <f t="shared" si="62"/>
        <v>1</v>
      </c>
    </row>
    <row r="189" spans="1:15" s="12" customFormat="1" ht="12.75">
      <c r="A189" s="36" t="str">
        <f>'[1]Orçamento Sintético'!A191</f>
        <v>1.17.02.4</v>
      </c>
      <c r="B189" s="36" t="str">
        <f>'[1]Orçamento Sintético'!D191</f>
        <v>Canaleta plástica 50x80mm, Hellerman ou similar</v>
      </c>
      <c r="C189" s="36" t="str">
        <f>'[1]Orçamento Sintético'!E191</f>
        <v>m</v>
      </c>
      <c r="D189" s="36">
        <v>70</v>
      </c>
      <c r="E189" s="37">
        <f>'BM 002'!G189</f>
        <v>0</v>
      </c>
      <c r="F189" s="68"/>
      <c r="G189" s="37">
        <f t="shared" si="75"/>
        <v>0</v>
      </c>
      <c r="H189" s="37">
        <f t="shared" si="76"/>
        <v>70</v>
      </c>
      <c r="I189" s="61">
        <v>66.91</v>
      </c>
      <c r="J189" s="18">
        <f t="shared" si="77"/>
        <v>4683.7</v>
      </c>
      <c r="K189" s="18">
        <v>0</v>
      </c>
      <c r="L189" s="18">
        <f t="shared" si="78"/>
        <v>0</v>
      </c>
      <c r="M189" s="18">
        <f t="shared" si="79"/>
        <v>0</v>
      </c>
      <c r="N189" s="18">
        <f t="shared" si="80"/>
        <v>4683.7</v>
      </c>
      <c r="O189" s="40">
        <f t="shared" si="62"/>
        <v>0</v>
      </c>
    </row>
    <row r="190" spans="1:15" s="12" customFormat="1" ht="25.5">
      <c r="A190" s="36" t="str">
        <f>'[1]Orçamento Sintético'!A192</f>
        <v>1.17.02.5</v>
      </c>
      <c r="B190" s="36" t="str">
        <f>'[1]Orçamento Sintético'!D192</f>
        <v>Eletroduto flexível de pvc (sanfonado), diâm = 25mm (3/4"")</v>
      </c>
      <c r="C190" s="36" t="str">
        <f>'[1]Orçamento Sintético'!E192</f>
        <v>m</v>
      </c>
      <c r="D190" s="36">
        <v>124</v>
      </c>
      <c r="E190" s="37">
        <f>'BM 002'!G190</f>
        <v>75</v>
      </c>
      <c r="F190" s="68">
        <v>49</v>
      </c>
      <c r="G190" s="37">
        <f t="shared" si="75"/>
        <v>124</v>
      </c>
      <c r="H190" s="37">
        <f t="shared" si="76"/>
        <v>0</v>
      </c>
      <c r="I190" s="61">
        <v>6.25</v>
      </c>
      <c r="J190" s="18">
        <f t="shared" si="77"/>
        <v>775</v>
      </c>
      <c r="K190" s="18">
        <v>468.75</v>
      </c>
      <c r="L190" s="18">
        <f t="shared" si="78"/>
        <v>306.25</v>
      </c>
      <c r="M190" s="18">
        <f t="shared" si="79"/>
        <v>775</v>
      </c>
      <c r="N190" s="18">
        <f t="shared" si="80"/>
        <v>0</v>
      </c>
      <c r="O190" s="40">
        <f t="shared" si="62"/>
        <v>0.39</v>
      </c>
    </row>
    <row r="191" spans="1:15" s="12" customFormat="1" ht="25.5">
      <c r="A191" s="36" t="str">
        <f>'[1]Orçamento Sintético'!A193</f>
        <v>1.17.02.6</v>
      </c>
      <c r="B191" s="36" t="str">
        <f>'[1]Orçamento Sintético'!D193</f>
        <v>Eletroduto flexível de pvc (sanfonado), diâm = 32mm (1"")</v>
      </c>
      <c r="C191" s="36" t="str">
        <f>'[1]Orçamento Sintético'!E193</f>
        <v>m</v>
      </c>
      <c r="D191" s="36">
        <v>67</v>
      </c>
      <c r="E191" s="37">
        <f>'BM 002'!G191</f>
        <v>25</v>
      </c>
      <c r="F191" s="68">
        <v>42</v>
      </c>
      <c r="G191" s="37">
        <f t="shared" si="75"/>
        <v>67</v>
      </c>
      <c r="H191" s="37">
        <f t="shared" si="76"/>
        <v>0</v>
      </c>
      <c r="I191" s="61">
        <v>8.11</v>
      </c>
      <c r="J191" s="18">
        <f t="shared" si="77"/>
        <v>543.37</v>
      </c>
      <c r="K191" s="18">
        <v>202.75</v>
      </c>
      <c r="L191" s="18">
        <f t="shared" si="78"/>
        <v>340.62</v>
      </c>
      <c r="M191" s="18">
        <f t="shared" si="79"/>
        <v>543.37</v>
      </c>
      <c r="N191" s="18">
        <f t="shared" si="80"/>
        <v>0</v>
      </c>
      <c r="O191" s="40">
        <f t="shared" si="62"/>
        <v>0.62</v>
      </c>
    </row>
    <row r="192" spans="1:15" s="92" customFormat="1" ht="12.75">
      <c r="A192" s="78" t="str">
        <f>'[1]Orçamento Sintético'!A194</f>
        <v>1.17.03</v>
      </c>
      <c r="B192" s="78" t="str">
        <f>'[1]Orçamento Sintético'!D194</f>
        <v>CAIXAS/LUMINÁRIAS/INTERRUPTORES</v>
      </c>
      <c r="C192" s="78"/>
      <c r="D192" s="78"/>
      <c r="E192" s="73"/>
      <c r="F192" s="74"/>
      <c r="G192" s="54"/>
      <c r="H192" s="54"/>
      <c r="I192" s="75"/>
      <c r="J192" s="76">
        <f>SUM(J193:J210)</f>
        <v>8989.2999999999993</v>
      </c>
      <c r="K192" s="76">
        <v>230</v>
      </c>
      <c r="L192" s="76">
        <f>SUM(L193:L210)</f>
        <v>2492.77</v>
      </c>
      <c r="M192" s="76">
        <f>SUM(M193:M210)</f>
        <v>2722.77</v>
      </c>
      <c r="N192" s="76">
        <f>SUM(N193:N210)</f>
        <v>6266.5300000000007</v>
      </c>
      <c r="O192" s="58"/>
    </row>
    <row r="193" spans="1:15" s="12" customFormat="1" ht="25.5">
      <c r="A193" s="36" t="str">
        <f>'[1]Orçamento Sintético'!A195</f>
        <v>1.17.03.1</v>
      </c>
      <c r="B193" s="36" t="str">
        <f>'[1]Orçamento Sintético'!D195</f>
        <v>Caixa de passagem pvc, 4"" x 4"" cm, embutir, p/eletroduto</v>
      </c>
      <c r="C193" s="36" t="str">
        <f>'[1]Orçamento Sintético'!E195</f>
        <v>un</v>
      </c>
      <c r="D193" s="36">
        <v>5</v>
      </c>
      <c r="E193" s="37">
        <f>'BM 002'!G193</f>
        <v>5</v>
      </c>
      <c r="F193" s="68"/>
      <c r="G193" s="37">
        <f t="shared" si="75"/>
        <v>5</v>
      </c>
      <c r="H193" s="37">
        <f t="shared" si="76"/>
        <v>0</v>
      </c>
      <c r="I193" s="61">
        <v>16.079999999999998</v>
      </c>
      <c r="J193" s="18">
        <f t="shared" ref="J193:J210" si="81">TRUNC(($I193*D193),2)</f>
        <v>80.400000000000006</v>
      </c>
      <c r="K193" s="18">
        <v>80.400000000000006</v>
      </c>
      <c r="L193" s="18">
        <f t="shared" ref="L193:L210" si="82">TRUNC(($I193*F193),2)</f>
        <v>0</v>
      </c>
      <c r="M193" s="18">
        <f t="shared" ref="M193:M210" si="83">TRUNC(($L193+K193),2)</f>
        <v>80.400000000000006</v>
      </c>
      <c r="N193" s="18">
        <f t="shared" ref="N193:N210" si="84">J193-M193</f>
        <v>0</v>
      </c>
      <c r="O193" s="40">
        <f t="shared" ref="O193:O256" si="85">TRUNC((L193/J193),2)</f>
        <v>0</v>
      </c>
    </row>
    <row r="194" spans="1:15" s="12" customFormat="1" ht="25.5">
      <c r="A194" s="36" t="str">
        <f>'[1]Orçamento Sintético'!A196</f>
        <v>1.17.03.2</v>
      </c>
      <c r="B194" s="36" t="str">
        <f>'[1]Orçamento Sintético'!D196</f>
        <v>Caixa de passagem pvc, 4"" x 2"", embutir, p/eletroduto - Rev 01</v>
      </c>
      <c r="C194" s="36" t="str">
        <f>'[1]Orçamento Sintético'!E196</f>
        <v>un</v>
      </c>
      <c r="D194" s="36">
        <v>67</v>
      </c>
      <c r="E194" s="37">
        <f>'BM 002'!G194</f>
        <v>11</v>
      </c>
      <c r="F194" s="68">
        <v>56</v>
      </c>
      <c r="G194" s="37">
        <f t="shared" si="75"/>
        <v>67</v>
      </c>
      <c r="H194" s="37">
        <f t="shared" si="76"/>
        <v>0</v>
      </c>
      <c r="I194" s="61">
        <v>13.6</v>
      </c>
      <c r="J194" s="18">
        <f t="shared" si="81"/>
        <v>911.2</v>
      </c>
      <c r="K194" s="18">
        <v>149.6</v>
      </c>
      <c r="L194" s="18">
        <f t="shared" si="82"/>
        <v>761.6</v>
      </c>
      <c r="M194" s="18">
        <f t="shared" si="83"/>
        <v>911.2</v>
      </c>
      <c r="N194" s="18">
        <f t="shared" si="84"/>
        <v>0</v>
      </c>
      <c r="O194" s="40">
        <f t="shared" si="85"/>
        <v>0.83</v>
      </c>
    </row>
    <row r="195" spans="1:15" s="12" customFormat="1" ht="12.75">
      <c r="A195" s="36" t="str">
        <f>'[1]Orçamento Sintético'!A197</f>
        <v>1.17.03.3</v>
      </c>
      <c r="B195" s="36" t="str">
        <f>'[1]Orçamento Sintético'!D197</f>
        <v>Placa cega para caixa de pvc 4""x 4"", p/eletroduto</v>
      </c>
      <c r="C195" s="36" t="str">
        <f>'[1]Orçamento Sintético'!E197</f>
        <v>un</v>
      </c>
      <c r="D195" s="36">
        <v>5</v>
      </c>
      <c r="E195" s="37">
        <f>'BM 002'!G195</f>
        <v>0</v>
      </c>
      <c r="F195" s="68"/>
      <c r="G195" s="37">
        <f t="shared" si="75"/>
        <v>0</v>
      </c>
      <c r="H195" s="37">
        <f t="shared" si="76"/>
        <v>5</v>
      </c>
      <c r="I195" s="61">
        <v>3.74</v>
      </c>
      <c r="J195" s="18">
        <f t="shared" si="81"/>
        <v>18.7</v>
      </c>
      <c r="K195" s="18">
        <v>0</v>
      </c>
      <c r="L195" s="18">
        <f t="shared" si="82"/>
        <v>0</v>
      </c>
      <c r="M195" s="18">
        <f t="shared" si="83"/>
        <v>0</v>
      </c>
      <c r="N195" s="18">
        <f t="shared" si="84"/>
        <v>18.7</v>
      </c>
      <c r="O195" s="40">
        <f t="shared" si="85"/>
        <v>0</v>
      </c>
    </row>
    <row r="196" spans="1:15" s="12" customFormat="1" ht="12.75">
      <c r="A196" s="36" t="str">
        <f>'[1]Orçamento Sintético'!A198</f>
        <v>1.17.03.4</v>
      </c>
      <c r="B196" s="36" t="str">
        <f>'[1]Orçamento Sintético'!D198</f>
        <v>Interruptor 02 seções, com caixa pvc 4""x2""</v>
      </c>
      <c r="C196" s="36" t="str">
        <f>'[1]Orçamento Sintético'!E198</f>
        <v>un</v>
      </c>
      <c r="D196" s="36">
        <v>2</v>
      </c>
      <c r="E196" s="37">
        <f>'BM 002'!G196</f>
        <v>0</v>
      </c>
      <c r="F196" s="68"/>
      <c r="G196" s="37">
        <f t="shared" si="75"/>
        <v>0</v>
      </c>
      <c r="H196" s="37">
        <f t="shared" si="76"/>
        <v>2</v>
      </c>
      <c r="I196" s="61">
        <v>21.13</v>
      </c>
      <c r="J196" s="18">
        <f t="shared" si="81"/>
        <v>42.26</v>
      </c>
      <c r="K196" s="18">
        <v>0</v>
      </c>
      <c r="L196" s="18">
        <f t="shared" si="82"/>
        <v>0</v>
      </c>
      <c r="M196" s="18">
        <f t="shared" si="83"/>
        <v>0</v>
      </c>
      <c r="N196" s="18">
        <f t="shared" si="84"/>
        <v>42.26</v>
      </c>
      <c r="O196" s="40">
        <f t="shared" si="85"/>
        <v>0</v>
      </c>
    </row>
    <row r="197" spans="1:15" s="12" customFormat="1" ht="12.75">
      <c r="A197" s="36" t="str">
        <f>'[1]Orçamento Sintético'!A199</f>
        <v>1.17.03.5</v>
      </c>
      <c r="B197" s="36" t="str">
        <f>'[1]Orçamento Sintético'!D199</f>
        <v>Interruptor 01 seção, com caixa pvc 4""x2""</v>
      </c>
      <c r="C197" s="36" t="str">
        <f>'[1]Orçamento Sintético'!E199</f>
        <v>un</v>
      </c>
      <c r="D197" s="36">
        <v>1</v>
      </c>
      <c r="E197" s="37">
        <f>'BM 002'!G197</f>
        <v>0</v>
      </c>
      <c r="F197" s="68"/>
      <c r="G197" s="37">
        <f t="shared" si="75"/>
        <v>0</v>
      </c>
      <c r="H197" s="37">
        <f t="shared" si="76"/>
        <v>1</v>
      </c>
      <c r="I197" s="61">
        <v>18.16</v>
      </c>
      <c r="J197" s="18">
        <f t="shared" si="81"/>
        <v>18.16</v>
      </c>
      <c r="K197" s="18">
        <v>0</v>
      </c>
      <c r="L197" s="18">
        <f t="shared" si="82"/>
        <v>0</v>
      </c>
      <c r="M197" s="18">
        <f t="shared" si="83"/>
        <v>0</v>
      </c>
      <c r="N197" s="18">
        <f t="shared" si="84"/>
        <v>18.16</v>
      </c>
      <c r="O197" s="40">
        <f t="shared" si="85"/>
        <v>0</v>
      </c>
    </row>
    <row r="198" spans="1:15" s="12" customFormat="1" ht="25.5">
      <c r="A198" s="36" t="str">
        <f>'[1]Orçamento Sintético'!A200</f>
        <v>1.17.03.6</v>
      </c>
      <c r="B198" s="36" t="str">
        <f>'[1]Orçamento Sintético'!D200</f>
        <v>Interruptor ""sistema X"" 01 seção, c/placa, incluso caixa "" sistema X"", aparente</v>
      </c>
      <c r="C198" s="36" t="str">
        <f>'[1]Orçamento Sintético'!E200</f>
        <v>un</v>
      </c>
      <c r="D198" s="36">
        <v>4</v>
      </c>
      <c r="E198" s="37">
        <f>'BM 002'!G198</f>
        <v>0</v>
      </c>
      <c r="F198" s="68"/>
      <c r="G198" s="37">
        <f t="shared" si="75"/>
        <v>0</v>
      </c>
      <c r="H198" s="37">
        <f t="shared" si="76"/>
        <v>4</v>
      </c>
      <c r="I198" s="61">
        <v>28.62</v>
      </c>
      <c r="J198" s="18">
        <f t="shared" si="81"/>
        <v>114.48</v>
      </c>
      <c r="K198" s="18">
        <v>0</v>
      </c>
      <c r="L198" s="18">
        <f t="shared" si="82"/>
        <v>0</v>
      </c>
      <c r="M198" s="18">
        <f t="shared" si="83"/>
        <v>0</v>
      </c>
      <c r="N198" s="18">
        <f t="shared" si="84"/>
        <v>114.48</v>
      </c>
      <c r="O198" s="40">
        <f t="shared" si="85"/>
        <v>0</v>
      </c>
    </row>
    <row r="199" spans="1:15" s="12" customFormat="1" ht="25.5">
      <c r="A199" s="36" t="str">
        <f>'[1]Orçamento Sintético'!A201</f>
        <v>1.17.03.7</v>
      </c>
      <c r="B199" s="36" t="str">
        <f>'[1]Orçamento Sintético'!D201</f>
        <v>Interruptor ""sistema X"" 02 seções, c/placa, incluso caixa ""sistema  X"", aparente</v>
      </c>
      <c r="C199" s="36" t="str">
        <f>'[1]Orçamento Sintético'!E201</f>
        <v>un</v>
      </c>
      <c r="D199" s="36">
        <v>1</v>
      </c>
      <c r="E199" s="37">
        <f>'BM 002'!G199</f>
        <v>0</v>
      </c>
      <c r="F199" s="68"/>
      <c r="G199" s="37">
        <f t="shared" si="75"/>
        <v>0</v>
      </c>
      <c r="H199" s="37">
        <f t="shared" si="76"/>
        <v>1</v>
      </c>
      <c r="I199" s="61">
        <v>27.24</v>
      </c>
      <c r="J199" s="18">
        <f t="shared" si="81"/>
        <v>27.24</v>
      </c>
      <c r="K199" s="18">
        <v>0</v>
      </c>
      <c r="L199" s="18">
        <f t="shared" si="82"/>
        <v>0</v>
      </c>
      <c r="M199" s="18">
        <f t="shared" si="83"/>
        <v>0</v>
      </c>
      <c r="N199" s="18">
        <f t="shared" si="84"/>
        <v>27.24</v>
      </c>
      <c r="O199" s="40">
        <f t="shared" si="85"/>
        <v>0</v>
      </c>
    </row>
    <row r="200" spans="1:15" s="12" customFormat="1" ht="51">
      <c r="A200" s="36" t="str">
        <f>'[1]Orçamento Sintético'!A202</f>
        <v>1.17.03.8</v>
      </c>
      <c r="B200" s="36" t="str">
        <f>'[1]Orçamento Sintético'!D202</f>
        <v>LUMINÁRIA ARANDELA TIPO TARTARUGA, DE SOBREPOR, COM 1 LÂMPADA LED DE 6 W, SEM REATOR - FORNECIMENTO E INSTALAÇÃO. AF_02/2020</v>
      </c>
      <c r="C200" s="36" t="str">
        <f>'[1]Orçamento Sintético'!E202</f>
        <v>UN</v>
      </c>
      <c r="D200" s="36">
        <v>6</v>
      </c>
      <c r="E200" s="37">
        <f>'BM 002'!G200</f>
        <v>0</v>
      </c>
      <c r="F200" s="68"/>
      <c r="G200" s="37">
        <f t="shared" si="75"/>
        <v>0</v>
      </c>
      <c r="H200" s="37">
        <f t="shared" si="76"/>
        <v>6</v>
      </c>
      <c r="I200" s="61">
        <v>112.12</v>
      </c>
      <c r="J200" s="18">
        <f t="shared" si="81"/>
        <v>672.72</v>
      </c>
      <c r="K200" s="18">
        <v>0</v>
      </c>
      <c r="L200" s="18">
        <f t="shared" si="82"/>
        <v>0</v>
      </c>
      <c r="M200" s="18">
        <f t="shared" si="83"/>
        <v>0</v>
      </c>
      <c r="N200" s="18">
        <f t="shared" si="84"/>
        <v>672.72</v>
      </c>
      <c r="O200" s="40">
        <f t="shared" si="85"/>
        <v>0</v>
      </c>
    </row>
    <row r="201" spans="1:15" s="12" customFormat="1" ht="12.75">
      <c r="A201" s="36" t="str">
        <f>'[1]Orçamento Sintético'!A203</f>
        <v>1.17.03.9</v>
      </c>
      <c r="B201" s="36" t="str">
        <f>'[1]Orçamento Sintético'!D203</f>
        <v>Relé fotoelétrico individual 5a/127v c/base móvel</v>
      </c>
      <c r="C201" s="36" t="str">
        <f>'[1]Orçamento Sintético'!E203</f>
        <v>un</v>
      </c>
      <c r="D201" s="36">
        <v>2</v>
      </c>
      <c r="E201" s="37">
        <f>'BM 002'!G201</f>
        <v>0</v>
      </c>
      <c r="F201" s="68"/>
      <c r="G201" s="37">
        <f t="shared" si="75"/>
        <v>0</v>
      </c>
      <c r="H201" s="37">
        <f t="shared" si="76"/>
        <v>2</v>
      </c>
      <c r="I201" s="61">
        <v>34.619999999999997</v>
      </c>
      <c r="J201" s="18">
        <f t="shared" si="81"/>
        <v>69.239999999999995</v>
      </c>
      <c r="K201" s="18">
        <v>0</v>
      </c>
      <c r="L201" s="18">
        <f t="shared" si="82"/>
        <v>0</v>
      </c>
      <c r="M201" s="18">
        <f t="shared" si="83"/>
        <v>0</v>
      </c>
      <c r="N201" s="18">
        <f t="shared" si="84"/>
        <v>69.239999999999995</v>
      </c>
      <c r="O201" s="40">
        <f t="shared" si="85"/>
        <v>0</v>
      </c>
    </row>
    <row r="202" spans="1:15" s="12" customFormat="1" ht="38.25">
      <c r="A202" s="36" t="str">
        <f>'[1]Orçamento Sintético'!A204</f>
        <v>1.17.03.10</v>
      </c>
      <c r="B202" s="36" t="str">
        <f>'[1]Orçamento Sintético'!D204</f>
        <v>LUMINÁRIA DE EMERGÊNCIA, COM 30 LÂMPADAS LED DE 2 W, SEM REATOR - FORNECIMENTO E INSTALAÇÃO. AF_02/2020</v>
      </c>
      <c r="C202" s="36" t="str">
        <f>'[1]Orçamento Sintético'!E204</f>
        <v>UN</v>
      </c>
      <c r="D202" s="36">
        <v>1</v>
      </c>
      <c r="E202" s="37">
        <f>'BM 002'!G202</f>
        <v>0</v>
      </c>
      <c r="F202" s="68"/>
      <c r="G202" s="37">
        <f t="shared" si="75"/>
        <v>0</v>
      </c>
      <c r="H202" s="37">
        <f t="shared" si="76"/>
        <v>1</v>
      </c>
      <c r="I202" s="61">
        <v>26.75</v>
      </c>
      <c r="J202" s="18">
        <f t="shared" si="81"/>
        <v>26.75</v>
      </c>
      <c r="K202" s="18">
        <v>0</v>
      </c>
      <c r="L202" s="18">
        <f t="shared" si="82"/>
        <v>0</v>
      </c>
      <c r="M202" s="18">
        <f t="shared" si="83"/>
        <v>0</v>
      </c>
      <c r="N202" s="18">
        <f t="shared" si="84"/>
        <v>26.75</v>
      </c>
      <c r="O202" s="40">
        <f t="shared" si="85"/>
        <v>0</v>
      </c>
    </row>
    <row r="203" spans="1:15" s="12" customFormat="1" ht="38.25">
      <c r="A203" s="36" t="str">
        <f>'[1]Orçamento Sintético'!A205</f>
        <v>1.17.03.11</v>
      </c>
      <c r="B203" s="36" t="str">
        <f>'[1]Orçamento Sintético'!D205</f>
        <v>Luminária tipo plafon, de sobrepor quadrado, com 1 lâmpada led de 12/13 w, sem reator - fornecimento e instalação. af_02/2020</v>
      </c>
      <c r="C203" s="36" t="str">
        <f>'[1]Orçamento Sintético'!E205</f>
        <v>un</v>
      </c>
      <c r="D203" s="36">
        <v>13</v>
      </c>
      <c r="E203" s="37">
        <f>'BM 002'!G203</f>
        <v>0</v>
      </c>
      <c r="F203" s="68"/>
      <c r="G203" s="37">
        <f t="shared" si="75"/>
        <v>0</v>
      </c>
      <c r="H203" s="37">
        <f t="shared" si="76"/>
        <v>13</v>
      </c>
      <c r="I203" s="61">
        <v>46.79</v>
      </c>
      <c r="J203" s="18">
        <f t="shared" si="81"/>
        <v>608.27</v>
      </c>
      <c r="K203" s="18">
        <v>0</v>
      </c>
      <c r="L203" s="18">
        <f t="shared" si="82"/>
        <v>0</v>
      </c>
      <c r="M203" s="18">
        <f t="shared" si="83"/>
        <v>0</v>
      </c>
      <c r="N203" s="18">
        <f t="shared" si="84"/>
        <v>608.27</v>
      </c>
      <c r="O203" s="40">
        <f t="shared" si="85"/>
        <v>0</v>
      </c>
    </row>
    <row r="204" spans="1:15" s="12" customFormat="1" ht="25.5">
      <c r="A204" s="36" t="str">
        <f>'[1]Orçamento Sintético'!A206</f>
        <v>1.17.03.12</v>
      </c>
      <c r="B204" s="36" t="str">
        <f>'[1]Orçamento Sintético'!D206</f>
        <v>Luminária tubular com lâmpada led de 1 x 9/10 w / bivolt</v>
      </c>
      <c r="C204" s="36" t="str">
        <f>'[1]Orçamento Sintético'!E206</f>
        <v>un</v>
      </c>
      <c r="D204" s="36">
        <v>1</v>
      </c>
      <c r="E204" s="37">
        <f>'BM 002'!G204</f>
        <v>0</v>
      </c>
      <c r="F204" s="68"/>
      <c r="G204" s="37">
        <f t="shared" si="75"/>
        <v>0</v>
      </c>
      <c r="H204" s="37">
        <f t="shared" si="76"/>
        <v>1</v>
      </c>
      <c r="I204" s="61">
        <v>60.75</v>
      </c>
      <c r="J204" s="18">
        <f t="shared" si="81"/>
        <v>60.75</v>
      </c>
      <c r="K204" s="18">
        <v>0</v>
      </c>
      <c r="L204" s="18">
        <f t="shared" si="82"/>
        <v>0</v>
      </c>
      <c r="M204" s="18">
        <f t="shared" si="83"/>
        <v>0</v>
      </c>
      <c r="N204" s="18">
        <f t="shared" si="84"/>
        <v>60.75</v>
      </c>
      <c r="O204" s="40">
        <f t="shared" si="85"/>
        <v>0</v>
      </c>
    </row>
    <row r="205" spans="1:15" s="12" customFormat="1" ht="25.5">
      <c r="A205" s="36" t="str">
        <f>'[1]Orçamento Sintético'!A207</f>
        <v>1.17.03.13</v>
      </c>
      <c r="B205" s="36" t="str">
        <f>'[1]Orçamento Sintético'!D207</f>
        <v>Luminária tubular com lâmpada led de 2 x 18/20 w / bivolt</v>
      </c>
      <c r="C205" s="36" t="str">
        <f>'[1]Orçamento Sintético'!E207</f>
        <v>un</v>
      </c>
      <c r="D205" s="36">
        <v>28</v>
      </c>
      <c r="E205" s="37">
        <f>'BM 002'!G205</f>
        <v>0</v>
      </c>
      <c r="F205" s="68"/>
      <c r="G205" s="37">
        <f t="shared" si="75"/>
        <v>0</v>
      </c>
      <c r="H205" s="37">
        <f t="shared" si="76"/>
        <v>28</v>
      </c>
      <c r="I205" s="61">
        <v>121.35</v>
      </c>
      <c r="J205" s="18">
        <f t="shared" si="81"/>
        <v>3397.8</v>
      </c>
      <c r="K205" s="18">
        <v>0</v>
      </c>
      <c r="L205" s="18">
        <f t="shared" si="82"/>
        <v>0</v>
      </c>
      <c r="M205" s="18">
        <f t="shared" si="83"/>
        <v>0</v>
      </c>
      <c r="N205" s="18">
        <f t="shared" si="84"/>
        <v>3397.8</v>
      </c>
      <c r="O205" s="40">
        <f t="shared" si="85"/>
        <v>0</v>
      </c>
    </row>
    <row r="206" spans="1:15" s="12" customFormat="1" ht="38.25">
      <c r="A206" s="36" t="str">
        <f>'[1]Orçamento Sintético'!A208</f>
        <v>1.17.03.14</v>
      </c>
      <c r="B206" s="36" t="str">
        <f>'[1]Orçamento Sintético'!D208</f>
        <v>TOMADA BAIXA DE EMBUTIR (1 MÓDULO), 2P+T 10 A, INCLUINDO SUPORTE E PLACA - FORNECIMENTO E INSTALAÇÃO. AF_12/2015</v>
      </c>
      <c r="C206" s="36" t="str">
        <f>'[1]Orçamento Sintético'!E208</f>
        <v>UN</v>
      </c>
      <c r="D206" s="36">
        <v>11</v>
      </c>
      <c r="E206" s="37">
        <f>'BM 002'!G206</f>
        <v>0</v>
      </c>
      <c r="F206" s="68"/>
      <c r="G206" s="37">
        <f t="shared" si="75"/>
        <v>0</v>
      </c>
      <c r="H206" s="37">
        <f t="shared" si="76"/>
        <v>11</v>
      </c>
      <c r="I206" s="61">
        <v>24.02</v>
      </c>
      <c r="J206" s="18">
        <f t="shared" si="81"/>
        <v>264.22000000000003</v>
      </c>
      <c r="K206" s="18">
        <v>0</v>
      </c>
      <c r="L206" s="18">
        <f t="shared" si="82"/>
        <v>0</v>
      </c>
      <c r="M206" s="18">
        <f t="shared" si="83"/>
        <v>0</v>
      </c>
      <c r="N206" s="18">
        <f t="shared" si="84"/>
        <v>264.22000000000003</v>
      </c>
      <c r="O206" s="40">
        <f t="shared" si="85"/>
        <v>0</v>
      </c>
    </row>
    <row r="207" spans="1:15" s="12" customFormat="1" ht="38.25">
      <c r="A207" s="36" t="str">
        <f>'[1]Orçamento Sintético'!A209</f>
        <v>1.17.03.15</v>
      </c>
      <c r="B207" s="36" t="str">
        <f>'[1]Orçamento Sintético'!D209</f>
        <v>TOMADA BAIXA DE EMBUTIR (2 MÓDULOS), 2P+T 10 A, INCLUINDO SUPORTE E PLACA - FORNECIMENTO E INSTALAÇÃO. AF_12/2015</v>
      </c>
      <c r="C207" s="36" t="str">
        <f>'[1]Orçamento Sintético'!E209</f>
        <v>UN</v>
      </c>
      <c r="D207" s="36">
        <v>4</v>
      </c>
      <c r="E207" s="37">
        <f>'BM 002'!G207</f>
        <v>0</v>
      </c>
      <c r="F207" s="68"/>
      <c r="G207" s="37">
        <f t="shared" si="75"/>
        <v>0</v>
      </c>
      <c r="H207" s="37">
        <f t="shared" si="76"/>
        <v>4</v>
      </c>
      <c r="I207" s="61">
        <v>38.53</v>
      </c>
      <c r="J207" s="18">
        <f t="shared" si="81"/>
        <v>154.12</v>
      </c>
      <c r="K207" s="18">
        <v>0</v>
      </c>
      <c r="L207" s="18">
        <f t="shared" si="82"/>
        <v>0</v>
      </c>
      <c r="M207" s="18">
        <f t="shared" si="83"/>
        <v>0</v>
      </c>
      <c r="N207" s="18">
        <f t="shared" si="84"/>
        <v>154.12</v>
      </c>
      <c r="O207" s="40">
        <f t="shared" si="85"/>
        <v>0</v>
      </c>
    </row>
    <row r="208" spans="1:15" s="12" customFormat="1" ht="25.5">
      <c r="A208" s="36" t="str">
        <f>'[1]Orçamento Sintético'!A210</f>
        <v>1.17.03.16</v>
      </c>
      <c r="B208" s="36" t="str">
        <f>'[1]Orçamento Sintético'!D210</f>
        <v>Tomada dupla 2p+T universal, ""Sistema X"", com caixa externa</v>
      </c>
      <c r="C208" s="36" t="str">
        <f>'[1]Orçamento Sintético'!E210</f>
        <v>un</v>
      </c>
      <c r="D208" s="36">
        <v>16</v>
      </c>
      <c r="E208" s="37">
        <f>'BM 002'!G208</f>
        <v>0</v>
      </c>
      <c r="F208" s="68"/>
      <c r="G208" s="37">
        <f t="shared" si="75"/>
        <v>0</v>
      </c>
      <c r="H208" s="37">
        <f t="shared" si="76"/>
        <v>16</v>
      </c>
      <c r="I208" s="61">
        <v>44.87</v>
      </c>
      <c r="J208" s="18">
        <f t="shared" si="81"/>
        <v>717.92</v>
      </c>
      <c r="K208" s="18">
        <v>0</v>
      </c>
      <c r="L208" s="18">
        <f t="shared" si="82"/>
        <v>0</v>
      </c>
      <c r="M208" s="18">
        <f t="shared" si="83"/>
        <v>0</v>
      </c>
      <c r="N208" s="18">
        <f t="shared" si="84"/>
        <v>717.92</v>
      </c>
      <c r="O208" s="40">
        <f t="shared" si="85"/>
        <v>0</v>
      </c>
    </row>
    <row r="209" spans="1:15" s="12" customFormat="1" ht="38.25">
      <c r="A209" s="36" t="str">
        <f>'[1]Orçamento Sintético'!A211</f>
        <v>1.17.03.17</v>
      </c>
      <c r="B209" s="36" t="str">
        <f>'[1]Orçamento Sintético'!D211</f>
        <v>TOMADA ALTA DE EMBUTIR (1 MÓDULO), 2P+T 20 A, INCLUINDO SUPORTE E PLACA - FORNECIMENTO E INSTALAÇÃO. AF_12/2015</v>
      </c>
      <c r="C209" s="36" t="str">
        <f>'[1]Orçamento Sintético'!E211</f>
        <v>UN</v>
      </c>
      <c r="D209" s="36">
        <v>2</v>
      </c>
      <c r="E209" s="37">
        <f>'BM 002'!G209</f>
        <v>0</v>
      </c>
      <c r="F209" s="68"/>
      <c r="G209" s="37">
        <f t="shared" si="75"/>
        <v>0</v>
      </c>
      <c r="H209" s="37">
        <f t="shared" si="76"/>
        <v>2</v>
      </c>
      <c r="I209" s="61">
        <v>36.950000000000003</v>
      </c>
      <c r="J209" s="18">
        <f t="shared" si="81"/>
        <v>73.900000000000006</v>
      </c>
      <c r="K209" s="18">
        <v>0</v>
      </c>
      <c r="L209" s="18">
        <f t="shared" si="82"/>
        <v>0</v>
      </c>
      <c r="M209" s="18">
        <f t="shared" si="83"/>
        <v>0</v>
      </c>
      <c r="N209" s="18">
        <f t="shared" si="84"/>
        <v>73.900000000000006</v>
      </c>
      <c r="O209" s="40">
        <f t="shared" si="85"/>
        <v>0</v>
      </c>
    </row>
    <row r="210" spans="1:15" s="12" customFormat="1" ht="51">
      <c r="A210" s="36" t="str">
        <f>'[1]Orçamento Sintético'!A212</f>
        <v>1.17.03.18</v>
      </c>
      <c r="B210" s="36" t="str">
        <f>'[1]Orçamento Sintético'!D212</f>
        <v>Ponto de tomada 3p para ar condicionado até 3000 va, com eletroduto de pvc flexível sanfonado embutido  Ø 3/4"", incluindo conjunto astop/30a-220v, inclusive aterramento</v>
      </c>
      <c r="C210" s="36" t="str">
        <f>'[1]Orçamento Sintético'!E212</f>
        <v>pt</v>
      </c>
      <c r="D210" s="36">
        <v>7</v>
      </c>
      <c r="E210" s="37">
        <f>'BM 002'!G210</f>
        <v>0</v>
      </c>
      <c r="F210" s="68">
        <v>7</v>
      </c>
      <c r="G210" s="37">
        <f t="shared" si="75"/>
        <v>7</v>
      </c>
      <c r="H210" s="37">
        <f t="shared" si="76"/>
        <v>0</v>
      </c>
      <c r="I210" s="61">
        <v>247.31</v>
      </c>
      <c r="J210" s="18">
        <f t="shared" si="81"/>
        <v>1731.17</v>
      </c>
      <c r="K210" s="18">
        <v>0</v>
      </c>
      <c r="L210" s="18">
        <f t="shared" si="82"/>
        <v>1731.17</v>
      </c>
      <c r="M210" s="18">
        <f t="shared" si="83"/>
        <v>1731.17</v>
      </c>
      <c r="N210" s="18">
        <f t="shared" si="84"/>
        <v>0</v>
      </c>
      <c r="O210" s="40">
        <f t="shared" si="85"/>
        <v>1</v>
      </c>
    </row>
    <row r="211" spans="1:15" s="92" customFormat="1" ht="12.75">
      <c r="A211" s="78" t="str">
        <f>'[1]Orçamento Sintético'!A213</f>
        <v>1.17.04</v>
      </c>
      <c r="B211" s="78" t="str">
        <f>'[1]Orçamento Sintético'!D213</f>
        <v>QUADRO E DISJUNTORES</v>
      </c>
      <c r="C211" s="78"/>
      <c r="D211" s="78"/>
      <c r="E211" s="73"/>
      <c r="F211" s="74"/>
      <c r="G211" s="54"/>
      <c r="H211" s="54"/>
      <c r="I211" s="75"/>
      <c r="J211" s="76">
        <f>SUM(J212:J228)</f>
        <v>3745.5499999999993</v>
      </c>
      <c r="K211" s="76">
        <v>1125.26</v>
      </c>
      <c r="L211" s="76">
        <f>SUM(L212:L228)+0.00489999999999999</f>
        <v>2363.5048999999999</v>
      </c>
      <c r="M211" s="76">
        <f>SUM(M212:M228)</f>
        <v>3488.7599999999993</v>
      </c>
      <c r="N211" s="76">
        <f>SUM(N212:N228)</f>
        <v>256.78999999999996</v>
      </c>
      <c r="O211" s="58"/>
    </row>
    <row r="212" spans="1:15" s="12" customFormat="1" ht="38.25">
      <c r="A212" s="36" t="str">
        <f>'[1]Orçamento Sintético'!A214</f>
        <v>1.17.04.1</v>
      </c>
      <c r="B212" s="36" t="str">
        <f>'[1]Orçamento Sintético'!D214</f>
        <v>DISJUNTOR MONOPOLAR TIPO DIN, CORRENTE NOMINAL DE 10A - FORNECIMENTO E INSTALAÇÃO. AF_10/2020</v>
      </c>
      <c r="C212" s="36" t="str">
        <f>'[1]Orçamento Sintético'!E214</f>
        <v>UN</v>
      </c>
      <c r="D212" s="36">
        <v>1</v>
      </c>
      <c r="E212" s="37">
        <f>'BM 002'!G212</f>
        <v>0</v>
      </c>
      <c r="F212" s="68">
        <v>1</v>
      </c>
      <c r="G212" s="37">
        <f t="shared" si="75"/>
        <v>1</v>
      </c>
      <c r="H212" s="37">
        <f t="shared" si="76"/>
        <v>0</v>
      </c>
      <c r="I212" s="61">
        <v>12.83</v>
      </c>
      <c r="J212" s="18">
        <f t="shared" ref="J212:J228" si="86">TRUNC(($I212*D212),2)</f>
        <v>12.83</v>
      </c>
      <c r="K212" s="18">
        <v>0</v>
      </c>
      <c r="L212" s="18">
        <f t="shared" ref="L212:L228" si="87">TRUNC(($I212*F212),2)</f>
        <v>12.83</v>
      </c>
      <c r="M212" s="18">
        <f t="shared" ref="M212:M228" si="88">TRUNC(($L212+K212),2)</f>
        <v>12.83</v>
      </c>
      <c r="N212" s="18">
        <f t="shared" ref="N212:N228" si="89">J212-M212</f>
        <v>0</v>
      </c>
      <c r="O212" s="40">
        <f t="shared" si="85"/>
        <v>1</v>
      </c>
    </row>
    <row r="213" spans="1:15" s="12" customFormat="1" ht="38.25">
      <c r="A213" s="36" t="str">
        <f>'[1]Orçamento Sintético'!A215</f>
        <v>1.17.04.2</v>
      </c>
      <c r="B213" s="36" t="str">
        <f>'[1]Orçamento Sintético'!D215</f>
        <v>DISJUNTOR TRIPOLAR TIPO DIN, CORRENTE NOMINAL DE 32A - FORNECIMENTO E INSTALAÇÃO. AF_10/2020</v>
      </c>
      <c r="C213" s="36" t="str">
        <f>'[1]Orçamento Sintético'!E215</f>
        <v>UN</v>
      </c>
      <c r="D213" s="36">
        <v>1</v>
      </c>
      <c r="E213" s="37">
        <f>'BM 002'!G213</f>
        <v>0</v>
      </c>
      <c r="F213" s="68">
        <v>1</v>
      </c>
      <c r="G213" s="37">
        <f t="shared" si="75"/>
        <v>1</v>
      </c>
      <c r="H213" s="37">
        <f t="shared" si="76"/>
        <v>0</v>
      </c>
      <c r="I213" s="61">
        <v>89.55</v>
      </c>
      <c r="J213" s="18">
        <f t="shared" si="86"/>
        <v>89.55</v>
      </c>
      <c r="K213" s="18">
        <v>0</v>
      </c>
      <c r="L213" s="18">
        <f t="shared" si="87"/>
        <v>89.55</v>
      </c>
      <c r="M213" s="18">
        <f t="shared" si="88"/>
        <v>89.55</v>
      </c>
      <c r="N213" s="18">
        <f t="shared" si="89"/>
        <v>0</v>
      </c>
      <c r="O213" s="40">
        <f t="shared" si="85"/>
        <v>1</v>
      </c>
    </row>
    <row r="214" spans="1:15" s="12" customFormat="1" ht="38.25">
      <c r="A214" s="36" t="str">
        <f>'[1]Orçamento Sintético'!A216</f>
        <v>1.17.04.3</v>
      </c>
      <c r="B214" s="36" t="str">
        <f>'[1]Orçamento Sintético'!D216</f>
        <v>DISJUNTOR TRIPOLAR TIPO DIN, CORRENTE NOMINAL DE 40A - FORNECIMENTO E INSTALAÇÃO. AF_10/2020</v>
      </c>
      <c r="C214" s="36" t="str">
        <f>'[1]Orçamento Sintético'!E216</f>
        <v>UN</v>
      </c>
      <c r="D214" s="36">
        <v>3</v>
      </c>
      <c r="E214" s="37">
        <f>'BM 002'!G214</f>
        <v>0</v>
      </c>
      <c r="F214" s="68">
        <v>3</v>
      </c>
      <c r="G214" s="37">
        <f t="shared" si="75"/>
        <v>3</v>
      </c>
      <c r="H214" s="37">
        <f t="shared" si="76"/>
        <v>0</v>
      </c>
      <c r="I214" s="61">
        <v>95.37</v>
      </c>
      <c r="J214" s="18">
        <f t="shared" si="86"/>
        <v>286.11</v>
      </c>
      <c r="K214" s="18">
        <v>0</v>
      </c>
      <c r="L214" s="18">
        <f t="shared" si="87"/>
        <v>286.11</v>
      </c>
      <c r="M214" s="18">
        <f t="shared" si="88"/>
        <v>286.11</v>
      </c>
      <c r="N214" s="18">
        <f t="shared" si="89"/>
        <v>0</v>
      </c>
      <c r="O214" s="40">
        <f t="shared" si="85"/>
        <v>1</v>
      </c>
    </row>
    <row r="215" spans="1:15" s="12" customFormat="1" ht="25.5">
      <c r="A215" s="36" t="str">
        <f>'[1]Orçamento Sintético'!A217</f>
        <v>1.17.04.4</v>
      </c>
      <c r="B215" s="36" t="str">
        <f>'[1]Orçamento Sintético'!D217</f>
        <v>Disjuntor termomagnetico tripolar  63 A, padrão DIN (Europeu - linha branca), curva C</v>
      </c>
      <c r="C215" s="36" t="str">
        <f>'[1]Orçamento Sintético'!E217</f>
        <v>un</v>
      </c>
      <c r="D215" s="36">
        <v>1</v>
      </c>
      <c r="E215" s="37">
        <f>'BM 002'!G215</f>
        <v>0</v>
      </c>
      <c r="F215" s="68">
        <v>1</v>
      </c>
      <c r="G215" s="37">
        <f t="shared" si="75"/>
        <v>1</v>
      </c>
      <c r="H215" s="37">
        <f t="shared" si="76"/>
        <v>0</v>
      </c>
      <c r="I215" s="61">
        <v>126.3</v>
      </c>
      <c r="J215" s="18">
        <f t="shared" si="86"/>
        <v>126.3</v>
      </c>
      <c r="K215" s="18">
        <v>0</v>
      </c>
      <c r="L215" s="18">
        <f t="shared" si="87"/>
        <v>126.3</v>
      </c>
      <c r="M215" s="18">
        <f t="shared" si="88"/>
        <v>126.3</v>
      </c>
      <c r="N215" s="18">
        <f t="shared" si="89"/>
        <v>0</v>
      </c>
      <c r="O215" s="40">
        <f t="shared" si="85"/>
        <v>1</v>
      </c>
    </row>
    <row r="216" spans="1:15" s="12" customFormat="1" ht="38.25">
      <c r="A216" s="36" t="str">
        <f>'[1]Orçamento Sintético'!A218</f>
        <v>1.17.04.5</v>
      </c>
      <c r="B216" s="36" t="str">
        <f>'[1]Orçamento Sintético'!D218</f>
        <v>Quadro de distribuição de embutir, em chapa de aço, para até 24 disjuntores, com barramento, padrão DIN, exclusive disjuntores</v>
      </c>
      <c r="C216" s="36" t="str">
        <f>'[1]Orçamento Sintético'!E218</f>
        <v>un</v>
      </c>
      <c r="D216" s="36">
        <v>1</v>
      </c>
      <c r="E216" s="37">
        <f>'BM 002'!G216</f>
        <v>0</v>
      </c>
      <c r="F216" s="68">
        <v>1</v>
      </c>
      <c r="G216" s="37">
        <f t="shared" si="75"/>
        <v>1</v>
      </c>
      <c r="H216" s="37">
        <f t="shared" si="76"/>
        <v>0</v>
      </c>
      <c r="I216" s="61">
        <v>1058.57</v>
      </c>
      <c r="J216" s="18">
        <f t="shared" si="86"/>
        <v>1058.57</v>
      </c>
      <c r="K216" s="18">
        <v>0</v>
      </c>
      <c r="L216" s="18">
        <f t="shared" si="87"/>
        <v>1058.57</v>
      </c>
      <c r="M216" s="18">
        <f t="shared" si="88"/>
        <v>1058.57</v>
      </c>
      <c r="N216" s="18">
        <f t="shared" si="89"/>
        <v>0</v>
      </c>
      <c r="O216" s="40">
        <f t="shared" si="85"/>
        <v>1</v>
      </c>
    </row>
    <row r="217" spans="1:15" s="12" customFormat="1" ht="38.25">
      <c r="A217" s="36" t="str">
        <f>'[1]Orçamento Sintético'!A219</f>
        <v>1.17.04.6</v>
      </c>
      <c r="B217" s="36" t="str">
        <f>'[1]Orçamento Sintético'!D219</f>
        <v>DISJUNTOR MONOPOLAR TIPO DIN, CORRENTE NOMINAL DE 10A - FORNECIMENTO E INSTALAÇÃO. AF_10/2020</v>
      </c>
      <c r="C217" s="36" t="str">
        <f>'[1]Orçamento Sintético'!E219</f>
        <v>UN</v>
      </c>
      <c r="D217" s="36">
        <v>6</v>
      </c>
      <c r="E217" s="37">
        <f>'BM 002'!G217</f>
        <v>0</v>
      </c>
      <c r="F217" s="68">
        <v>6</v>
      </c>
      <c r="G217" s="37">
        <f t="shared" si="75"/>
        <v>6</v>
      </c>
      <c r="H217" s="37">
        <f t="shared" si="76"/>
        <v>0</v>
      </c>
      <c r="I217" s="61">
        <v>12.83</v>
      </c>
      <c r="J217" s="18">
        <f t="shared" si="86"/>
        <v>76.98</v>
      </c>
      <c r="K217" s="18">
        <v>0</v>
      </c>
      <c r="L217" s="18">
        <f t="shared" si="87"/>
        <v>76.98</v>
      </c>
      <c r="M217" s="18">
        <f t="shared" si="88"/>
        <v>76.98</v>
      </c>
      <c r="N217" s="18">
        <f t="shared" si="89"/>
        <v>0</v>
      </c>
      <c r="O217" s="40">
        <f t="shared" si="85"/>
        <v>1</v>
      </c>
    </row>
    <row r="218" spans="1:15" s="12" customFormat="1" ht="38.25">
      <c r="A218" s="36" t="str">
        <f>'[1]Orçamento Sintético'!A220</f>
        <v>1.17.04.7</v>
      </c>
      <c r="B218" s="36" t="str">
        <f>'[1]Orçamento Sintético'!D220</f>
        <v>DISJUNTOR MONOPOLAR TIPO DIN, CORRENTE NOMINAL DE 16A - FORNECIMENTO E INSTALAÇÃO. AF_10/2020</v>
      </c>
      <c r="C218" s="36" t="str">
        <f>'[1]Orçamento Sintético'!E220</f>
        <v>UN</v>
      </c>
      <c r="D218" s="36">
        <v>1</v>
      </c>
      <c r="E218" s="37">
        <f>'BM 002'!G218</f>
        <v>0</v>
      </c>
      <c r="F218" s="68">
        <v>1</v>
      </c>
      <c r="G218" s="37">
        <f t="shared" si="75"/>
        <v>1</v>
      </c>
      <c r="H218" s="37">
        <f t="shared" si="76"/>
        <v>0</v>
      </c>
      <c r="I218" s="61">
        <v>13.35</v>
      </c>
      <c r="J218" s="18">
        <f t="shared" si="86"/>
        <v>13.35</v>
      </c>
      <c r="K218" s="18">
        <v>0</v>
      </c>
      <c r="L218" s="18">
        <f t="shared" si="87"/>
        <v>13.35</v>
      </c>
      <c r="M218" s="18">
        <f t="shared" si="88"/>
        <v>13.35</v>
      </c>
      <c r="N218" s="18">
        <f t="shared" si="89"/>
        <v>0</v>
      </c>
      <c r="O218" s="40">
        <f t="shared" si="85"/>
        <v>1</v>
      </c>
    </row>
    <row r="219" spans="1:15" s="12" customFormat="1" ht="38.25">
      <c r="A219" s="36" t="str">
        <f>'[1]Orçamento Sintético'!A221</f>
        <v>1.17.04.8</v>
      </c>
      <c r="B219" s="36" t="str">
        <f>'[1]Orçamento Sintético'!D221</f>
        <v>DISJUNTOR TRIPOLAR TIPO DIN, CORRENTE NOMINAL DE 16A - FORNECIMENTO E INSTALAÇÃO. AF_10/2020</v>
      </c>
      <c r="C219" s="36" t="str">
        <f>'[1]Orçamento Sintético'!E221</f>
        <v>UN</v>
      </c>
      <c r="D219" s="36">
        <v>1</v>
      </c>
      <c r="E219" s="37">
        <f>'BM 002'!G219</f>
        <v>0</v>
      </c>
      <c r="F219" s="68">
        <v>1</v>
      </c>
      <c r="G219" s="37">
        <f t="shared" si="75"/>
        <v>1</v>
      </c>
      <c r="H219" s="37">
        <f t="shared" si="76"/>
        <v>0</v>
      </c>
      <c r="I219" s="61">
        <v>82.89</v>
      </c>
      <c r="J219" s="18">
        <f t="shared" si="86"/>
        <v>82.89</v>
      </c>
      <c r="K219" s="18">
        <v>0</v>
      </c>
      <c r="L219" s="18">
        <f t="shared" si="87"/>
        <v>82.89</v>
      </c>
      <c r="M219" s="18">
        <f t="shared" si="88"/>
        <v>82.89</v>
      </c>
      <c r="N219" s="18">
        <f t="shared" si="89"/>
        <v>0</v>
      </c>
      <c r="O219" s="40">
        <f t="shared" si="85"/>
        <v>1</v>
      </c>
    </row>
    <row r="220" spans="1:15" s="12" customFormat="1" ht="38.25">
      <c r="A220" s="36" t="str">
        <f>'[1]Orçamento Sintético'!A222</f>
        <v>1.17.04.9</v>
      </c>
      <c r="B220" s="36" t="str">
        <f>'[1]Orçamento Sintético'!D222</f>
        <v>DISJUNTOR TRIPOLAR TIPO DIN, CORRENTE NOMINAL DE 10A - FORNECIMENTO E INSTALAÇÃO. AF_10/2020</v>
      </c>
      <c r="C220" s="36" t="str">
        <f>'[1]Orçamento Sintético'!E222</f>
        <v>UN</v>
      </c>
      <c r="D220" s="36">
        <v>4</v>
      </c>
      <c r="E220" s="37">
        <f>'BM 002'!G220</f>
        <v>0</v>
      </c>
      <c r="F220" s="68">
        <v>1</v>
      </c>
      <c r="G220" s="37">
        <f t="shared" si="75"/>
        <v>1</v>
      </c>
      <c r="H220" s="37">
        <f t="shared" si="76"/>
        <v>3</v>
      </c>
      <c r="I220" s="61">
        <v>81.319999999999993</v>
      </c>
      <c r="J220" s="18">
        <f t="shared" si="86"/>
        <v>325.27999999999997</v>
      </c>
      <c r="K220" s="18">
        <v>0</v>
      </c>
      <c r="L220" s="18">
        <f t="shared" si="87"/>
        <v>81.319999999999993</v>
      </c>
      <c r="M220" s="18">
        <f t="shared" si="88"/>
        <v>81.319999999999993</v>
      </c>
      <c r="N220" s="18">
        <f t="shared" si="89"/>
        <v>243.95999999999998</v>
      </c>
      <c r="O220" s="40">
        <f t="shared" si="85"/>
        <v>0.25</v>
      </c>
    </row>
    <row r="221" spans="1:15" s="12" customFormat="1" ht="38.25">
      <c r="A221" s="36" t="str">
        <f>'[1]Orçamento Sintético'!A223</f>
        <v>1.17.04.10</v>
      </c>
      <c r="B221" s="36" t="str">
        <f>'[1]Orçamento Sintético'!D223</f>
        <v>DISJUNTOR TRIPOLAR TIPO DIN, CORRENTE NOMINAL DE 40A - FORNECIMENTO E INSTALAÇÃO. AF_10/2020</v>
      </c>
      <c r="C221" s="36" t="str">
        <f>'[1]Orçamento Sintético'!E223</f>
        <v>UN</v>
      </c>
      <c r="D221" s="36">
        <v>1</v>
      </c>
      <c r="E221" s="37">
        <f>'BM 002'!G221</f>
        <v>0</v>
      </c>
      <c r="F221" s="68">
        <v>1</v>
      </c>
      <c r="G221" s="37">
        <f t="shared" si="75"/>
        <v>1</v>
      </c>
      <c r="H221" s="37">
        <f t="shared" si="76"/>
        <v>0</v>
      </c>
      <c r="I221" s="61">
        <v>95.37</v>
      </c>
      <c r="J221" s="18">
        <f t="shared" si="86"/>
        <v>95.37</v>
      </c>
      <c r="K221" s="18">
        <v>0</v>
      </c>
      <c r="L221" s="18">
        <f t="shared" si="87"/>
        <v>95.37</v>
      </c>
      <c r="M221" s="18">
        <f t="shared" si="88"/>
        <v>95.37</v>
      </c>
      <c r="N221" s="18">
        <f t="shared" si="89"/>
        <v>0</v>
      </c>
      <c r="O221" s="40">
        <f t="shared" si="85"/>
        <v>1</v>
      </c>
    </row>
    <row r="222" spans="1:15" s="12" customFormat="1" ht="38.25">
      <c r="A222" s="36" t="str">
        <f>'[1]Orçamento Sintético'!A224</f>
        <v>1.17.04.11</v>
      </c>
      <c r="B222" s="36" t="str">
        <f>'[1]Orçamento Sintético'!D224</f>
        <v>Quadro de distribuição de embutir, em chapa de aço, para até 08 disjuntores, com barramento, padrão DIN, exclusive disjuntores</v>
      </c>
      <c r="C222" s="36" t="str">
        <f>'[1]Orçamento Sintético'!E224</f>
        <v>un</v>
      </c>
      <c r="D222" s="36">
        <v>1</v>
      </c>
      <c r="E222" s="37">
        <f>'BM 002'!G222</f>
        <v>1</v>
      </c>
      <c r="F222" s="68"/>
      <c r="G222" s="37">
        <f t="shared" si="75"/>
        <v>1</v>
      </c>
      <c r="H222" s="37">
        <f t="shared" si="76"/>
        <v>0</v>
      </c>
      <c r="I222" s="61">
        <v>131.46</v>
      </c>
      <c r="J222" s="18">
        <f t="shared" si="86"/>
        <v>131.46</v>
      </c>
      <c r="K222" s="18">
        <v>131.46</v>
      </c>
      <c r="L222" s="18">
        <f t="shared" si="87"/>
        <v>0</v>
      </c>
      <c r="M222" s="18">
        <f t="shared" si="88"/>
        <v>131.46</v>
      </c>
      <c r="N222" s="18">
        <f t="shared" si="89"/>
        <v>0</v>
      </c>
      <c r="O222" s="40">
        <f t="shared" si="85"/>
        <v>0</v>
      </c>
    </row>
    <row r="223" spans="1:15" s="12" customFormat="1" ht="38.25">
      <c r="A223" s="36" t="str">
        <f>'[1]Orçamento Sintético'!A225</f>
        <v>1.17.04.12</v>
      </c>
      <c r="B223" s="36" t="str">
        <f>'[1]Orçamento Sintético'!D225</f>
        <v>DISJUNTOR MONOPOLAR TIPO DIN, CORRENTE NOMINAL DE 10A - FORNECIMENTO E INSTALAÇÃO. AF_10/2020</v>
      </c>
      <c r="C223" s="36" t="str">
        <f>'[1]Orçamento Sintético'!E225</f>
        <v>UN</v>
      </c>
      <c r="D223" s="36">
        <v>4</v>
      </c>
      <c r="E223" s="37">
        <f>'BM 002'!G223</f>
        <v>0</v>
      </c>
      <c r="F223" s="68">
        <v>3</v>
      </c>
      <c r="G223" s="37">
        <f t="shared" si="75"/>
        <v>3</v>
      </c>
      <c r="H223" s="37">
        <f t="shared" si="76"/>
        <v>1</v>
      </c>
      <c r="I223" s="61">
        <v>12.83</v>
      </c>
      <c r="J223" s="18">
        <f t="shared" si="86"/>
        <v>51.32</v>
      </c>
      <c r="K223" s="18">
        <v>0</v>
      </c>
      <c r="L223" s="18">
        <f t="shared" si="87"/>
        <v>38.49</v>
      </c>
      <c r="M223" s="18">
        <f t="shared" si="88"/>
        <v>38.49</v>
      </c>
      <c r="N223" s="18">
        <f t="shared" si="89"/>
        <v>12.829999999999998</v>
      </c>
      <c r="O223" s="40">
        <f t="shared" si="85"/>
        <v>0.75</v>
      </c>
    </row>
    <row r="224" spans="1:15" s="12" customFormat="1" ht="38.25">
      <c r="A224" s="36" t="str">
        <f>'[1]Orçamento Sintético'!A226</f>
        <v>1.17.04.13</v>
      </c>
      <c r="B224" s="36" t="str">
        <f>'[1]Orçamento Sintético'!D226</f>
        <v>Quadro de distribuição de embutir, em chapa de aço, para até 18 disjuntores, com barramento, padrão DIN, exclusive disjuntores</v>
      </c>
      <c r="C224" s="36" t="str">
        <f>'[1]Orçamento Sintético'!E226</f>
        <v>un</v>
      </c>
      <c r="D224" s="36">
        <v>1</v>
      </c>
      <c r="E224" s="37">
        <f>'BM 002'!G224</f>
        <v>1</v>
      </c>
      <c r="F224" s="68"/>
      <c r="G224" s="37">
        <f t="shared" si="75"/>
        <v>1</v>
      </c>
      <c r="H224" s="37">
        <f t="shared" si="76"/>
        <v>0</v>
      </c>
      <c r="I224" s="61">
        <v>993.8</v>
      </c>
      <c r="J224" s="18">
        <f t="shared" si="86"/>
        <v>993.8</v>
      </c>
      <c r="K224" s="18">
        <v>993.8</v>
      </c>
      <c r="L224" s="18">
        <f t="shared" si="87"/>
        <v>0</v>
      </c>
      <c r="M224" s="18">
        <f t="shared" si="88"/>
        <v>993.8</v>
      </c>
      <c r="N224" s="18">
        <f t="shared" si="89"/>
        <v>0</v>
      </c>
      <c r="O224" s="40">
        <f t="shared" si="85"/>
        <v>0</v>
      </c>
    </row>
    <row r="225" spans="1:15" s="12" customFormat="1" ht="38.25">
      <c r="A225" s="36" t="str">
        <f>'[1]Orçamento Sintético'!A227</f>
        <v>1.17.04.14</v>
      </c>
      <c r="B225" s="36" t="str">
        <f>'[1]Orçamento Sintético'!D227</f>
        <v>DISJUNTOR MONOPOLAR TIPO DIN, CORRENTE NOMINAL DE 10A - FORNECIMENTO E INSTALAÇÃO. AF_10/2020</v>
      </c>
      <c r="C225" s="36" t="str">
        <f>'[1]Orçamento Sintético'!E227</f>
        <v>UN</v>
      </c>
      <c r="D225" s="36">
        <v>6</v>
      </c>
      <c r="E225" s="37">
        <f>'BM 002'!G225</f>
        <v>0</v>
      </c>
      <c r="F225" s="68">
        <v>6</v>
      </c>
      <c r="G225" s="37">
        <f t="shared" si="75"/>
        <v>6</v>
      </c>
      <c r="H225" s="37">
        <f t="shared" si="76"/>
        <v>0</v>
      </c>
      <c r="I225" s="61">
        <v>12.83</v>
      </c>
      <c r="J225" s="18">
        <f t="shared" si="86"/>
        <v>76.98</v>
      </c>
      <c r="K225" s="18">
        <v>0</v>
      </c>
      <c r="L225" s="18">
        <f t="shared" si="87"/>
        <v>76.98</v>
      </c>
      <c r="M225" s="18">
        <f t="shared" si="88"/>
        <v>76.98</v>
      </c>
      <c r="N225" s="18">
        <f t="shared" si="89"/>
        <v>0</v>
      </c>
      <c r="O225" s="40">
        <f t="shared" si="85"/>
        <v>1</v>
      </c>
    </row>
    <row r="226" spans="1:15" s="12" customFormat="1" ht="38.25">
      <c r="A226" s="36" t="str">
        <f>'[1]Orçamento Sintético'!A228</f>
        <v>1.17.04.15</v>
      </c>
      <c r="B226" s="36" t="str">
        <f>'[1]Orçamento Sintético'!D228</f>
        <v>DISJUNTOR MONOPOLAR TIPO DIN, CORRENTE NOMINAL DE 16A - FORNECIMENTO E INSTALAÇÃO. AF_10/2020</v>
      </c>
      <c r="C226" s="36" t="str">
        <f>'[1]Orçamento Sintético'!E228</f>
        <v>UN</v>
      </c>
      <c r="D226" s="36">
        <v>2</v>
      </c>
      <c r="E226" s="37">
        <f>'BM 002'!G226</f>
        <v>0</v>
      </c>
      <c r="F226" s="68">
        <v>2</v>
      </c>
      <c r="G226" s="37">
        <f t="shared" si="75"/>
        <v>2</v>
      </c>
      <c r="H226" s="37">
        <f t="shared" si="76"/>
        <v>0</v>
      </c>
      <c r="I226" s="61">
        <v>13.35</v>
      </c>
      <c r="J226" s="18">
        <f t="shared" si="86"/>
        <v>26.7</v>
      </c>
      <c r="K226" s="18">
        <v>0</v>
      </c>
      <c r="L226" s="18">
        <f t="shared" si="87"/>
        <v>26.7</v>
      </c>
      <c r="M226" s="18">
        <f t="shared" si="88"/>
        <v>26.7</v>
      </c>
      <c r="N226" s="18">
        <f t="shared" si="89"/>
        <v>0</v>
      </c>
      <c r="O226" s="40">
        <f t="shared" si="85"/>
        <v>1</v>
      </c>
    </row>
    <row r="227" spans="1:15" s="12" customFormat="1" ht="38.25">
      <c r="A227" s="36" t="str">
        <f>'[1]Orçamento Sintético'!A229</f>
        <v>1.17.04.16</v>
      </c>
      <c r="B227" s="36" t="str">
        <f>'[1]Orçamento Sintético'!D229</f>
        <v>DISJUNTOR TRIPOLAR TIPO DIN, CORRENTE NOMINAL DE 25A - FORNECIMENTO E INSTALAÇÃO. AF_10/2020</v>
      </c>
      <c r="C227" s="36" t="str">
        <f>'[1]Orçamento Sintético'!E229</f>
        <v>UN</v>
      </c>
      <c r="D227" s="36">
        <v>2</v>
      </c>
      <c r="E227" s="37">
        <f>'BM 002'!G227</f>
        <v>0</v>
      </c>
      <c r="F227" s="68">
        <v>2</v>
      </c>
      <c r="G227" s="37">
        <f t="shared" si="75"/>
        <v>2</v>
      </c>
      <c r="H227" s="37">
        <f t="shared" si="76"/>
        <v>0</v>
      </c>
      <c r="I227" s="61">
        <v>85.88</v>
      </c>
      <c r="J227" s="18">
        <f t="shared" si="86"/>
        <v>171.76</v>
      </c>
      <c r="K227" s="18">
        <v>0</v>
      </c>
      <c r="L227" s="18">
        <f t="shared" si="87"/>
        <v>171.76</v>
      </c>
      <c r="M227" s="18">
        <f t="shared" si="88"/>
        <v>171.76</v>
      </c>
      <c r="N227" s="18">
        <f t="shared" si="89"/>
        <v>0</v>
      </c>
      <c r="O227" s="40">
        <f t="shared" si="85"/>
        <v>1</v>
      </c>
    </row>
    <row r="228" spans="1:15" s="12" customFormat="1" ht="25.5">
      <c r="A228" s="36" t="str">
        <f>'[1]Orçamento Sintético'!A230</f>
        <v>1.17.04.17</v>
      </c>
      <c r="B228" s="36" t="str">
        <f>'[1]Orçamento Sintético'!D230</f>
        <v>Disjuntor termomagnetico tripolar  63 A, padrão DIN (Europeu - linha branca), curva C</v>
      </c>
      <c r="C228" s="36" t="str">
        <f>'[1]Orçamento Sintético'!E230</f>
        <v>un</v>
      </c>
      <c r="D228" s="36">
        <v>1</v>
      </c>
      <c r="E228" s="37">
        <f>'BM 002'!G228</f>
        <v>0</v>
      </c>
      <c r="F228" s="68">
        <v>1</v>
      </c>
      <c r="G228" s="37">
        <f t="shared" si="75"/>
        <v>1</v>
      </c>
      <c r="H228" s="37">
        <f t="shared" si="76"/>
        <v>0</v>
      </c>
      <c r="I228" s="61">
        <v>126.3</v>
      </c>
      <c r="J228" s="18">
        <f t="shared" si="86"/>
        <v>126.3</v>
      </c>
      <c r="K228" s="18">
        <v>0</v>
      </c>
      <c r="L228" s="18">
        <f t="shared" si="87"/>
        <v>126.3</v>
      </c>
      <c r="M228" s="18">
        <f t="shared" si="88"/>
        <v>126.3</v>
      </c>
      <c r="N228" s="18">
        <f t="shared" si="89"/>
        <v>0</v>
      </c>
      <c r="O228" s="40">
        <f t="shared" si="85"/>
        <v>1</v>
      </c>
    </row>
    <row r="229" spans="1:15" s="92" customFormat="1" ht="12.75">
      <c r="A229" s="78" t="str">
        <f>'[1]Orçamento Sintético'!A231</f>
        <v>1.17.05</v>
      </c>
      <c r="B229" s="78" t="str">
        <f>'[1]Orçamento Sintético'!D231</f>
        <v>IMPLANTAÇÃO E ILUMINAÇÃO EXTERNA</v>
      </c>
      <c r="C229" s="78"/>
      <c r="D229" s="78"/>
      <c r="E229" s="73"/>
      <c r="F229" s="80"/>
      <c r="G229" s="55"/>
      <c r="H229" s="55"/>
      <c r="I229" s="76"/>
      <c r="J229" s="76">
        <f>SUM(J230:J248)</f>
        <v>53645.44000000001</v>
      </c>
      <c r="K229" s="76">
        <v>760.21</v>
      </c>
      <c r="L229" s="76">
        <f>SUM(L230:L248)+0.00489999999999999</f>
        <v>38614.454899999997</v>
      </c>
      <c r="M229" s="76">
        <f>SUM(M230:M248)</f>
        <v>39374.660000000003</v>
      </c>
      <c r="N229" s="76">
        <f>SUM(N230:N248)</f>
        <v>14270.779999999999</v>
      </c>
      <c r="O229" s="58"/>
    </row>
    <row r="230" spans="1:15" s="12" customFormat="1" ht="12.75">
      <c r="A230" s="36" t="str">
        <f>'[1]Orçamento Sintético'!A232</f>
        <v>1.17.05.1</v>
      </c>
      <c r="B230" s="36" t="str">
        <f>'[1]Orçamento Sintético'!D232</f>
        <v>Caixa de inspeção  0,30 x 0,30 x 0,40m</v>
      </c>
      <c r="C230" s="36" t="str">
        <f>'[1]Orçamento Sintético'!E232</f>
        <v>un</v>
      </c>
      <c r="D230" s="36">
        <v>8</v>
      </c>
      <c r="E230" s="37">
        <f>'BM 002'!G230</f>
        <v>3</v>
      </c>
      <c r="F230" s="68">
        <v>5</v>
      </c>
      <c r="G230" s="37">
        <f t="shared" si="75"/>
        <v>8</v>
      </c>
      <c r="H230" s="37">
        <f t="shared" si="76"/>
        <v>0</v>
      </c>
      <c r="I230" s="61">
        <v>144.57</v>
      </c>
      <c r="J230" s="18">
        <f t="shared" ref="J230:J248" si="90">TRUNC(($I230*D230),2)</f>
        <v>1156.56</v>
      </c>
      <c r="K230" s="18">
        <v>433.71</v>
      </c>
      <c r="L230" s="18">
        <f t="shared" ref="L230:L248" si="91">TRUNC(($I230*F230),2)</f>
        <v>722.85</v>
      </c>
      <c r="M230" s="18">
        <f t="shared" ref="M230:M248" si="92">TRUNC(($L230+K230),2)</f>
        <v>1156.56</v>
      </c>
      <c r="N230" s="18">
        <f t="shared" ref="N230:N248" si="93">J230-M230</f>
        <v>0</v>
      </c>
      <c r="O230" s="40">
        <f t="shared" si="85"/>
        <v>0.62</v>
      </c>
    </row>
    <row r="231" spans="1:15" s="12" customFormat="1" ht="39.75" customHeight="1">
      <c r="A231" s="36" t="str">
        <f>'[1]Orçamento Sintético'!A233</f>
        <v>1.17.05.2</v>
      </c>
      <c r="B231" s="36" t="str">
        <f>'[1]Orçamento Sintético'!D233</f>
        <v>Caixa de passagem em alvenaria de tijolos maciços esp. = 0,12m,  dim. int. =  0.70 x 0.70 x 0.80m</v>
      </c>
      <c r="C231" s="36" t="str">
        <f>'[1]Orçamento Sintético'!E233</f>
        <v>un</v>
      </c>
      <c r="D231" s="36">
        <v>3</v>
      </c>
      <c r="E231" s="37">
        <f>'BM 002'!G231</f>
        <v>0</v>
      </c>
      <c r="F231" s="68">
        <v>3</v>
      </c>
      <c r="G231" s="37">
        <f t="shared" si="75"/>
        <v>3</v>
      </c>
      <c r="H231" s="37">
        <f t="shared" si="76"/>
        <v>0</v>
      </c>
      <c r="I231" s="61">
        <v>564.73</v>
      </c>
      <c r="J231" s="18">
        <f t="shared" si="90"/>
        <v>1694.19</v>
      </c>
      <c r="K231" s="18">
        <v>0</v>
      </c>
      <c r="L231" s="18">
        <f t="shared" si="91"/>
        <v>1694.19</v>
      </c>
      <c r="M231" s="18">
        <f t="shared" si="92"/>
        <v>1694.19</v>
      </c>
      <c r="N231" s="18">
        <f t="shared" si="93"/>
        <v>0</v>
      </c>
      <c r="O231" s="40">
        <f t="shared" si="85"/>
        <v>1</v>
      </c>
    </row>
    <row r="232" spans="1:15" s="12" customFormat="1" ht="37.5" customHeight="1">
      <c r="A232" s="36" t="str">
        <f>'[1]Orçamento Sintético'!A234</f>
        <v>1.17.05.3</v>
      </c>
      <c r="B232" s="36" t="str">
        <f>'[1]Orçamento Sintético'!D234</f>
        <v>Caixa de passagem em alvenaria de tijolos maciços esp. = 0,12m,  dim. int. =  1.00 x 1.00 x 0,60m</v>
      </c>
      <c r="C232" s="36" t="str">
        <f>'[1]Orçamento Sintético'!E234</f>
        <v>un</v>
      </c>
      <c r="D232" s="36">
        <v>3</v>
      </c>
      <c r="E232" s="37">
        <f>'BM 002'!G232</f>
        <v>0</v>
      </c>
      <c r="F232" s="68">
        <v>3</v>
      </c>
      <c r="G232" s="37">
        <f t="shared" si="75"/>
        <v>3</v>
      </c>
      <c r="H232" s="37">
        <f t="shared" si="76"/>
        <v>0</v>
      </c>
      <c r="I232" s="61">
        <v>894.45</v>
      </c>
      <c r="J232" s="18">
        <f t="shared" si="90"/>
        <v>2683.35</v>
      </c>
      <c r="K232" s="18">
        <v>0</v>
      </c>
      <c r="L232" s="18">
        <f t="shared" si="91"/>
        <v>2683.35</v>
      </c>
      <c r="M232" s="18">
        <f t="shared" si="92"/>
        <v>2683.35</v>
      </c>
      <c r="N232" s="18">
        <f t="shared" si="93"/>
        <v>0</v>
      </c>
      <c r="O232" s="40">
        <f t="shared" si="85"/>
        <v>1</v>
      </c>
    </row>
    <row r="233" spans="1:15" s="12" customFormat="1" ht="12.75">
      <c r="A233" s="36" t="str">
        <f>'[1]Orçamento Sintético'!A235</f>
        <v>1.17.05.4</v>
      </c>
      <c r="B233" s="36" t="str">
        <f>'[1]Orçamento Sintético'!D235</f>
        <v>Eletroduto de pvc rígido roscável, diâm = 32mm (1"")</v>
      </c>
      <c r="C233" s="36" t="str">
        <f>'[1]Orçamento Sintético'!E235</f>
        <v>m</v>
      </c>
      <c r="D233" s="36">
        <v>19</v>
      </c>
      <c r="E233" s="37">
        <f>'BM 002'!G233</f>
        <v>0</v>
      </c>
      <c r="F233" s="68">
        <v>19</v>
      </c>
      <c r="G233" s="37">
        <f t="shared" si="75"/>
        <v>19</v>
      </c>
      <c r="H233" s="37">
        <f t="shared" si="76"/>
        <v>0</v>
      </c>
      <c r="I233" s="61">
        <v>15.03</v>
      </c>
      <c r="J233" s="18">
        <f t="shared" si="90"/>
        <v>285.57</v>
      </c>
      <c r="K233" s="18">
        <v>0</v>
      </c>
      <c r="L233" s="18">
        <f t="shared" si="91"/>
        <v>285.57</v>
      </c>
      <c r="M233" s="18">
        <f t="shared" si="92"/>
        <v>285.57</v>
      </c>
      <c r="N233" s="18">
        <f t="shared" si="93"/>
        <v>0</v>
      </c>
      <c r="O233" s="40">
        <f t="shared" si="85"/>
        <v>1</v>
      </c>
    </row>
    <row r="234" spans="1:15" s="12" customFormat="1" ht="25.5">
      <c r="A234" s="36" t="str">
        <f>'[1]Orçamento Sintético'!A236</f>
        <v>1.17.05.5</v>
      </c>
      <c r="B234" s="36" t="str">
        <f>'[1]Orçamento Sintético'!D236</f>
        <v>Eletroduto em ferro galvanizado pesado sem costura 2"" x 3m</v>
      </c>
      <c r="C234" s="36" t="str">
        <f>'[1]Orçamento Sintético'!E236</f>
        <v>un</v>
      </c>
      <c r="D234" s="36">
        <v>2</v>
      </c>
      <c r="E234" s="37">
        <f>'BM 002'!G234</f>
        <v>0</v>
      </c>
      <c r="F234" s="68">
        <v>2</v>
      </c>
      <c r="G234" s="37">
        <f t="shared" si="75"/>
        <v>2</v>
      </c>
      <c r="H234" s="37">
        <f t="shared" si="76"/>
        <v>0</v>
      </c>
      <c r="I234" s="61">
        <v>406.12</v>
      </c>
      <c r="J234" s="18">
        <f t="shared" si="90"/>
        <v>812.24</v>
      </c>
      <c r="K234" s="18">
        <v>0</v>
      </c>
      <c r="L234" s="18">
        <f t="shared" si="91"/>
        <v>812.24</v>
      </c>
      <c r="M234" s="18">
        <f t="shared" si="92"/>
        <v>812.24</v>
      </c>
      <c r="N234" s="18">
        <f t="shared" si="93"/>
        <v>0</v>
      </c>
      <c r="O234" s="40">
        <f t="shared" si="85"/>
        <v>1</v>
      </c>
    </row>
    <row r="235" spans="1:15" s="12" customFormat="1" ht="25.5">
      <c r="A235" s="36" t="str">
        <f>'[1]Orçamento Sintético'!A237</f>
        <v>1.17.05.6</v>
      </c>
      <c r="B235" s="36" t="str">
        <f>'[1]Orçamento Sintético'!D237</f>
        <v>Eletroduto em ferro galvanizado pesado sem costura 3"" x 3m</v>
      </c>
      <c r="C235" s="36" t="str">
        <f>'[1]Orçamento Sintético'!E237</f>
        <v>un</v>
      </c>
      <c r="D235" s="36">
        <v>11</v>
      </c>
      <c r="E235" s="37">
        <f>'BM 002'!G235</f>
        <v>0</v>
      </c>
      <c r="F235" s="68">
        <v>9</v>
      </c>
      <c r="G235" s="37">
        <f t="shared" si="75"/>
        <v>9</v>
      </c>
      <c r="H235" s="37">
        <f t="shared" si="76"/>
        <v>2</v>
      </c>
      <c r="I235" s="61">
        <v>669.04</v>
      </c>
      <c r="J235" s="18">
        <f t="shared" si="90"/>
        <v>7359.44</v>
      </c>
      <c r="K235" s="18">
        <v>0</v>
      </c>
      <c r="L235" s="18">
        <f t="shared" si="91"/>
        <v>6021.36</v>
      </c>
      <c r="M235" s="18">
        <f t="shared" si="92"/>
        <v>6021.36</v>
      </c>
      <c r="N235" s="18">
        <f t="shared" si="93"/>
        <v>1338.08</v>
      </c>
      <c r="O235" s="40">
        <f t="shared" si="85"/>
        <v>0.81</v>
      </c>
    </row>
    <row r="236" spans="1:15" s="12" customFormat="1" ht="51">
      <c r="A236" s="36" t="str">
        <f>'[1]Orçamento Sintético'!A238</f>
        <v>1.17.05.7</v>
      </c>
      <c r="B236" s="36" t="str">
        <f>'[1]Orçamento Sintético'!D238</f>
        <v>ELETRODUTO FLEXÍVEL CORRUGADO, PEAD, DN 40 MM (1 1/4""), PARA CIRCUITOS TERMINAIS, INSTALADO EM FORRO - FORNECIMENTO E INSTALAÇÃO. AF_12/2015</v>
      </c>
      <c r="C236" s="36" t="str">
        <f>'[1]Orçamento Sintético'!E238</f>
        <v>M</v>
      </c>
      <c r="D236" s="36">
        <v>129</v>
      </c>
      <c r="E236" s="37">
        <f>'BM 002'!G236</f>
        <v>25</v>
      </c>
      <c r="F236" s="68">
        <v>104</v>
      </c>
      <c r="G236" s="37">
        <f t="shared" si="75"/>
        <v>129</v>
      </c>
      <c r="H236" s="37">
        <f t="shared" si="76"/>
        <v>0</v>
      </c>
      <c r="I236" s="61">
        <v>13.06</v>
      </c>
      <c r="J236" s="18">
        <f t="shared" si="90"/>
        <v>1684.74</v>
      </c>
      <c r="K236" s="18">
        <v>326.5</v>
      </c>
      <c r="L236" s="18">
        <f t="shared" si="91"/>
        <v>1358.24</v>
      </c>
      <c r="M236" s="18">
        <f t="shared" si="92"/>
        <v>1684.74</v>
      </c>
      <c r="N236" s="18">
        <f t="shared" si="93"/>
        <v>0</v>
      </c>
      <c r="O236" s="40">
        <f t="shared" si="85"/>
        <v>0.8</v>
      </c>
    </row>
    <row r="237" spans="1:15" s="12" customFormat="1" ht="25.5">
      <c r="A237" s="36" t="str">
        <f>'[1]Orçamento Sintético'!A239</f>
        <v>1.17.05.8</v>
      </c>
      <c r="B237" s="36" t="str">
        <f>'[1]Orçamento Sintético'!D239</f>
        <v>Cabo de cobre flexível isolado, seção  1,5mm², 450/ 750v / 70°c</v>
      </c>
      <c r="C237" s="36" t="str">
        <f>'[1]Orçamento Sintético'!E239</f>
        <v>m</v>
      </c>
      <c r="D237" s="36">
        <v>274</v>
      </c>
      <c r="E237" s="37">
        <f>'BM 002'!G237</f>
        <v>0</v>
      </c>
      <c r="F237" s="68">
        <v>250</v>
      </c>
      <c r="G237" s="37">
        <f t="shared" si="75"/>
        <v>250</v>
      </c>
      <c r="H237" s="37">
        <f t="shared" si="76"/>
        <v>24</v>
      </c>
      <c r="I237" s="61">
        <v>6.31</v>
      </c>
      <c r="J237" s="18">
        <f t="shared" si="90"/>
        <v>1728.94</v>
      </c>
      <c r="K237" s="18">
        <v>0</v>
      </c>
      <c r="L237" s="18">
        <f t="shared" si="91"/>
        <v>1577.5</v>
      </c>
      <c r="M237" s="18">
        <f t="shared" si="92"/>
        <v>1577.5</v>
      </c>
      <c r="N237" s="18">
        <f t="shared" si="93"/>
        <v>151.44000000000005</v>
      </c>
      <c r="O237" s="40">
        <f t="shared" si="85"/>
        <v>0.91</v>
      </c>
    </row>
    <row r="238" spans="1:15" s="12" customFormat="1" ht="25.5">
      <c r="A238" s="36" t="str">
        <f>'[1]Orçamento Sintético'!A240</f>
        <v>1.17.05.9</v>
      </c>
      <c r="B238" s="36" t="str">
        <f>'[1]Orçamento Sintético'!D240</f>
        <v>Cabo de cobre flexível isolado, seção  4mm², 450/ 750v / 70°c</v>
      </c>
      <c r="C238" s="36" t="str">
        <f>'[1]Orçamento Sintético'!E240</f>
        <v>m</v>
      </c>
      <c r="D238" s="36">
        <v>57</v>
      </c>
      <c r="E238" s="37">
        <f>'BM 002'!G238</f>
        <v>0</v>
      </c>
      <c r="F238" s="68">
        <v>57</v>
      </c>
      <c r="G238" s="37">
        <f t="shared" si="75"/>
        <v>57</v>
      </c>
      <c r="H238" s="37">
        <f t="shared" si="76"/>
        <v>0</v>
      </c>
      <c r="I238" s="61">
        <v>9.1300000000000008</v>
      </c>
      <c r="J238" s="18">
        <f t="shared" si="90"/>
        <v>520.41</v>
      </c>
      <c r="K238" s="18">
        <v>0</v>
      </c>
      <c r="L238" s="18">
        <f t="shared" si="91"/>
        <v>520.41</v>
      </c>
      <c r="M238" s="18">
        <f t="shared" si="92"/>
        <v>520.41</v>
      </c>
      <c r="N238" s="18">
        <f t="shared" si="93"/>
        <v>0</v>
      </c>
      <c r="O238" s="40">
        <f t="shared" si="85"/>
        <v>1</v>
      </c>
    </row>
    <row r="239" spans="1:15" s="12" customFormat="1" ht="25.5">
      <c r="A239" s="36" t="str">
        <f>'[1]Orçamento Sintético'!A241</f>
        <v>1.17.05.10</v>
      </c>
      <c r="B239" s="36" t="str">
        <f>'[1]Orçamento Sintético'!D241</f>
        <v>Cabo de cobre isolado em EPR flexível unipolar  10mm²  - 0,6Kv/1Kv/90°</v>
      </c>
      <c r="C239" s="36" t="str">
        <f>'[1]Orçamento Sintético'!E241</f>
        <v>m</v>
      </c>
      <c r="D239" s="36">
        <v>168</v>
      </c>
      <c r="E239" s="37">
        <f>'BM 002'!G239</f>
        <v>0</v>
      </c>
      <c r="F239" s="68">
        <v>168</v>
      </c>
      <c r="G239" s="37">
        <f t="shared" si="75"/>
        <v>168</v>
      </c>
      <c r="H239" s="37">
        <f t="shared" si="76"/>
        <v>0</v>
      </c>
      <c r="I239" s="61">
        <v>18.48</v>
      </c>
      <c r="J239" s="18">
        <f t="shared" si="90"/>
        <v>3104.64</v>
      </c>
      <c r="K239" s="18">
        <v>0</v>
      </c>
      <c r="L239" s="18">
        <f t="shared" si="91"/>
        <v>3104.64</v>
      </c>
      <c r="M239" s="18">
        <f t="shared" si="92"/>
        <v>3104.64</v>
      </c>
      <c r="N239" s="18">
        <f t="shared" si="93"/>
        <v>0</v>
      </c>
      <c r="O239" s="40">
        <f t="shared" si="85"/>
        <v>1</v>
      </c>
    </row>
    <row r="240" spans="1:15" s="12" customFormat="1" ht="25.5">
      <c r="A240" s="36" t="str">
        <f>'[1]Orçamento Sintético'!A242</f>
        <v>1.17.05.11</v>
      </c>
      <c r="B240" s="36" t="str">
        <f>'[1]Orçamento Sintético'!D242</f>
        <v>Cabo de cobre flexível isolado, seção 16mm², 450/ 750v / 70°c</v>
      </c>
      <c r="C240" s="36" t="str">
        <f>'[1]Orçamento Sintético'!E242</f>
        <v>m</v>
      </c>
      <c r="D240" s="36">
        <v>135</v>
      </c>
      <c r="E240" s="37">
        <f>'BM 002'!G240</f>
        <v>0</v>
      </c>
      <c r="F240" s="68">
        <v>135</v>
      </c>
      <c r="G240" s="37">
        <f t="shared" ref="G240:G302" si="94">SUM(E240:F240)</f>
        <v>135</v>
      </c>
      <c r="H240" s="37">
        <f t="shared" ref="H240:H302" si="95">SUM(D240-G240)</f>
        <v>0</v>
      </c>
      <c r="I240" s="61">
        <v>21.53</v>
      </c>
      <c r="J240" s="18">
        <f t="shared" si="90"/>
        <v>2906.55</v>
      </c>
      <c r="K240" s="18">
        <v>0</v>
      </c>
      <c r="L240" s="18">
        <f t="shared" si="91"/>
        <v>2906.55</v>
      </c>
      <c r="M240" s="18">
        <f t="shared" si="92"/>
        <v>2906.55</v>
      </c>
      <c r="N240" s="18">
        <f t="shared" si="93"/>
        <v>0</v>
      </c>
      <c r="O240" s="40">
        <f t="shared" si="85"/>
        <v>1</v>
      </c>
    </row>
    <row r="241" spans="1:15" s="12" customFormat="1" ht="25.5">
      <c r="A241" s="36" t="str">
        <f>'[1]Orçamento Sintético'!A243</f>
        <v>1.17.05.12</v>
      </c>
      <c r="B241" s="36" t="str">
        <f>'[1]Orçamento Sintético'!D243</f>
        <v>Cabo de cobre isolado em EPR flexível unipolar  50mm² - 0,6Kv/1Kv/90°</v>
      </c>
      <c r="C241" s="36" t="str">
        <f>'[1]Orçamento Sintético'!E243</f>
        <v>m</v>
      </c>
      <c r="D241" s="36">
        <v>62</v>
      </c>
      <c r="E241" s="37">
        <f>'BM 002'!G241</f>
        <v>0</v>
      </c>
      <c r="F241" s="68">
        <v>62</v>
      </c>
      <c r="G241" s="37">
        <f t="shared" si="94"/>
        <v>62</v>
      </c>
      <c r="H241" s="37">
        <f t="shared" si="95"/>
        <v>0</v>
      </c>
      <c r="I241" s="61">
        <v>69.73</v>
      </c>
      <c r="J241" s="18">
        <f t="shared" si="90"/>
        <v>4323.26</v>
      </c>
      <c r="K241" s="18">
        <v>0</v>
      </c>
      <c r="L241" s="18">
        <f t="shared" si="91"/>
        <v>4323.26</v>
      </c>
      <c r="M241" s="18">
        <f t="shared" si="92"/>
        <v>4323.26</v>
      </c>
      <c r="N241" s="18">
        <f t="shared" si="93"/>
        <v>0</v>
      </c>
      <c r="O241" s="40">
        <f t="shared" si="85"/>
        <v>1</v>
      </c>
    </row>
    <row r="242" spans="1:15" s="12" customFormat="1" ht="25.5">
      <c r="A242" s="36" t="str">
        <f>'[1]Orçamento Sintético'!A244</f>
        <v>1.17.05.13</v>
      </c>
      <c r="B242" s="36" t="str">
        <f>'[1]Orçamento Sintético'!D244</f>
        <v>Cabo de cobre isolado em EPR flexível unipolar  95mm² - 0,6Kv/1Kv/90°</v>
      </c>
      <c r="C242" s="36" t="str">
        <f>'[1]Orçamento Sintético'!E244</f>
        <v>m</v>
      </c>
      <c r="D242" s="36">
        <v>93</v>
      </c>
      <c r="E242" s="37">
        <f>'BM 002'!G242</f>
        <v>0</v>
      </c>
      <c r="F242" s="68">
        <v>93</v>
      </c>
      <c r="G242" s="37">
        <f t="shared" si="94"/>
        <v>93</v>
      </c>
      <c r="H242" s="37">
        <f t="shared" si="95"/>
        <v>0</v>
      </c>
      <c r="I242" s="61">
        <v>135.53</v>
      </c>
      <c r="J242" s="18">
        <f t="shared" si="90"/>
        <v>12604.29</v>
      </c>
      <c r="K242" s="18">
        <v>0</v>
      </c>
      <c r="L242" s="18">
        <f t="shared" si="91"/>
        <v>12604.29</v>
      </c>
      <c r="M242" s="18">
        <f t="shared" si="92"/>
        <v>12604.29</v>
      </c>
      <c r="N242" s="18">
        <f t="shared" si="93"/>
        <v>0</v>
      </c>
      <c r="O242" s="40">
        <f t="shared" si="85"/>
        <v>1</v>
      </c>
    </row>
    <row r="243" spans="1:15" s="12" customFormat="1" ht="76.5">
      <c r="A243" s="36" t="str">
        <f>'[1]Orçamento Sintético'!A245</f>
        <v>1.17.05.14</v>
      </c>
      <c r="B243" s="36" t="str">
        <f>'[1]Orçamento Sintético'!D245</f>
        <v>Luminária em LED  para iluminação pública,30W,bivolt, Selo A Inmetro,corpo em alumínio inj,FP 0,97, prot. DPS 10kv, IP66, IK09, Temp. cor 5000k, IRC= ou 70%, v. útil 50.000h, 120 lm/w.gar.5 anos, modelo GL216 G-light ou similar - Rev 01</v>
      </c>
      <c r="C243" s="36" t="str">
        <f>'[1]Orçamento Sintético'!E245</f>
        <v>un</v>
      </c>
      <c r="D243" s="36">
        <v>6</v>
      </c>
      <c r="E243" s="37">
        <f>'BM 002'!G243</f>
        <v>0</v>
      </c>
      <c r="F243" s="68"/>
      <c r="G243" s="37">
        <f t="shared" si="94"/>
        <v>0</v>
      </c>
      <c r="H243" s="37">
        <f t="shared" si="95"/>
        <v>6</v>
      </c>
      <c r="I243" s="61">
        <v>622.28</v>
      </c>
      <c r="J243" s="18">
        <f t="shared" si="90"/>
        <v>3733.68</v>
      </c>
      <c r="K243" s="18">
        <v>0</v>
      </c>
      <c r="L243" s="18">
        <f t="shared" si="91"/>
        <v>0</v>
      </c>
      <c r="M243" s="18">
        <f t="shared" si="92"/>
        <v>0</v>
      </c>
      <c r="N243" s="18">
        <f t="shared" si="93"/>
        <v>3733.68</v>
      </c>
      <c r="O243" s="40">
        <f t="shared" si="85"/>
        <v>0</v>
      </c>
    </row>
    <row r="244" spans="1:15" s="12" customFormat="1" ht="38.25">
      <c r="A244" s="36" t="str">
        <f>'[1]Orçamento Sintético'!A246</f>
        <v>1.17.05.15</v>
      </c>
      <c r="B244" s="36" t="str">
        <f>'[1]Orçamento Sintético'!D246</f>
        <v>Poste em aço galvanizado, para iluminação pública, cônico, contínuo, reto, h=6.00m, d=126mm (base) e d=60mm (topo)ref.1006/B, incl.base concreto</v>
      </c>
      <c r="C244" s="36" t="str">
        <f>'[1]Orçamento Sintético'!E246</f>
        <v>un</v>
      </c>
      <c r="D244" s="36">
        <v>5</v>
      </c>
      <c r="E244" s="37">
        <f>'BM 002'!G244</f>
        <v>0</v>
      </c>
      <c r="F244" s="68"/>
      <c r="G244" s="37">
        <f t="shared" si="94"/>
        <v>0</v>
      </c>
      <c r="H244" s="37">
        <f t="shared" si="95"/>
        <v>5</v>
      </c>
      <c r="I244" s="61">
        <v>1563.26</v>
      </c>
      <c r="J244" s="18">
        <f t="shared" si="90"/>
        <v>7816.3</v>
      </c>
      <c r="K244" s="18">
        <v>0</v>
      </c>
      <c r="L244" s="18">
        <f t="shared" si="91"/>
        <v>0</v>
      </c>
      <c r="M244" s="18">
        <f t="shared" si="92"/>
        <v>0</v>
      </c>
      <c r="N244" s="18">
        <f t="shared" si="93"/>
        <v>7816.3</v>
      </c>
      <c r="O244" s="40">
        <f t="shared" si="85"/>
        <v>0</v>
      </c>
    </row>
    <row r="245" spans="1:15" s="12" customFormat="1" ht="25.5">
      <c r="A245" s="36" t="str">
        <f>'[1]Orçamento Sintético'!A247</f>
        <v>1.17.05.16</v>
      </c>
      <c r="B245" s="36" t="str">
        <f>'[1]Orçamento Sintético'!D247</f>
        <v>Suporte de fixação em chapa de aço para 02 luminárias, encaixe em poste galvanizado.</v>
      </c>
      <c r="C245" s="36" t="str">
        <f>'[1]Orçamento Sintético'!E247</f>
        <v>un</v>
      </c>
      <c r="D245" s="36">
        <v>1</v>
      </c>
      <c r="E245" s="37">
        <f>'BM 002'!G245</f>
        <v>0</v>
      </c>
      <c r="F245" s="68"/>
      <c r="G245" s="37">
        <f t="shared" si="94"/>
        <v>0</v>
      </c>
      <c r="H245" s="37">
        <f t="shared" si="95"/>
        <v>1</v>
      </c>
      <c r="I245" s="61">
        <v>93.48</v>
      </c>
      <c r="J245" s="18">
        <f t="shared" si="90"/>
        <v>93.48</v>
      </c>
      <c r="K245" s="18">
        <v>0</v>
      </c>
      <c r="L245" s="18">
        <f t="shared" si="91"/>
        <v>0</v>
      </c>
      <c r="M245" s="18">
        <f t="shared" si="92"/>
        <v>0</v>
      </c>
      <c r="N245" s="18">
        <f t="shared" si="93"/>
        <v>93.48</v>
      </c>
      <c r="O245" s="40">
        <f t="shared" si="85"/>
        <v>0</v>
      </c>
    </row>
    <row r="246" spans="1:15" s="12" customFormat="1" ht="25.5">
      <c r="A246" s="36" t="str">
        <f>'[1]Orçamento Sintético'!A248</f>
        <v>1.17.05.17</v>
      </c>
      <c r="B246" s="36" t="str">
        <f>'[1]Orçamento Sintético'!D248</f>
        <v>Fornecimento de haste de aterramento 5/8""x3,00m com conector (Cópia da ORSE)</v>
      </c>
      <c r="C246" s="36" t="str">
        <f>'[1]Orçamento Sintético'!E248</f>
        <v>un</v>
      </c>
      <c r="D246" s="36">
        <v>5</v>
      </c>
      <c r="E246" s="37">
        <f>'BM 002'!G246</f>
        <v>0</v>
      </c>
      <c r="F246" s="68"/>
      <c r="G246" s="37">
        <f t="shared" si="94"/>
        <v>0</v>
      </c>
      <c r="H246" s="37">
        <f t="shared" si="95"/>
        <v>5</v>
      </c>
      <c r="I246" s="61">
        <v>72.959999999999994</v>
      </c>
      <c r="J246" s="18">
        <f t="shared" si="90"/>
        <v>364.8</v>
      </c>
      <c r="K246" s="18">
        <v>0</v>
      </c>
      <c r="L246" s="18">
        <f t="shared" si="91"/>
        <v>0</v>
      </c>
      <c r="M246" s="18">
        <f t="shared" si="92"/>
        <v>0</v>
      </c>
      <c r="N246" s="18">
        <f t="shared" si="93"/>
        <v>364.8</v>
      </c>
      <c r="O246" s="40">
        <f t="shared" si="85"/>
        <v>0</v>
      </c>
    </row>
    <row r="247" spans="1:15" s="12" customFormat="1" ht="25.5">
      <c r="A247" s="36" t="str">
        <f>'[1]Orçamento Sintético'!A249</f>
        <v>1.17.05.18</v>
      </c>
      <c r="B247" s="36" t="str">
        <f>'[1]Orçamento Sintético'!D249</f>
        <v>Cabo de cobre PP Cordplast 3 x 1,5 mm2, 450/750v - fornecimento e instalação</v>
      </c>
      <c r="C247" s="36" t="str">
        <f>'[1]Orçamento Sintético'!E249</f>
        <v>M</v>
      </c>
      <c r="D247" s="36">
        <v>60</v>
      </c>
      <c r="E247" s="37">
        <f>'BM 002'!G247</f>
        <v>0</v>
      </c>
      <c r="F247" s="68"/>
      <c r="G247" s="37">
        <f t="shared" si="94"/>
        <v>0</v>
      </c>
      <c r="H247" s="37">
        <f t="shared" si="95"/>
        <v>60</v>
      </c>
      <c r="I247" s="61">
        <v>10.8</v>
      </c>
      <c r="J247" s="18">
        <f t="shared" si="90"/>
        <v>648</v>
      </c>
      <c r="K247" s="18">
        <v>0</v>
      </c>
      <c r="L247" s="18">
        <f t="shared" si="91"/>
        <v>0</v>
      </c>
      <c r="M247" s="18">
        <f t="shared" si="92"/>
        <v>0</v>
      </c>
      <c r="N247" s="18">
        <f t="shared" si="93"/>
        <v>648</v>
      </c>
      <c r="O247" s="40">
        <f t="shared" si="85"/>
        <v>0</v>
      </c>
    </row>
    <row r="248" spans="1:15" s="12" customFormat="1" ht="25.5">
      <c r="A248" s="36" t="str">
        <f>'[1]Orçamento Sintético'!A250</f>
        <v>1.17.05.19</v>
      </c>
      <c r="B248" s="36" t="str">
        <f>'[1]Orçamento Sintético'!D250</f>
        <v>Eletroduto flexível de pvc (sanfonado), diâm = 25mm (3/4"")</v>
      </c>
      <c r="C248" s="36" t="str">
        <f>'[1]Orçamento Sintético'!E250</f>
        <v>m</v>
      </c>
      <c r="D248" s="36">
        <v>20</v>
      </c>
      <c r="E248" s="37">
        <f>'BM 002'!G248</f>
        <v>0</v>
      </c>
      <c r="F248" s="68"/>
      <c r="G248" s="37">
        <f t="shared" si="94"/>
        <v>0</v>
      </c>
      <c r="H248" s="37">
        <f t="shared" si="95"/>
        <v>20</v>
      </c>
      <c r="I248" s="61">
        <v>6.25</v>
      </c>
      <c r="J248" s="18">
        <f t="shared" si="90"/>
        <v>125</v>
      </c>
      <c r="K248" s="18">
        <v>0</v>
      </c>
      <c r="L248" s="18">
        <f t="shared" si="91"/>
        <v>0</v>
      </c>
      <c r="M248" s="18">
        <f t="shared" si="92"/>
        <v>0</v>
      </c>
      <c r="N248" s="18">
        <f t="shared" si="93"/>
        <v>125</v>
      </c>
      <c r="O248" s="40">
        <f t="shared" si="85"/>
        <v>0</v>
      </c>
    </row>
    <row r="249" spans="1:15" s="82" customFormat="1" ht="12.75">
      <c r="A249" s="64" t="str">
        <f>'[1]Orçamento Sintético'!A251</f>
        <v>1.18</v>
      </c>
      <c r="B249" s="64" t="str">
        <f>'[1]Orçamento Sintético'!D251</f>
        <v>SMTT</v>
      </c>
      <c r="C249" s="64"/>
      <c r="D249" s="64"/>
      <c r="E249" s="70"/>
      <c r="F249" s="83"/>
      <c r="G249" s="84"/>
      <c r="H249" s="84"/>
      <c r="I249" s="89"/>
      <c r="J249" s="89">
        <f>SUM(J250:J273)</f>
        <v>36472.490000000005</v>
      </c>
      <c r="K249" s="89">
        <v>0</v>
      </c>
      <c r="L249" s="89">
        <f>SUM(L250:L273)</f>
        <v>0</v>
      </c>
      <c r="M249" s="89">
        <f>SUM(M250:M273)</f>
        <v>0</v>
      </c>
      <c r="N249" s="89">
        <f>SUM(N250:N273)</f>
        <v>36472.490000000005</v>
      </c>
      <c r="O249" s="86"/>
    </row>
    <row r="250" spans="1:15" s="12" customFormat="1" ht="12.75">
      <c r="A250" s="36" t="str">
        <f>'[1]Orçamento Sintético'!A252</f>
        <v>1.18.1</v>
      </c>
      <c r="B250" s="36" t="str">
        <f>'[1]Orçamento Sintético'!D252</f>
        <v>Demolição de piso cerâmico ou ladrilho</v>
      </c>
      <c r="C250" s="36" t="str">
        <f>'[1]Orçamento Sintético'!E252</f>
        <v>m²</v>
      </c>
      <c r="D250" s="36">
        <v>235.51</v>
      </c>
      <c r="E250" s="37">
        <f>'BM 002'!G250</f>
        <v>0</v>
      </c>
      <c r="F250" s="68"/>
      <c r="G250" s="37">
        <f t="shared" si="94"/>
        <v>0</v>
      </c>
      <c r="H250" s="37">
        <f t="shared" si="95"/>
        <v>235.51</v>
      </c>
      <c r="I250" s="61">
        <v>12.14</v>
      </c>
      <c r="J250" s="18">
        <f t="shared" ref="J250:J273" si="96">TRUNC(($I250*D250),2)</f>
        <v>2859.09</v>
      </c>
      <c r="K250" s="18">
        <v>0</v>
      </c>
      <c r="L250" s="18">
        <f t="shared" ref="L250:L273" si="97">TRUNC(($I250*F250),2)</f>
        <v>0</v>
      </c>
      <c r="M250" s="18">
        <f t="shared" ref="M250:M273" si="98">TRUNC(($L250+K250),2)</f>
        <v>0</v>
      </c>
      <c r="N250" s="18">
        <f t="shared" ref="N250:N273" si="99">J250-M250</f>
        <v>2859.09</v>
      </c>
      <c r="O250" s="40">
        <f t="shared" si="85"/>
        <v>0</v>
      </c>
    </row>
    <row r="251" spans="1:15" s="12" customFormat="1" ht="25.5">
      <c r="A251" s="36" t="str">
        <f>'[1]Orçamento Sintético'!A253</f>
        <v>1.18.2</v>
      </c>
      <c r="B251" s="36" t="str">
        <f>'[1]Orçamento Sintético'!D253</f>
        <v>Regularização de base para revest. de pisos com arg. traço t4, esp. média = 2,5cm</v>
      </c>
      <c r="C251" s="36" t="str">
        <f>'[1]Orçamento Sintético'!E253</f>
        <v>m²</v>
      </c>
      <c r="D251" s="36">
        <v>235.51</v>
      </c>
      <c r="E251" s="37">
        <f>'BM 002'!G251</f>
        <v>0</v>
      </c>
      <c r="F251" s="68"/>
      <c r="G251" s="37">
        <f t="shared" si="94"/>
        <v>0</v>
      </c>
      <c r="H251" s="37">
        <f t="shared" si="95"/>
        <v>235.51</v>
      </c>
      <c r="I251" s="61">
        <v>24.81</v>
      </c>
      <c r="J251" s="18">
        <f t="shared" si="96"/>
        <v>5843</v>
      </c>
      <c r="K251" s="18">
        <v>0</v>
      </c>
      <c r="L251" s="18">
        <f t="shared" si="97"/>
        <v>0</v>
      </c>
      <c r="M251" s="18">
        <f t="shared" si="98"/>
        <v>0</v>
      </c>
      <c r="N251" s="18">
        <f t="shared" si="99"/>
        <v>5843</v>
      </c>
      <c r="O251" s="40">
        <f t="shared" si="85"/>
        <v>0</v>
      </c>
    </row>
    <row r="252" spans="1:15" s="12" customFormat="1" ht="51">
      <c r="A252" s="36" t="str">
        <f>'[1]Orçamento Sintético'!A254</f>
        <v>1.18.3</v>
      </c>
      <c r="B252" s="36" t="str">
        <f>'[1]Orçamento Sintético'!D254</f>
        <v>Piso alta resistência 12 mm, cor cinza, com juntas plásticas, polimento até o esmeril 400 e enceramento, exclusive argamassa de regularização, aplicado</v>
      </c>
      <c r="C252" s="36" t="str">
        <f>'[1]Orçamento Sintético'!E254</f>
        <v>m²</v>
      </c>
      <c r="D252" s="36">
        <v>235.51</v>
      </c>
      <c r="E252" s="37">
        <f>'BM 002'!G252</f>
        <v>0</v>
      </c>
      <c r="F252" s="68"/>
      <c r="G252" s="37">
        <f t="shared" si="94"/>
        <v>0</v>
      </c>
      <c r="H252" s="37">
        <f t="shared" si="95"/>
        <v>235.51</v>
      </c>
      <c r="I252" s="61">
        <v>44.37</v>
      </c>
      <c r="J252" s="18">
        <f t="shared" si="96"/>
        <v>10449.57</v>
      </c>
      <c r="K252" s="18">
        <v>0</v>
      </c>
      <c r="L252" s="18">
        <f t="shared" si="97"/>
        <v>0</v>
      </c>
      <c r="M252" s="18">
        <f t="shared" si="98"/>
        <v>0</v>
      </c>
      <c r="N252" s="18">
        <f t="shared" si="99"/>
        <v>10449.57</v>
      </c>
      <c r="O252" s="40">
        <f t="shared" si="85"/>
        <v>0</v>
      </c>
    </row>
    <row r="253" spans="1:15" s="12" customFormat="1" ht="12.75">
      <c r="A253" s="36" t="str">
        <f>'[1]Orçamento Sintético'!A255</f>
        <v>1.18.4</v>
      </c>
      <c r="B253" s="36" t="str">
        <f>'[1]Orçamento Sintético'!D255</f>
        <v>Rodapé alta resistência, h = 10 cm</v>
      </c>
      <c r="C253" s="36" t="str">
        <f>'[1]Orçamento Sintético'!E255</f>
        <v>m</v>
      </c>
      <c r="D253" s="36">
        <v>190.14</v>
      </c>
      <c r="E253" s="37">
        <f>'BM 002'!G253</f>
        <v>0</v>
      </c>
      <c r="F253" s="68"/>
      <c r="G253" s="37">
        <f t="shared" si="94"/>
        <v>0</v>
      </c>
      <c r="H253" s="37">
        <f t="shared" si="95"/>
        <v>190.14</v>
      </c>
      <c r="I253" s="61">
        <v>20.48</v>
      </c>
      <c r="J253" s="18">
        <f t="shared" si="96"/>
        <v>3894.06</v>
      </c>
      <c r="K253" s="18">
        <v>0</v>
      </c>
      <c r="L253" s="18">
        <f t="shared" si="97"/>
        <v>0</v>
      </c>
      <c r="M253" s="18">
        <f t="shared" si="98"/>
        <v>0</v>
      </c>
      <c r="N253" s="18">
        <f t="shared" si="99"/>
        <v>3894.06</v>
      </c>
      <c r="O253" s="40">
        <f t="shared" si="85"/>
        <v>0</v>
      </c>
    </row>
    <row r="254" spans="1:15" s="12" customFormat="1" ht="25.5">
      <c r="A254" s="36" t="str">
        <f>'[1]Orçamento Sintético'!A256</f>
        <v>1.18.5</v>
      </c>
      <c r="B254" s="36" t="str">
        <f>'[1]Orçamento Sintético'!D256</f>
        <v>REMOÇÃO DE PORTAS, DE FORMA MANUAL, SEM REAPROVEITAMENTO. AF_12/2017</v>
      </c>
      <c r="C254" s="36" t="str">
        <f>'[1]Orçamento Sintético'!E256</f>
        <v>m²</v>
      </c>
      <c r="D254" s="36">
        <v>1.68</v>
      </c>
      <c r="E254" s="37">
        <f>'BM 002'!G254</f>
        <v>0</v>
      </c>
      <c r="F254" s="68"/>
      <c r="G254" s="37">
        <f t="shared" si="94"/>
        <v>0</v>
      </c>
      <c r="H254" s="37">
        <f t="shared" si="95"/>
        <v>1.68</v>
      </c>
      <c r="I254" s="61">
        <v>7.73</v>
      </c>
      <c r="J254" s="18">
        <f t="shared" si="96"/>
        <v>12.98</v>
      </c>
      <c r="K254" s="18">
        <v>0</v>
      </c>
      <c r="L254" s="18">
        <f t="shared" si="97"/>
        <v>0</v>
      </c>
      <c r="M254" s="18">
        <f t="shared" si="98"/>
        <v>0</v>
      </c>
      <c r="N254" s="18">
        <f t="shared" si="99"/>
        <v>12.98</v>
      </c>
      <c r="O254" s="40">
        <f t="shared" si="85"/>
        <v>0</v>
      </c>
    </row>
    <row r="255" spans="1:15" s="12" customFormat="1" ht="25.5">
      <c r="A255" s="36" t="str">
        <f>'[1]Orçamento Sintético'!A257</f>
        <v>1.18.6</v>
      </c>
      <c r="B255" s="36" t="str">
        <f>'[1]Orçamento Sintético'!D257</f>
        <v>Porta em madeira mista, almofadada, 80 x 210 cm, exclusive batente e ferragens</v>
      </c>
      <c r="C255" s="36" t="str">
        <f>'[1]Orçamento Sintético'!E257</f>
        <v>un</v>
      </c>
      <c r="D255" s="36">
        <v>1</v>
      </c>
      <c r="E255" s="37">
        <f>'BM 002'!G255</f>
        <v>0</v>
      </c>
      <c r="F255" s="68"/>
      <c r="G255" s="37">
        <f t="shared" si="94"/>
        <v>0</v>
      </c>
      <c r="H255" s="37">
        <f t="shared" si="95"/>
        <v>1</v>
      </c>
      <c r="I255" s="61">
        <v>314.06</v>
      </c>
      <c r="J255" s="18">
        <f t="shared" si="96"/>
        <v>314.06</v>
      </c>
      <c r="K255" s="18">
        <v>0</v>
      </c>
      <c r="L255" s="18">
        <f t="shared" si="97"/>
        <v>0</v>
      </c>
      <c r="M255" s="18">
        <f t="shared" si="98"/>
        <v>0</v>
      </c>
      <c r="N255" s="18">
        <f t="shared" si="99"/>
        <v>314.06</v>
      </c>
      <c r="O255" s="40">
        <f t="shared" si="85"/>
        <v>0</v>
      </c>
    </row>
    <row r="256" spans="1:15" s="12" customFormat="1" ht="25.5">
      <c r="A256" s="36" t="str">
        <f>'[1]Orçamento Sintético'!A258</f>
        <v>1.18.7</v>
      </c>
      <c r="B256" s="36" t="str">
        <f>'[1]Orçamento Sintético'!D258</f>
        <v>Fechadura para porta externa, linha Colonial, ref.803-04 EZL, marca Stam ou similar</v>
      </c>
      <c r="C256" s="36" t="str">
        <f>'[1]Orçamento Sintético'!E258</f>
        <v>un</v>
      </c>
      <c r="D256" s="36">
        <v>1</v>
      </c>
      <c r="E256" s="37">
        <f>'BM 002'!G256</f>
        <v>0</v>
      </c>
      <c r="F256" s="68"/>
      <c r="G256" s="37">
        <f t="shared" si="94"/>
        <v>0</v>
      </c>
      <c r="H256" s="37">
        <f t="shared" si="95"/>
        <v>1</v>
      </c>
      <c r="I256" s="61">
        <v>138.68</v>
      </c>
      <c r="J256" s="18">
        <f t="shared" si="96"/>
        <v>138.68</v>
      </c>
      <c r="K256" s="18">
        <v>0</v>
      </c>
      <c r="L256" s="18">
        <f t="shared" si="97"/>
        <v>0</v>
      </c>
      <c r="M256" s="18">
        <f t="shared" si="98"/>
        <v>0</v>
      </c>
      <c r="N256" s="18">
        <f t="shared" si="99"/>
        <v>138.68</v>
      </c>
      <c r="O256" s="40">
        <f t="shared" si="85"/>
        <v>0</v>
      </c>
    </row>
    <row r="257" spans="1:15" s="12" customFormat="1" ht="38.25">
      <c r="A257" s="36" t="str">
        <f>'[1]Orçamento Sintético'!A259</f>
        <v>1.18.8</v>
      </c>
      <c r="B257" s="36" t="str">
        <f>'[1]Orçamento Sintético'!D259</f>
        <v>Porta ou janela em alumínio, cor N/P/B,tipo veneziana, de abrir ou correr, completa inclusive caixilhos, dobradiças ou roldanas e fechadura</v>
      </c>
      <c r="C257" s="36" t="str">
        <f>'[1]Orçamento Sintético'!E259</f>
        <v>m²</v>
      </c>
      <c r="D257" s="36">
        <v>1.68</v>
      </c>
      <c r="E257" s="37">
        <f>'BM 002'!G257</f>
        <v>0</v>
      </c>
      <c r="F257" s="68"/>
      <c r="G257" s="37">
        <f t="shared" si="94"/>
        <v>0</v>
      </c>
      <c r="H257" s="37">
        <f t="shared" si="95"/>
        <v>1.68</v>
      </c>
      <c r="I257" s="61">
        <v>335.46</v>
      </c>
      <c r="J257" s="18">
        <f t="shared" si="96"/>
        <v>563.57000000000005</v>
      </c>
      <c r="K257" s="18">
        <v>0</v>
      </c>
      <c r="L257" s="18">
        <f t="shared" si="97"/>
        <v>0</v>
      </c>
      <c r="M257" s="18">
        <f t="shared" si="98"/>
        <v>0</v>
      </c>
      <c r="N257" s="18">
        <f t="shared" si="99"/>
        <v>563.57000000000005</v>
      </c>
      <c r="O257" s="40">
        <f t="shared" ref="O257:O320" si="100">TRUNC((L257/J257),2)</f>
        <v>0</v>
      </c>
    </row>
    <row r="258" spans="1:15" s="12" customFormat="1" ht="38.25">
      <c r="A258" s="36" t="str">
        <f>'[1]Orçamento Sintético'!A260</f>
        <v>1.18.9</v>
      </c>
      <c r="B258" s="36" t="str">
        <f>'[1]Orçamento Sintético'!D260</f>
        <v>Pintura sobre superfícies de madeira com aplicação de 01 demão de fundo sintético nivelador, 01 demão de massa a óleo e 02 demãos de tinta esmalte</v>
      </c>
      <c r="C258" s="36" t="str">
        <f>'[1]Orçamento Sintético'!E260</f>
        <v>m²</v>
      </c>
      <c r="D258" s="36">
        <v>4.7300000000000004</v>
      </c>
      <c r="E258" s="37">
        <f>'BM 002'!G258</f>
        <v>0</v>
      </c>
      <c r="F258" s="68"/>
      <c r="G258" s="37">
        <f t="shared" si="94"/>
        <v>0</v>
      </c>
      <c r="H258" s="37">
        <f t="shared" si="95"/>
        <v>4.7300000000000004</v>
      </c>
      <c r="I258" s="61">
        <v>40.630000000000003</v>
      </c>
      <c r="J258" s="18">
        <f t="shared" si="96"/>
        <v>192.17</v>
      </c>
      <c r="K258" s="18">
        <v>0</v>
      </c>
      <c r="L258" s="18">
        <f t="shared" si="97"/>
        <v>0</v>
      </c>
      <c r="M258" s="18">
        <f t="shared" si="98"/>
        <v>0</v>
      </c>
      <c r="N258" s="18">
        <f t="shared" si="99"/>
        <v>192.17</v>
      </c>
      <c r="O258" s="40">
        <f t="shared" si="100"/>
        <v>0</v>
      </c>
    </row>
    <row r="259" spans="1:15" s="12" customFormat="1" ht="12.75">
      <c r="A259" s="36" t="str">
        <f>'[1]Orçamento Sintético'!A261</f>
        <v>1.18.10</v>
      </c>
      <c r="B259" s="36" t="str">
        <f>'[1]Orçamento Sintético'!D261</f>
        <v>Filete de mármore branco, 2 cm, para acabamentos</v>
      </c>
      <c r="C259" s="36" t="str">
        <f>'[1]Orçamento Sintético'!E261</f>
        <v>m</v>
      </c>
      <c r="D259" s="36">
        <v>1.7</v>
      </c>
      <c r="E259" s="37">
        <f>'BM 002'!G259</f>
        <v>0</v>
      </c>
      <c r="F259" s="68"/>
      <c r="G259" s="37">
        <f t="shared" si="94"/>
        <v>0</v>
      </c>
      <c r="H259" s="37">
        <f t="shared" si="95"/>
        <v>1.7</v>
      </c>
      <c r="I259" s="61">
        <v>29.26</v>
      </c>
      <c r="J259" s="18">
        <f t="shared" si="96"/>
        <v>49.74</v>
      </c>
      <c r="K259" s="18">
        <v>0</v>
      </c>
      <c r="L259" s="18">
        <f t="shared" si="97"/>
        <v>0</v>
      </c>
      <c r="M259" s="18">
        <f t="shared" si="98"/>
        <v>0</v>
      </c>
      <c r="N259" s="18">
        <f t="shared" si="99"/>
        <v>49.74</v>
      </c>
      <c r="O259" s="40">
        <f t="shared" si="100"/>
        <v>0</v>
      </c>
    </row>
    <row r="260" spans="1:15" s="12" customFormat="1" ht="51">
      <c r="A260" s="36" t="str">
        <f>'[1]Orçamento Sintético'!A262</f>
        <v>1.18.11</v>
      </c>
      <c r="B260" s="36" t="str">
        <f>'[1]Orçamento Sintético'!D262</f>
        <v>Box para banheiro em vidro temperado 8 mm, liso, incolor, de correr, em aluminío branco, inclusive ferragens - fornecimento e instalação - Rev.02_10/2021</v>
      </c>
      <c r="C260" s="36" t="str">
        <f>'[1]Orçamento Sintético'!E262</f>
        <v>m²</v>
      </c>
      <c r="D260" s="36">
        <v>3.06</v>
      </c>
      <c r="E260" s="37">
        <f>'BM 002'!G260</f>
        <v>0</v>
      </c>
      <c r="F260" s="68"/>
      <c r="G260" s="37">
        <f t="shared" si="94"/>
        <v>0</v>
      </c>
      <c r="H260" s="37">
        <f t="shared" si="95"/>
        <v>3.06</v>
      </c>
      <c r="I260" s="61">
        <v>286.51</v>
      </c>
      <c r="J260" s="18">
        <f t="shared" si="96"/>
        <v>876.72</v>
      </c>
      <c r="K260" s="18">
        <v>0</v>
      </c>
      <c r="L260" s="18">
        <f t="shared" si="97"/>
        <v>0</v>
      </c>
      <c r="M260" s="18">
        <f t="shared" si="98"/>
        <v>0</v>
      </c>
      <c r="N260" s="18">
        <f t="shared" si="99"/>
        <v>876.72</v>
      </c>
      <c r="O260" s="40">
        <f t="shared" si="100"/>
        <v>0</v>
      </c>
    </row>
    <row r="261" spans="1:15" s="12" customFormat="1" ht="12.75">
      <c r="A261" s="36" t="str">
        <f>'[1]Orçamento Sintético'!A263</f>
        <v>1.18.12</v>
      </c>
      <c r="B261" s="36" t="str">
        <f>'[1]Orçamento Sintético'!D263</f>
        <v>Vidro fantasia canelado 4 mm - Rev 02_10/2021</v>
      </c>
      <c r="C261" s="36" t="str">
        <f>'[1]Orçamento Sintético'!E263</f>
        <v>m²</v>
      </c>
      <c r="D261" s="36">
        <v>1</v>
      </c>
      <c r="E261" s="37">
        <f>'BM 002'!G261</f>
        <v>0</v>
      </c>
      <c r="F261" s="68"/>
      <c r="G261" s="37">
        <f t="shared" si="94"/>
        <v>0</v>
      </c>
      <c r="H261" s="37">
        <f t="shared" si="95"/>
        <v>1</v>
      </c>
      <c r="I261" s="61">
        <v>176.72</v>
      </c>
      <c r="J261" s="18">
        <f t="shared" si="96"/>
        <v>176.72</v>
      </c>
      <c r="K261" s="18">
        <v>0</v>
      </c>
      <c r="L261" s="18">
        <f t="shared" si="97"/>
        <v>0</v>
      </c>
      <c r="M261" s="18">
        <f t="shared" si="98"/>
        <v>0</v>
      </c>
      <c r="N261" s="18">
        <f t="shared" si="99"/>
        <v>176.72</v>
      </c>
      <c r="O261" s="40">
        <f t="shared" si="100"/>
        <v>0</v>
      </c>
    </row>
    <row r="262" spans="1:15" s="12" customFormat="1" ht="12.75">
      <c r="A262" s="36" t="str">
        <f>'[1]Orçamento Sintético'!A264</f>
        <v>1.18.13</v>
      </c>
      <c r="B262" s="36" t="str">
        <f>'[1]Orçamento Sintético'!D264</f>
        <v>Remoção de esquadria de alumínio e vidro</v>
      </c>
      <c r="C262" s="36" t="str">
        <f>'[1]Orçamento Sintético'!E264</f>
        <v>m²</v>
      </c>
      <c r="D262" s="36">
        <v>4.8</v>
      </c>
      <c r="E262" s="37">
        <f>'BM 002'!G262</f>
        <v>0</v>
      </c>
      <c r="F262" s="68"/>
      <c r="G262" s="37">
        <f t="shared" si="94"/>
        <v>0</v>
      </c>
      <c r="H262" s="37">
        <f t="shared" si="95"/>
        <v>4.8</v>
      </c>
      <c r="I262" s="61">
        <v>13.61</v>
      </c>
      <c r="J262" s="18">
        <f t="shared" si="96"/>
        <v>65.319999999999993</v>
      </c>
      <c r="K262" s="18">
        <v>0</v>
      </c>
      <c r="L262" s="18">
        <f t="shared" si="97"/>
        <v>0</v>
      </c>
      <c r="M262" s="18">
        <f t="shared" si="98"/>
        <v>0</v>
      </c>
      <c r="N262" s="18">
        <f t="shared" si="99"/>
        <v>65.319999999999993</v>
      </c>
      <c r="O262" s="40">
        <f t="shared" si="100"/>
        <v>0</v>
      </c>
    </row>
    <row r="263" spans="1:15" s="12" customFormat="1" ht="25.5">
      <c r="A263" s="36" t="str">
        <f>'[1]Orçamento Sintético'!A265</f>
        <v>1.18.14</v>
      </c>
      <c r="B263" s="36" t="str">
        <f>'[1]Orçamento Sintético'!D265</f>
        <v>Janela em alumínio, cor N/P/B, tipo moldura-vidro, de correr, exclusive vidro</v>
      </c>
      <c r="C263" s="36" t="str">
        <f>'[1]Orçamento Sintético'!E265</f>
        <v>m²</v>
      </c>
      <c r="D263" s="36">
        <v>4.8</v>
      </c>
      <c r="E263" s="37">
        <f>'BM 002'!G263</f>
        <v>0</v>
      </c>
      <c r="F263" s="68"/>
      <c r="G263" s="37">
        <f t="shared" si="94"/>
        <v>0</v>
      </c>
      <c r="H263" s="37">
        <f t="shared" si="95"/>
        <v>4.8</v>
      </c>
      <c r="I263" s="61">
        <v>295.58999999999997</v>
      </c>
      <c r="J263" s="18">
        <f t="shared" si="96"/>
        <v>1418.83</v>
      </c>
      <c r="K263" s="18">
        <v>0</v>
      </c>
      <c r="L263" s="18">
        <f t="shared" si="97"/>
        <v>0</v>
      </c>
      <c r="M263" s="18">
        <f t="shared" si="98"/>
        <v>0</v>
      </c>
      <c r="N263" s="18">
        <f t="shared" si="99"/>
        <v>1418.83</v>
      </c>
      <c r="O263" s="40">
        <f t="shared" si="100"/>
        <v>0</v>
      </c>
    </row>
    <row r="264" spans="1:15" s="12" customFormat="1" ht="38.25">
      <c r="A264" s="36" t="str">
        <f>'[1]Orçamento Sintético'!A266</f>
        <v>1.18.15</v>
      </c>
      <c r="B264" s="36" t="str">
        <f>'[1]Orçamento Sintético'!D266</f>
        <v>INSTALAÇÃO DE VIDRO LISO INCOLOR, E = 4 MM, EM ESQUADRIA DE ALUMÍNIO OU PVC, FIXADO COM BAGUETE. AF_01/2021_P</v>
      </c>
      <c r="C264" s="36" t="str">
        <f>'[1]Orçamento Sintético'!E266</f>
        <v>m²</v>
      </c>
      <c r="D264" s="36">
        <v>4.5599999999999996</v>
      </c>
      <c r="E264" s="37">
        <f>'BM 002'!G264</f>
        <v>0</v>
      </c>
      <c r="F264" s="68"/>
      <c r="G264" s="37">
        <f t="shared" si="94"/>
        <v>0</v>
      </c>
      <c r="H264" s="37">
        <f t="shared" si="95"/>
        <v>4.5599999999999996</v>
      </c>
      <c r="I264" s="61">
        <v>310.77999999999997</v>
      </c>
      <c r="J264" s="18">
        <f t="shared" si="96"/>
        <v>1417.15</v>
      </c>
      <c r="K264" s="18">
        <v>0</v>
      </c>
      <c r="L264" s="18">
        <f t="shared" si="97"/>
        <v>0</v>
      </c>
      <c r="M264" s="18">
        <f t="shared" si="98"/>
        <v>0</v>
      </c>
      <c r="N264" s="18">
        <f t="shared" si="99"/>
        <v>1417.15</v>
      </c>
      <c r="O264" s="40">
        <f t="shared" si="100"/>
        <v>0</v>
      </c>
    </row>
    <row r="265" spans="1:15" s="12" customFormat="1" ht="25.5">
      <c r="A265" s="36" t="str">
        <f>'[1]Orçamento Sintético'!A267</f>
        <v>1.18.16</v>
      </c>
      <c r="B265" s="36" t="str">
        <f>'[1]Orçamento Sintético'!D267</f>
        <v>Ponto de luz em teto ou parede, com eletroduto de pvc flexivel sanfonado aparente Ø 3/4""</v>
      </c>
      <c r="C265" s="36" t="str">
        <f>'[1]Orçamento Sintético'!E267</f>
        <v>un</v>
      </c>
      <c r="D265" s="36">
        <v>1</v>
      </c>
      <c r="E265" s="37">
        <f>'BM 002'!G265</f>
        <v>0</v>
      </c>
      <c r="F265" s="68"/>
      <c r="G265" s="37">
        <f t="shared" si="94"/>
        <v>0</v>
      </c>
      <c r="H265" s="37">
        <f t="shared" si="95"/>
        <v>1</v>
      </c>
      <c r="I265" s="61">
        <v>216.69</v>
      </c>
      <c r="J265" s="18">
        <f t="shared" si="96"/>
        <v>216.69</v>
      </c>
      <c r="K265" s="18">
        <v>0</v>
      </c>
      <c r="L265" s="18">
        <f t="shared" si="97"/>
        <v>0</v>
      </c>
      <c r="M265" s="18">
        <f t="shared" si="98"/>
        <v>0</v>
      </c>
      <c r="N265" s="18">
        <f t="shared" si="99"/>
        <v>216.69</v>
      </c>
      <c r="O265" s="40">
        <f t="shared" si="100"/>
        <v>0</v>
      </c>
    </row>
    <row r="266" spans="1:15" s="12" customFormat="1" ht="25.5">
      <c r="A266" s="36" t="str">
        <f>'[1]Orçamento Sintético'!A268</f>
        <v>1.18.17</v>
      </c>
      <c r="B266" s="36" t="str">
        <f>'[1]Orçamento Sintético'!D268</f>
        <v>Ponto de tomada p/ lógica, c/ canaleta plastica 20x10mm com divisória, sem fiação, aparente</v>
      </c>
      <c r="C266" s="36" t="str">
        <f>'[1]Orçamento Sintético'!E268</f>
        <v>un</v>
      </c>
      <c r="D266" s="36">
        <v>2</v>
      </c>
      <c r="E266" s="37">
        <f>'BM 002'!G266</f>
        <v>0</v>
      </c>
      <c r="F266" s="68"/>
      <c r="G266" s="37">
        <f t="shared" si="94"/>
        <v>0</v>
      </c>
      <c r="H266" s="37">
        <f t="shared" si="95"/>
        <v>2</v>
      </c>
      <c r="I266" s="61">
        <v>108.23</v>
      </c>
      <c r="J266" s="18">
        <f t="shared" si="96"/>
        <v>216.46</v>
      </c>
      <c r="K266" s="18">
        <v>0</v>
      </c>
      <c r="L266" s="18">
        <f t="shared" si="97"/>
        <v>0</v>
      </c>
      <c r="M266" s="18">
        <f t="shared" si="98"/>
        <v>0</v>
      </c>
      <c r="N266" s="18">
        <f t="shared" si="99"/>
        <v>216.46</v>
      </c>
      <c r="O266" s="40">
        <f t="shared" si="100"/>
        <v>0</v>
      </c>
    </row>
    <row r="267" spans="1:15" s="12" customFormat="1" ht="25.5">
      <c r="A267" s="36" t="str">
        <f>'[1]Orçamento Sintético'!A269</f>
        <v>1.18.18</v>
      </c>
      <c r="B267" s="36" t="str">
        <f>'[1]Orçamento Sintético'!D269</f>
        <v>Ponto de telefone c/tomada padrão Telebrás, com canaleta plastica c/divisoria 20x10mm, aparente</v>
      </c>
      <c r="C267" s="36" t="str">
        <f>'[1]Orçamento Sintético'!E269</f>
        <v>un</v>
      </c>
      <c r="D267" s="36">
        <v>1</v>
      </c>
      <c r="E267" s="37">
        <f>'BM 002'!G267</f>
        <v>0</v>
      </c>
      <c r="F267" s="68"/>
      <c r="G267" s="37">
        <f t="shared" si="94"/>
        <v>0</v>
      </c>
      <c r="H267" s="37">
        <f t="shared" si="95"/>
        <v>1</v>
      </c>
      <c r="I267" s="61">
        <v>172.16</v>
      </c>
      <c r="J267" s="18">
        <f t="shared" si="96"/>
        <v>172.16</v>
      </c>
      <c r="K267" s="18">
        <v>0</v>
      </c>
      <c r="L267" s="18">
        <f t="shared" si="97"/>
        <v>0</v>
      </c>
      <c r="M267" s="18">
        <f t="shared" si="98"/>
        <v>0</v>
      </c>
      <c r="N267" s="18">
        <f t="shared" si="99"/>
        <v>172.16</v>
      </c>
      <c r="O267" s="40">
        <f t="shared" si="100"/>
        <v>0</v>
      </c>
    </row>
    <row r="268" spans="1:15" s="12" customFormat="1" ht="25.5">
      <c r="A268" s="36" t="str">
        <f>'[1]Orçamento Sintético'!A270</f>
        <v>1.18.19</v>
      </c>
      <c r="B268" s="36" t="str">
        <f>'[1]Orçamento Sintético'!D270</f>
        <v>Enchimento de rasgos em alvenaria e concreto  para tubulação  diâm    1/2"" a 1""</v>
      </c>
      <c r="C268" s="36" t="str">
        <f>'[1]Orçamento Sintético'!E270</f>
        <v>m</v>
      </c>
      <c r="D268" s="36">
        <v>5</v>
      </c>
      <c r="E268" s="37">
        <f>'BM 002'!G268</f>
        <v>0</v>
      </c>
      <c r="F268" s="68"/>
      <c r="G268" s="37">
        <f t="shared" si="94"/>
        <v>0</v>
      </c>
      <c r="H268" s="37">
        <f t="shared" si="95"/>
        <v>5</v>
      </c>
      <c r="I268" s="61">
        <v>4.59</v>
      </c>
      <c r="J268" s="18">
        <f t="shared" si="96"/>
        <v>22.95</v>
      </c>
      <c r="K268" s="18">
        <v>0</v>
      </c>
      <c r="L268" s="18">
        <f t="shared" si="97"/>
        <v>0</v>
      </c>
      <c r="M268" s="18">
        <f t="shared" si="98"/>
        <v>0</v>
      </c>
      <c r="N268" s="18">
        <f t="shared" si="99"/>
        <v>22.95</v>
      </c>
      <c r="O268" s="40">
        <f t="shared" si="100"/>
        <v>0</v>
      </c>
    </row>
    <row r="269" spans="1:15" s="12" customFormat="1" ht="25.5">
      <c r="A269" s="36" t="str">
        <f>'[1]Orçamento Sintético'!A271</f>
        <v>1.18.20</v>
      </c>
      <c r="B269" s="36" t="str">
        <f>'[1]Orçamento Sintético'!D271</f>
        <v>Rasgos em alvenaria para passagem de tubulação   diâm     1/2"" a 1""</v>
      </c>
      <c r="C269" s="36" t="str">
        <f>'[1]Orçamento Sintético'!E271</f>
        <v>m</v>
      </c>
      <c r="D269" s="36">
        <v>5</v>
      </c>
      <c r="E269" s="37">
        <f>'BM 002'!G269</f>
        <v>0</v>
      </c>
      <c r="F269" s="68"/>
      <c r="G269" s="37">
        <f t="shared" si="94"/>
        <v>0</v>
      </c>
      <c r="H269" s="37">
        <f t="shared" si="95"/>
        <v>5</v>
      </c>
      <c r="I269" s="61">
        <v>6.16</v>
      </c>
      <c r="J269" s="18">
        <f t="shared" si="96"/>
        <v>30.8</v>
      </c>
      <c r="K269" s="18">
        <v>0</v>
      </c>
      <c r="L269" s="18">
        <f t="shared" si="97"/>
        <v>0</v>
      </c>
      <c r="M269" s="18">
        <f t="shared" si="98"/>
        <v>0</v>
      </c>
      <c r="N269" s="18">
        <f t="shared" si="99"/>
        <v>30.8</v>
      </c>
      <c r="O269" s="40">
        <f t="shared" si="100"/>
        <v>0</v>
      </c>
    </row>
    <row r="270" spans="1:15" s="12" customFormat="1" ht="12.75">
      <c r="A270" s="36" t="str">
        <f>'[1]Orçamento Sintético'!A272</f>
        <v>1.18.21</v>
      </c>
      <c r="B270" s="36" t="str">
        <f>'[1]Orçamento Sintético'!D272</f>
        <v>Tubo pvc rígido roscável d = 1/2""</v>
      </c>
      <c r="C270" s="36" t="str">
        <f>'[1]Orçamento Sintético'!E272</f>
        <v>m</v>
      </c>
      <c r="D270" s="36">
        <v>4.5</v>
      </c>
      <c r="E270" s="37">
        <f>'BM 002'!G270</f>
        <v>0</v>
      </c>
      <c r="F270" s="68"/>
      <c r="G270" s="37">
        <f t="shared" si="94"/>
        <v>0</v>
      </c>
      <c r="H270" s="37">
        <f t="shared" si="95"/>
        <v>4.5</v>
      </c>
      <c r="I270" s="61">
        <v>18.39</v>
      </c>
      <c r="J270" s="18">
        <f t="shared" si="96"/>
        <v>82.75</v>
      </c>
      <c r="K270" s="18">
        <v>0</v>
      </c>
      <c r="L270" s="18">
        <f t="shared" si="97"/>
        <v>0</v>
      </c>
      <c r="M270" s="18">
        <f t="shared" si="98"/>
        <v>0</v>
      </c>
      <c r="N270" s="18">
        <f t="shared" si="99"/>
        <v>82.75</v>
      </c>
      <c r="O270" s="40">
        <f t="shared" si="100"/>
        <v>0</v>
      </c>
    </row>
    <row r="271" spans="1:15" s="12" customFormat="1" ht="12.75">
      <c r="A271" s="36" t="str">
        <f>'[1]Orçamento Sintético'!A273</f>
        <v>1.18.22</v>
      </c>
      <c r="B271" s="36" t="str">
        <f>'[1]Orçamento Sintético'!D273</f>
        <v>Joelho de 90º de pvc rígido roscável, diâm = 1/2""</v>
      </c>
      <c r="C271" s="36" t="str">
        <f>'[1]Orçamento Sintético'!E273</f>
        <v>un</v>
      </c>
      <c r="D271" s="36">
        <v>5</v>
      </c>
      <c r="E271" s="37">
        <f>'BM 002'!G271</f>
        <v>0</v>
      </c>
      <c r="F271" s="68"/>
      <c r="G271" s="37">
        <f t="shared" si="94"/>
        <v>0</v>
      </c>
      <c r="H271" s="37">
        <f t="shared" si="95"/>
        <v>5</v>
      </c>
      <c r="I271" s="61">
        <v>11.57</v>
      </c>
      <c r="J271" s="18">
        <f t="shared" si="96"/>
        <v>57.85</v>
      </c>
      <c r="K271" s="18">
        <v>0</v>
      </c>
      <c r="L271" s="18">
        <f t="shared" si="97"/>
        <v>0</v>
      </c>
      <c r="M271" s="18">
        <f t="shared" si="98"/>
        <v>0</v>
      </c>
      <c r="N271" s="18">
        <f t="shared" si="99"/>
        <v>57.85</v>
      </c>
      <c r="O271" s="40">
        <f t="shared" si="100"/>
        <v>0</v>
      </c>
    </row>
    <row r="272" spans="1:15" s="12" customFormat="1" ht="51">
      <c r="A272" s="36" t="str">
        <f>'[1]Orçamento Sintético'!A274</f>
        <v>1.18.23</v>
      </c>
      <c r="B272" s="36" t="str">
        <f>'[1]Orçamento Sintético'!D274</f>
        <v>Portão de ferro de abrir, quadro em tubo de aço galv.1 1/2"", barra quadrada 1/2"" na vertical e barra chata de 1 x 3/16"" na horizontal, inclusive dobradiças e e ferrolho</v>
      </c>
      <c r="C272" s="36" t="str">
        <f>'[1]Orçamento Sintético'!E274</f>
        <v>m²</v>
      </c>
      <c r="D272" s="36">
        <v>18.25</v>
      </c>
      <c r="E272" s="37">
        <f>'BM 002'!G272</f>
        <v>0</v>
      </c>
      <c r="F272" s="68"/>
      <c r="G272" s="37">
        <f t="shared" si="94"/>
        <v>0</v>
      </c>
      <c r="H272" s="37">
        <f t="shared" si="95"/>
        <v>18.25</v>
      </c>
      <c r="I272" s="61">
        <v>352.43</v>
      </c>
      <c r="J272" s="18">
        <f t="shared" si="96"/>
        <v>6431.84</v>
      </c>
      <c r="K272" s="18">
        <v>0</v>
      </c>
      <c r="L272" s="18">
        <f t="shared" si="97"/>
        <v>0</v>
      </c>
      <c r="M272" s="18">
        <f t="shared" si="98"/>
        <v>0</v>
      </c>
      <c r="N272" s="18">
        <f t="shared" si="99"/>
        <v>6431.84</v>
      </c>
      <c r="O272" s="40">
        <f t="shared" si="100"/>
        <v>0</v>
      </c>
    </row>
    <row r="273" spans="1:15" s="12" customFormat="1" ht="38.25">
      <c r="A273" s="36" t="str">
        <f>'[1]Orçamento Sintético'!A275</f>
        <v>1.18.24</v>
      </c>
      <c r="B273" s="36" t="str">
        <f>'[1]Orçamento Sintético'!D275</f>
        <v>Pintura de acabamento com lixamento, aplicação de 01 demão de tinta à base de zarcão e 02 demãos de tinta esmalte</v>
      </c>
      <c r="C273" s="36" t="str">
        <f>'[1]Orçamento Sintético'!E275</f>
        <v>m²</v>
      </c>
      <c r="D273" s="36">
        <v>36.4</v>
      </c>
      <c r="E273" s="37">
        <f>'BM 002'!G273</f>
        <v>0</v>
      </c>
      <c r="F273" s="68"/>
      <c r="G273" s="37">
        <f t="shared" si="94"/>
        <v>0</v>
      </c>
      <c r="H273" s="37">
        <f t="shared" si="95"/>
        <v>36.4</v>
      </c>
      <c r="I273" s="61">
        <v>26.63</v>
      </c>
      <c r="J273" s="18">
        <f t="shared" si="96"/>
        <v>969.33</v>
      </c>
      <c r="K273" s="18">
        <v>0</v>
      </c>
      <c r="L273" s="18">
        <f t="shared" si="97"/>
        <v>0</v>
      </c>
      <c r="M273" s="18">
        <f t="shared" si="98"/>
        <v>0</v>
      </c>
      <c r="N273" s="18">
        <f t="shared" si="99"/>
        <v>969.33</v>
      </c>
      <c r="O273" s="40">
        <f t="shared" si="100"/>
        <v>0</v>
      </c>
    </row>
    <row r="274" spans="1:15" s="82" customFormat="1" ht="12.75">
      <c r="A274" s="64" t="str">
        <f>'[1]Orçamento Sintético'!A276</f>
        <v>1.19</v>
      </c>
      <c r="B274" s="64" t="str">
        <f>'[1]Orçamento Sintético'!D276</f>
        <v>PAISAGISMO</v>
      </c>
      <c r="C274" s="64"/>
      <c r="D274" s="64"/>
      <c r="E274" s="70"/>
      <c r="F274" s="83"/>
      <c r="G274" s="84"/>
      <c r="H274" s="84"/>
      <c r="I274" s="89"/>
      <c r="J274" s="89">
        <f>SUM(J275:J276)</f>
        <v>9257.39</v>
      </c>
      <c r="K274" s="89">
        <v>216</v>
      </c>
      <c r="L274" s="89">
        <f>SUM(L275:L276)</f>
        <v>0</v>
      </c>
      <c r="M274" s="89">
        <f>SUM(M275:M276)</f>
        <v>216</v>
      </c>
      <c r="N274" s="89">
        <f>SUM(N275:N276)</f>
        <v>9041.39</v>
      </c>
      <c r="O274" s="86"/>
    </row>
    <row r="275" spans="1:15" s="12" customFormat="1" ht="25.5">
      <c r="A275" s="36" t="str">
        <f>'[1]Orçamento Sintético'!A277</f>
        <v>1.19.1</v>
      </c>
      <c r="B275" s="36" t="str">
        <f>'[1]Orçamento Sintético'!D277</f>
        <v>LIMPEZA MANUAL DE VEGETAÇÃO EM TERRENO COM ENXADA.AF_05/2018</v>
      </c>
      <c r="C275" s="36" t="str">
        <f>'[1]Orçamento Sintético'!E277</f>
        <v>m²</v>
      </c>
      <c r="D275" s="36">
        <v>436.67</v>
      </c>
      <c r="E275" s="37">
        <f>'BM 002'!G275</f>
        <v>75</v>
      </c>
      <c r="F275" s="68"/>
      <c r="G275" s="37">
        <f t="shared" si="94"/>
        <v>75</v>
      </c>
      <c r="H275" s="37">
        <f t="shared" si="95"/>
        <v>361.67</v>
      </c>
      <c r="I275" s="61">
        <v>2.88</v>
      </c>
      <c r="J275" s="18">
        <f t="shared" ref="J275:J276" si="101">TRUNC(($I275*D275),2)</f>
        <v>1257.5999999999999</v>
      </c>
      <c r="K275" s="18">
        <v>216</v>
      </c>
      <c r="L275" s="18">
        <f t="shared" ref="L275:L276" si="102">TRUNC(($I275*F275),2)</f>
        <v>0</v>
      </c>
      <c r="M275" s="18">
        <f t="shared" ref="M275:M276" si="103">TRUNC(($L275+K275),2)</f>
        <v>216</v>
      </c>
      <c r="N275" s="18">
        <f t="shared" ref="N275:N276" si="104">J275-M275</f>
        <v>1041.5999999999999</v>
      </c>
      <c r="O275" s="40">
        <f t="shared" si="100"/>
        <v>0</v>
      </c>
    </row>
    <row r="276" spans="1:15" s="12" customFormat="1" ht="12.75">
      <c r="A276" s="36" t="str">
        <f>'[1]Orçamento Sintético'!A278</f>
        <v>1.19.2</v>
      </c>
      <c r="B276" s="36" t="str">
        <f>'[1]Orçamento Sintético'!D278</f>
        <v>Grama esmeralda em mudas, fornecimento e plantio</v>
      </c>
      <c r="C276" s="36" t="str">
        <f>'[1]Orçamento Sintético'!E278</f>
        <v>m²</v>
      </c>
      <c r="D276" s="36">
        <v>436.67</v>
      </c>
      <c r="E276" s="37">
        <f>'BM 002'!G276</f>
        <v>0</v>
      </c>
      <c r="F276" s="68"/>
      <c r="G276" s="37">
        <f t="shared" si="94"/>
        <v>0</v>
      </c>
      <c r="H276" s="37">
        <f t="shared" si="95"/>
        <v>436.67</v>
      </c>
      <c r="I276" s="61">
        <v>18.32</v>
      </c>
      <c r="J276" s="18">
        <f t="shared" si="101"/>
        <v>7999.79</v>
      </c>
      <c r="K276" s="18">
        <v>0</v>
      </c>
      <c r="L276" s="18">
        <f t="shared" si="102"/>
        <v>0</v>
      </c>
      <c r="M276" s="18">
        <f t="shared" si="103"/>
        <v>0</v>
      </c>
      <c r="N276" s="18">
        <f t="shared" si="104"/>
        <v>7999.79</v>
      </c>
      <c r="O276" s="40">
        <f t="shared" si="100"/>
        <v>0</v>
      </c>
    </row>
    <row r="277" spans="1:15" s="82" customFormat="1" ht="12.75">
      <c r="A277" s="64" t="str">
        <f>'[1]Orçamento Sintético'!A279</f>
        <v>1.20</v>
      </c>
      <c r="B277" s="64" t="str">
        <f>'[1]Orçamento Sintético'!D279</f>
        <v>ÁREA EXTERNA</v>
      </c>
      <c r="C277" s="64"/>
      <c r="D277" s="64"/>
      <c r="E277" s="70"/>
      <c r="F277" s="83"/>
      <c r="G277" s="84"/>
      <c r="H277" s="84"/>
      <c r="I277" s="89"/>
      <c r="J277" s="89">
        <f>J278+J286+J294+J303+J311</f>
        <v>131997.99</v>
      </c>
      <c r="K277" s="89">
        <v>1776.2975999999999</v>
      </c>
      <c r="L277" s="89">
        <f>L278+L286+L294+L303+L311</f>
        <v>0</v>
      </c>
      <c r="M277" s="89">
        <f>M278+M286+M294+M303+M311</f>
        <v>1776.2800000000002</v>
      </c>
      <c r="N277" s="89">
        <f>N278+N286+N294+N303+N311</f>
        <v>130221.71</v>
      </c>
      <c r="O277" s="86"/>
    </row>
    <row r="278" spans="1:15" s="52" customFormat="1" ht="12.75">
      <c r="A278" s="72" t="str">
        <f>'[1]Orçamento Sintético'!A280</f>
        <v>1.20.01</v>
      </c>
      <c r="B278" s="72" t="str">
        <f>'[1]Orçamento Sintético'!D280</f>
        <v>ESTACIONAMENTO</v>
      </c>
      <c r="C278" s="72"/>
      <c r="D278" s="72"/>
      <c r="E278" s="73"/>
      <c r="F278" s="80"/>
      <c r="G278" s="54"/>
      <c r="H278" s="54"/>
      <c r="I278" s="87"/>
      <c r="J278" s="87">
        <f>SUM(J279:J285)</f>
        <v>48367.090000000004</v>
      </c>
      <c r="K278" s="87">
        <v>0</v>
      </c>
      <c r="L278" s="87">
        <f>SUM(L279:L285)</f>
        <v>0</v>
      </c>
      <c r="M278" s="87">
        <f>SUM(M279:M285)</f>
        <v>0</v>
      </c>
      <c r="N278" s="87">
        <f>SUM(N279:N285)</f>
        <v>48367.090000000004</v>
      </c>
      <c r="O278" s="58"/>
    </row>
    <row r="279" spans="1:15" s="12" customFormat="1" ht="25.5">
      <c r="A279" s="36" t="str">
        <f>'[1]Orçamento Sintético'!A281</f>
        <v>1.20.01.1</v>
      </c>
      <c r="B279" s="36" t="str">
        <f>'[1]Orçamento Sintético'!D281</f>
        <v>Remoção e reassentamento de paralelepípedo sobre colchão de areia</v>
      </c>
      <c r="C279" s="36" t="str">
        <f>'[1]Orçamento Sintético'!E281</f>
        <v>m²</v>
      </c>
      <c r="D279" s="36">
        <v>550.29999999999995</v>
      </c>
      <c r="E279" s="37">
        <f>'BM 002'!G279</f>
        <v>0</v>
      </c>
      <c r="F279" s="68"/>
      <c r="G279" s="37">
        <f t="shared" si="94"/>
        <v>0</v>
      </c>
      <c r="H279" s="37">
        <f t="shared" si="95"/>
        <v>550.29999999999995</v>
      </c>
      <c r="I279" s="61">
        <v>60.05</v>
      </c>
      <c r="J279" s="18">
        <f t="shared" ref="J279:J285" si="105">TRUNC(($I279*D279),2)</f>
        <v>33045.51</v>
      </c>
      <c r="K279" s="18">
        <v>0</v>
      </c>
      <c r="L279" s="18">
        <f t="shared" ref="L279:L285" si="106">TRUNC(($I279*F279),2)</f>
        <v>0</v>
      </c>
      <c r="M279" s="18">
        <f t="shared" ref="M279:M285" si="107">TRUNC(($L279+K279),2)</f>
        <v>0</v>
      </c>
      <c r="N279" s="18">
        <f t="shared" ref="N279:N285" si="108">J279-M279</f>
        <v>33045.51</v>
      </c>
      <c r="O279" s="40">
        <f t="shared" si="100"/>
        <v>0</v>
      </c>
    </row>
    <row r="280" spans="1:15" s="12" customFormat="1" ht="12.75">
      <c r="A280" s="36" t="str">
        <f>'[1]Orçamento Sintético'!A282</f>
        <v>1.20.01.2</v>
      </c>
      <c r="B280" s="36" t="str">
        <f>'[1]Orçamento Sintético'!D282</f>
        <v>Colchão de areia</v>
      </c>
      <c r="C280" s="36" t="str">
        <f>'[1]Orçamento Sintético'!E282</f>
        <v>m³</v>
      </c>
      <c r="D280" s="36">
        <v>32.409999999999997</v>
      </c>
      <c r="E280" s="37">
        <f>'BM 002'!G280</f>
        <v>0</v>
      </c>
      <c r="F280" s="68"/>
      <c r="G280" s="37">
        <f t="shared" si="94"/>
        <v>0</v>
      </c>
      <c r="H280" s="37">
        <f t="shared" si="95"/>
        <v>32.409999999999997</v>
      </c>
      <c r="I280" s="61">
        <v>142.97</v>
      </c>
      <c r="J280" s="18">
        <f t="shared" si="105"/>
        <v>4633.6499999999996</v>
      </c>
      <c r="K280" s="18">
        <v>0</v>
      </c>
      <c r="L280" s="18">
        <f t="shared" si="106"/>
        <v>0</v>
      </c>
      <c r="M280" s="18">
        <f t="shared" si="107"/>
        <v>0</v>
      </c>
      <c r="N280" s="18">
        <f t="shared" si="108"/>
        <v>4633.6499999999996</v>
      </c>
      <c r="O280" s="40">
        <f t="shared" si="100"/>
        <v>0</v>
      </c>
    </row>
    <row r="281" spans="1:15" s="12" customFormat="1" ht="51">
      <c r="A281" s="36" t="str">
        <f>'[1]Orçamento Sintético'!A283</f>
        <v>1.20.01.3</v>
      </c>
      <c r="B281" s="36" t="str">
        <f>'[1]Orçamento Sintético'!D283</f>
        <v>Pavimentação em paralelepípedo granítico sobre colchão de areia, rejuntado com argamassa de cimento e areia traço 1:3, inclusive frete do paralelepípedo granítico</v>
      </c>
      <c r="C281" s="36" t="str">
        <f>'[1]Orçamento Sintético'!E283</f>
        <v>m²</v>
      </c>
      <c r="D281" s="36">
        <v>100</v>
      </c>
      <c r="E281" s="37">
        <f>'BM 002'!G281</f>
        <v>0</v>
      </c>
      <c r="F281" s="68"/>
      <c r="G281" s="37">
        <f t="shared" si="94"/>
        <v>0</v>
      </c>
      <c r="H281" s="37">
        <f t="shared" si="95"/>
        <v>100</v>
      </c>
      <c r="I281" s="61">
        <v>89.05</v>
      </c>
      <c r="J281" s="18">
        <f t="shared" si="105"/>
        <v>8905</v>
      </c>
      <c r="K281" s="18">
        <v>0</v>
      </c>
      <c r="L281" s="18">
        <f t="shared" si="106"/>
        <v>0</v>
      </c>
      <c r="M281" s="18">
        <f t="shared" si="107"/>
        <v>0</v>
      </c>
      <c r="N281" s="18">
        <f t="shared" si="108"/>
        <v>8905</v>
      </c>
      <c r="O281" s="40">
        <f t="shared" si="100"/>
        <v>0</v>
      </c>
    </row>
    <row r="282" spans="1:15" s="12" customFormat="1" ht="38.25">
      <c r="A282" s="36" t="str">
        <f>'[1]Orçamento Sintético'!A284</f>
        <v>1.20.01.4</v>
      </c>
      <c r="B282" s="36" t="str">
        <f>'[1]Orçamento Sintético'!D284</f>
        <v>Piso em concreto simples desempolado, fck = 15 MPa, e = 7 cm - Não inclui formas para juntas de concretagem</v>
      </c>
      <c r="C282" s="36" t="str">
        <f>'[1]Orçamento Sintético'!E284</f>
        <v>m²</v>
      </c>
      <c r="D282" s="36">
        <v>23</v>
      </c>
      <c r="E282" s="37">
        <f>'BM 002'!G282</f>
        <v>0</v>
      </c>
      <c r="F282" s="68"/>
      <c r="G282" s="37">
        <f t="shared" si="94"/>
        <v>0</v>
      </c>
      <c r="H282" s="37">
        <f t="shared" si="95"/>
        <v>23</v>
      </c>
      <c r="I282" s="61">
        <v>40.4</v>
      </c>
      <c r="J282" s="18">
        <f t="shared" si="105"/>
        <v>929.2</v>
      </c>
      <c r="K282" s="18">
        <v>0</v>
      </c>
      <c r="L282" s="18">
        <f t="shared" si="106"/>
        <v>0</v>
      </c>
      <c r="M282" s="18">
        <f t="shared" si="107"/>
        <v>0</v>
      </c>
      <c r="N282" s="18">
        <f t="shared" si="108"/>
        <v>929.2</v>
      </c>
      <c r="O282" s="40">
        <f t="shared" si="100"/>
        <v>0</v>
      </c>
    </row>
    <row r="283" spans="1:15" s="12" customFormat="1" ht="51">
      <c r="A283" s="36" t="str">
        <f>'[1]Orçamento Sintético'!A285</f>
        <v>1.20.01.5</v>
      </c>
      <c r="B283" s="36" t="str">
        <f>'[1]Orçamento Sintético'!D285</f>
        <v>Demarcação de pavimentos com pintura de 1 demão de resina acrílica, e aplicação de micro-esferas para sinalização horizontal (Estacionamentos, faixas de pedrestres, etc.)</v>
      </c>
      <c r="C283" s="36" t="str">
        <f>'[1]Orçamento Sintético'!E285</f>
        <v>m²</v>
      </c>
      <c r="D283" s="36">
        <v>12.66</v>
      </c>
      <c r="E283" s="37">
        <f>'BM 002'!G283</f>
        <v>0</v>
      </c>
      <c r="F283" s="68"/>
      <c r="G283" s="37">
        <f t="shared" si="94"/>
        <v>0</v>
      </c>
      <c r="H283" s="37">
        <f t="shared" si="95"/>
        <v>12.66</v>
      </c>
      <c r="I283" s="61">
        <v>12.34</v>
      </c>
      <c r="J283" s="18">
        <f t="shared" si="105"/>
        <v>156.22</v>
      </c>
      <c r="K283" s="18">
        <v>0</v>
      </c>
      <c r="L283" s="18">
        <f t="shared" si="106"/>
        <v>0</v>
      </c>
      <c r="M283" s="18">
        <f t="shared" si="107"/>
        <v>0</v>
      </c>
      <c r="N283" s="18">
        <f t="shared" si="108"/>
        <v>156.22</v>
      </c>
      <c r="O283" s="40">
        <f t="shared" si="100"/>
        <v>0</v>
      </c>
    </row>
    <row r="284" spans="1:15" s="12" customFormat="1" ht="51">
      <c r="A284" s="36" t="str">
        <f>'[1]Orçamento Sintético'!A286</f>
        <v>1.20.01.6</v>
      </c>
      <c r="B284" s="36" t="str">
        <f>'[1]Orçamento Sintético'!D286</f>
        <v>Rampa padrão para acesso de deficientes a passeio público, em concreto simples Fck=25MPa, desempolada, com pintura indicativa em novacor, 02 demãos</v>
      </c>
      <c r="C284" s="36" t="str">
        <f>'[1]Orçamento Sintético'!E286</f>
        <v>un</v>
      </c>
      <c r="D284" s="36">
        <v>2</v>
      </c>
      <c r="E284" s="37">
        <f>'BM 002'!G284</f>
        <v>0</v>
      </c>
      <c r="F284" s="68"/>
      <c r="G284" s="37">
        <f t="shared" si="94"/>
        <v>0</v>
      </c>
      <c r="H284" s="37">
        <f t="shared" si="95"/>
        <v>2</v>
      </c>
      <c r="I284" s="61">
        <v>311.61</v>
      </c>
      <c r="J284" s="18">
        <f t="shared" si="105"/>
        <v>623.22</v>
      </c>
      <c r="K284" s="18">
        <v>0</v>
      </c>
      <c r="L284" s="18">
        <f t="shared" si="106"/>
        <v>0</v>
      </c>
      <c r="M284" s="18">
        <f t="shared" si="107"/>
        <v>0</v>
      </c>
      <c r="N284" s="18">
        <f t="shared" si="108"/>
        <v>623.22</v>
      </c>
      <c r="O284" s="40">
        <f t="shared" si="100"/>
        <v>0</v>
      </c>
    </row>
    <row r="285" spans="1:15" s="12" customFormat="1" ht="25.5">
      <c r="A285" s="36" t="str">
        <f>'[1]Orçamento Sintético'!A287</f>
        <v>1.20.01.7</v>
      </c>
      <c r="B285" s="36" t="str">
        <f>'[1]Orçamento Sintético'!D287</f>
        <v>PINTURA DE MEIO-FIO COM TINTA BRANCA A BASE DE CAL (CAIAÇÃO). AF_05/2021</v>
      </c>
      <c r="C285" s="36" t="str">
        <f>'[1]Orçamento Sintético'!E287</f>
        <v>M</v>
      </c>
      <c r="D285" s="36">
        <v>55.03</v>
      </c>
      <c r="E285" s="37">
        <f>'BM 002'!G285</f>
        <v>0</v>
      </c>
      <c r="F285" s="68"/>
      <c r="G285" s="37">
        <f t="shared" si="94"/>
        <v>0</v>
      </c>
      <c r="H285" s="37">
        <f t="shared" si="95"/>
        <v>55.03</v>
      </c>
      <c r="I285" s="61">
        <v>1.35</v>
      </c>
      <c r="J285" s="18">
        <f t="shared" si="105"/>
        <v>74.290000000000006</v>
      </c>
      <c r="K285" s="18">
        <v>0</v>
      </c>
      <c r="L285" s="18">
        <f t="shared" si="106"/>
        <v>0</v>
      </c>
      <c r="M285" s="18">
        <f t="shared" si="107"/>
        <v>0</v>
      </c>
      <c r="N285" s="18">
        <f t="shared" si="108"/>
        <v>74.290000000000006</v>
      </c>
      <c r="O285" s="40">
        <f t="shared" si="100"/>
        <v>0</v>
      </c>
    </row>
    <row r="286" spans="1:15" s="52" customFormat="1" ht="12.75">
      <c r="A286" s="72" t="str">
        <f>'[1]Orçamento Sintético'!A288</f>
        <v>1.20.02</v>
      </c>
      <c r="B286" s="72" t="str">
        <f>'[1]Orçamento Sintético'!D288</f>
        <v>MURO</v>
      </c>
      <c r="C286" s="72"/>
      <c r="D286" s="72"/>
      <c r="E286" s="73"/>
      <c r="F286" s="80"/>
      <c r="G286" s="54"/>
      <c r="H286" s="54"/>
      <c r="I286" s="87"/>
      <c r="J286" s="87">
        <f>SUM(J287:J293)</f>
        <v>29712.54</v>
      </c>
      <c r="K286" s="87">
        <v>0</v>
      </c>
      <c r="L286" s="87">
        <f>SUM(L287:L293)</f>
        <v>0</v>
      </c>
      <c r="M286" s="87">
        <f>SUM(M287:M293)</f>
        <v>0</v>
      </c>
      <c r="N286" s="87">
        <f>SUM(N287:N293)</f>
        <v>29712.54</v>
      </c>
      <c r="O286" s="58"/>
    </row>
    <row r="287" spans="1:15" s="12" customFormat="1" ht="25.5">
      <c r="A287" s="36" t="str">
        <f>'[1]Orçamento Sintético'!A289</f>
        <v>1.20.02.1</v>
      </c>
      <c r="B287" s="36" t="str">
        <f>'[1]Orçamento Sintético'!D289</f>
        <v>Chapisco em parede com argamassa traço t1 - 1:3 (cimento / areia) - Revisado 08/2015</v>
      </c>
      <c r="C287" s="36" t="str">
        <f>'[1]Orçamento Sintético'!E289</f>
        <v>m²</v>
      </c>
      <c r="D287" s="36">
        <v>50</v>
      </c>
      <c r="E287" s="37">
        <f>'BM 002'!G287</f>
        <v>0</v>
      </c>
      <c r="F287" s="68"/>
      <c r="G287" s="37">
        <f t="shared" si="94"/>
        <v>0</v>
      </c>
      <c r="H287" s="37">
        <f t="shared" si="95"/>
        <v>50</v>
      </c>
      <c r="I287" s="61">
        <v>6.23</v>
      </c>
      <c r="J287" s="18">
        <f t="shared" ref="J287:J293" si="109">TRUNC(($I287*D287),2)</f>
        <v>311.5</v>
      </c>
      <c r="K287" s="18">
        <v>0</v>
      </c>
      <c r="L287" s="18">
        <f t="shared" ref="L287:L293" si="110">TRUNC(($I287*F287),2)</f>
        <v>0</v>
      </c>
      <c r="M287" s="18">
        <f t="shared" ref="M287:M293" si="111">TRUNC(($L287+K287),2)</f>
        <v>0</v>
      </c>
      <c r="N287" s="18">
        <f t="shared" ref="N287:N293" si="112">J287-M287</f>
        <v>311.5</v>
      </c>
      <c r="O287" s="40">
        <f t="shared" si="100"/>
        <v>0</v>
      </c>
    </row>
    <row r="288" spans="1:15" s="12" customFormat="1" ht="38.25">
      <c r="A288" s="36" t="str">
        <f>'[1]Orçamento Sintético'!A290</f>
        <v>1.20.02.2</v>
      </c>
      <c r="B288" s="36" t="str">
        <f>'[1]Orçamento Sintético'!D290</f>
        <v>Reboco ou emboço externo, de parede, com argamassa traço t5 - 1:2:8 (cimento / cal / areia), espessura 2,0 cm</v>
      </c>
      <c r="C288" s="36" t="str">
        <f>'[1]Orçamento Sintético'!E290</f>
        <v>m²</v>
      </c>
      <c r="D288" s="36">
        <v>50</v>
      </c>
      <c r="E288" s="37">
        <f>'BM 002'!G288</f>
        <v>0</v>
      </c>
      <c r="F288" s="68"/>
      <c r="G288" s="37">
        <f t="shared" si="94"/>
        <v>0</v>
      </c>
      <c r="H288" s="37">
        <f t="shared" si="95"/>
        <v>50</v>
      </c>
      <c r="I288" s="61">
        <v>32.479999999999997</v>
      </c>
      <c r="J288" s="18">
        <f t="shared" si="109"/>
        <v>1624</v>
      </c>
      <c r="K288" s="18">
        <v>0</v>
      </c>
      <c r="L288" s="18">
        <f t="shared" si="110"/>
        <v>0</v>
      </c>
      <c r="M288" s="18">
        <f t="shared" si="111"/>
        <v>0</v>
      </c>
      <c r="N288" s="18">
        <f t="shared" si="112"/>
        <v>1624</v>
      </c>
      <c r="O288" s="40">
        <f t="shared" si="100"/>
        <v>0</v>
      </c>
    </row>
    <row r="289" spans="1:15" s="12" customFormat="1" ht="25.5">
      <c r="A289" s="36" t="str">
        <f>'[1]Orçamento Sintético'!A291</f>
        <v>1.20.02.3</v>
      </c>
      <c r="B289" s="36" t="str">
        <f>'[1]Orçamento Sintético'!D291</f>
        <v>APLICAÇÃO DE FUNDO SELADOR ACRÍLICO EM PAREDES, UMA DEMÃO. AF_06/2014</v>
      </c>
      <c r="C289" s="36" t="str">
        <f>'[1]Orçamento Sintético'!E291</f>
        <v>m²</v>
      </c>
      <c r="D289" s="36">
        <v>1115.0999999999999</v>
      </c>
      <c r="E289" s="37">
        <f>'BM 002'!G289</f>
        <v>0</v>
      </c>
      <c r="F289" s="68"/>
      <c r="G289" s="37">
        <f t="shared" si="94"/>
        <v>0</v>
      </c>
      <c r="H289" s="37">
        <f t="shared" si="95"/>
        <v>1115.0999999999999</v>
      </c>
      <c r="I289" s="61">
        <v>2.48</v>
      </c>
      <c r="J289" s="18">
        <f t="shared" si="109"/>
        <v>2765.44</v>
      </c>
      <c r="K289" s="18">
        <v>0</v>
      </c>
      <c r="L289" s="18">
        <f t="shared" si="110"/>
        <v>0</v>
      </c>
      <c r="M289" s="18">
        <f t="shared" si="111"/>
        <v>0</v>
      </c>
      <c r="N289" s="18">
        <f t="shared" si="112"/>
        <v>2765.44</v>
      </c>
      <c r="O289" s="40">
        <f t="shared" si="100"/>
        <v>0</v>
      </c>
    </row>
    <row r="290" spans="1:15" s="12" customFormat="1" ht="12.75">
      <c r="A290" s="36" t="str">
        <f>'[1]Orçamento Sintético'!A292</f>
        <v>1.20.02.4</v>
      </c>
      <c r="B290" s="36" t="str">
        <f>'[1]Orçamento Sintético'!D292</f>
        <v>Aplicação de 01 demão de textura acrílica</v>
      </c>
      <c r="C290" s="36" t="str">
        <f>'[1]Orçamento Sintético'!E292</f>
        <v>m²</v>
      </c>
      <c r="D290" s="36">
        <v>1115.0999999999999</v>
      </c>
      <c r="E290" s="37">
        <f>'BM 002'!G290</f>
        <v>0</v>
      </c>
      <c r="F290" s="68"/>
      <c r="G290" s="37">
        <f t="shared" si="94"/>
        <v>0</v>
      </c>
      <c r="H290" s="37">
        <f t="shared" si="95"/>
        <v>1115.0999999999999</v>
      </c>
      <c r="I290" s="61">
        <v>14.44</v>
      </c>
      <c r="J290" s="18">
        <f t="shared" si="109"/>
        <v>16102.04</v>
      </c>
      <c r="K290" s="18">
        <v>0</v>
      </c>
      <c r="L290" s="18">
        <f t="shared" si="110"/>
        <v>0</v>
      </c>
      <c r="M290" s="18">
        <f t="shared" si="111"/>
        <v>0</v>
      </c>
      <c r="N290" s="18">
        <f t="shared" si="112"/>
        <v>16102.04</v>
      </c>
      <c r="O290" s="40">
        <f t="shared" si="100"/>
        <v>0</v>
      </c>
    </row>
    <row r="291" spans="1:15" s="12" customFormat="1" ht="12.75">
      <c r="A291" s="36" t="str">
        <f>'[1]Orçamento Sintético'!A293</f>
        <v>1.20.02.5</v>
      </c>
      <c r="B291" s="36" t="str">
        <f>'[1]Orçamento Sintético'!D293</f>
        <v>Revisão de esquadria de ferro</v>
      </c>
      <c r="C291" s="36" t="str">
        <f>'[1]Orçamento Sintético'!E293</f>
        <v>m²</v>
      </c>
      <c r="D291" s="36">
        <v>19.155000000000001</v>
      </c>
      <c r="E291" s="37">
        <f>'BM 002'!G291</f>
        <v>0</v>
      </c>
      <c r="F291" s="68"/>
      <c r="G291" s="37">
        <f t="shared" si="94"/>
        <v>0</v>
      </c>
      <c r="H291" s="37">
        <f t="shared" si="95"/>
        <v>19.155000000000001</v>
      </c>
      <c r="I291" s="61">
        <v>156.25</v>
      </c>
      <c r="J291" s="18">
        <f t="shared" si="109"/>
        <v>2992.96</v>
      </c>
      <c r="K291" s="18">
        <v>0</v>
      </c>
      <c r="L291" s="18">
        <f t="shared" si="110"/>
        <v>0</v>
      </c>
      <c r="M291" s="18">
        <f t="shared" si="111"/>
        <v>0</v>
      </c>
      <c r="N291" s="18">
        <f t="shared" si="112"/>
        <v>2992.96</v>
      </c>
      <c r="O291" s="40">
        <f t="shared" si="100"/>
        <v>0</v>
      </c>
    </row>
    <row r="292" spans="1:15" s="12" customFormat="1" ht="51">
      <c r="A292" s="36" t="str">
        <f>'[1]Orçamento Sintético'!A294</f>
        <v>1.20.02.6</v>
      </c>
      <c r="B292" s="36" t="str">
        <f>'[1]Orçamento Sintético'!D294</f>
        <v>Portão de ferro de abrir, quadro em tubo de aço galv.1 1/2"", barra quadrada 1/2"" na vertical e barra chata de 1 x 3/16"" na horizontal, inclusive dobradiças e e ferrolho</v>
      </c>
      <c r="C292" s="36" t="str">
        <f>'[1]Orçamento Sintético'!E294</f>
        <v>m²</v>
      </c>
      <c r="D292" s="36">
        <v>8.4</v>
      </c>
      <c r="E292" s="37">
        <f>'BM 002'!G292</f>
        <v>0</v>
      </c>
      <c r="F292" s="68"/>
      <c r="G292" s="37">
        <f t="shared" si="94"/>
        <v>0</v>
      </c>
      <c r="H292" s="37">
        <f t="shared" si="95"/>
        <v>8.4</v>
      </c>
      <c r="I292" s="61">
        <v>352.43</v>
      </c>
      <c r="J292" s="18">
        <f t="shared" si="109"/>
        <v>2960.41</v>
      </c>
      <c r="K292" s="18">
        <v>0</v>
      </c>
      <c r="L292" s="18">
        <f t="shared" si="110"/>
        <v>0</v>
      </c>
      <c r="M292" s="18">
        <f t="shared" si="111"/>
        <v>0</v>
      </c>
      <c r="N292" s="18">
        <f t="shared" si="112"/>
        <v>2960.41</v>
      </c>
      <c r="O292" s="40">
        <f t="shared" si="100"/>
        <v>0</v>
      </c>
    </row>
    <row r="293" spans="1:15" s="12" customFormat="1" ht="38.25">
      <c r="A293" s="36" t="str">
        <f>'[1]Orçamento Sintético'!A295</f>
        <v>1.20.02.7</v>
      </c>
      <c r="B293" s="36" t="str">
        <f>'[1]Orçamento Sintético'!D295</f>
        <v>Pintura de acabamento com lixamento, aplicação de 01 demão de tinta à base de zarcão e 02 demãos de tinta esmalte</v>
      </c>
      <c r="C293" s="36" t="str">
        <f>'[1]Orçamento Sintético'!E295</f>
        <v>m²</v>
      </c>
      <c r="D293" s="36">
        <v>111.01</v>
      </c>
      <c r="E293" s="37">
        <f>'BM 002'!G293</f>
        <v>0</v>
      </c>
      <c r="F293" s="68"/>
      <c r="G293" s="37">
        <f t="shared" si="94"/>
        <v>0</v>
      </c>
      <c r="H293" s="37">
        <f t="shared" si="95"/>
        <v>111.01</v>
      </c>
      <c r="I293" s="61">
        <v>26.63</v>
      </c>
      <c r="J293" s="18">
        <f t="shared" si="109"/>
        <v>2956.19</v>
      </c>
      <c r="K293" s="18">
        <v>0</v>
      </c>
      <c r="L293" s="18">
        <f t="shared" si="110"/>
        <v>0</v>
      </c>
      <c r="M293" s="18">
        <f t="shared" si="111"/>
        <v>0</v>
      </c>
      <c r="N293" s="18">
        <f t="shared" si="112"/>
        <v>2956.19</v>
      </c>
      <c r="O293" s="40">
        <f t="shared" si="100"/>
        <v>0</v>
      </c>
    </row>
    <row r="294" spans="1:15" s="52" customFormat="1" ht="12.75">
      <c r="A294" s="72" t="str">
        <f>'[1]Orçamento Sintético'!A296</f>
        <v>1.20.03</v>
      </c>
      <c r="B294" s="72" t="str">
        <f>'[1]Orçamento Sintético'!D296</f>
        <v>PORTICO</v>
      </c>
      <c r="C294" s="72"/>
      <c r="D294" s="72"/>
      <c r="E294" s="73"/>
      <c r="F294" s="80"/>
      <c r="G294" s="54"/>
      <c r="H294" s="54"/>
      <c r="I294" s="87"/>
      <c r="J294" s="87">
        <f>SUM(J295:J302)</f>
        <v>6523.34</v>
      </c>
      <c r="K294" s="87">
        <v>1776.2975999999999</v>
      </c>
      <c r="L294" s="87">
        <f>SUM(L295:L302)</f>
        <v>0</v>
      </c>
      <c r="M294" s="87">
        <f>SUM(M295:M302)</f>
        <v>1776.2800000000002</v>
      </c>
      <c r="N294" s="87">
        <f>SUM(N295:N302)</f>
        <v>4747.0600000000004</v>
      </c>
      <c r="O294" s="58"/>
    </row>
    <row r="295" spans="1:15" s="12" customFormat="1" ht="12.75">
      <c r="A295" s="36" t="str">
        <f>'[1]Orçamento Sintético'!A297</f>
        <v>1.20.03.1</v>
      </c>
      <c r="B295" s="36" t="str">
        <f>'[1]Orçamento Sintético'!D297</f>
        <v>Demolição de concreto manualmente</v>
      </c>
      <c r="C295" s="36" t="str">
        <f>'[1]Orçamento Sintético'!E297</f>
        <v>m³</v>
      </c>
      <c r="D295" s="36">
        <v>0.18</v>
      </c>
      <c r="E295" s="37">
        <f>'BM 002'!G295</f>
        <v>0.18</v>
      </c>
      <c r="F295" s="68"/>
      <c r="G295" s="37">
        <f t="shared" si="94"/>
        <v>0.18</v>
      </c>
      <c r="H295" s="37">
        <f t="shared" si="95"/>
        <v>0</v>
      </c>
      <c r="I295" s="61">
        <v>231.89</v>
      </c>
      <c r="J295" s="18">
        <f t="shared" ref="J295:J302" si="113">TRUNC(($I295*D295),2)</f>
        <v>41.74</v>
      </c>
      <c r="K295" s="18">
        <v>41.74</v>
      </c>
      <c r="L295" s="18">
        <f t="shared" ref="L295:L302" si="114">TRUNC(($I295*F295),2)</f>
        <v>0</v>
      </c>
      <c r="M295" s="18">
        <f t="shared" ref="M295:M302" si="115">TRUNC(($L295+K295),2)</f>
        <v>41.74</v>
      </c>
      <c r="N295" s="18">
        <f t="shared" ref="N295:N302" si="116">J295-M295</f>
        <v>0</v>
      </c>
      <c r="O295" s="40">
        <f t="shared" si="100"/>
        <v>0</v>
      </c>
    </row>
    <row r="296" spans="1:15" s="12" customFormat="1" ht="25.5">
      <c r="A296" s="36" t="str">
        <f>'[1]Orçamento Sintético'!A298</f>
        <v>1.20.03.2</v>
      </c>
      <c r="B296" s="36" t="str">
        <f>'[1]Orçamento Sintético'!D298</f>
        <v>Concreto simples usinado fck=30mpa, bombeado, lançado e adensado em superestrutura</v>
      </c>
      <c r="C296" s="36" t="str">
        <f>'[1]Orçamento Sintético'!E298</f>
        <v>m³</v>
      </c>
      <c r="D296" s="36">
        <v>0.65</v>
      </c>
      <c r="E296" s="37">
        <f>'BM 002'!G296</f>
        <v>0.48</v>
      </c>
      <c r="F296" s="68"/>
      <c r="G296" s="37">
        <f t="shared" si="94"/>
        <v>0.48</v>
      </c>
      <c r="H296" s="37">
        <f t="shared" si="95"/>
        <v>0.17000000000000004</v>
      </c>
      <c r="I296" s="61">
        <v>477.63</v>
      </c>
      <c r="J296" s="18">
        <f t="shared" si="113"/>
        <v>310.45</v>
      </c>
      <c r="K296" s="18">
        <v>229.26</v>
      </c>
      <c r="L296" s="18">
        <f t="shared" si="114"/>
        <v>0</v>
      </c>
      <c r="M296" s="18">
        <f t="shared" si="115"/>
        <v>229.26</v>
      </c>
      <c r="N296" s="18">
        <f t="shared" si="116"/>
        <v>81.19</v>
      </c>
      <c r="O296" s="40">
        <f t="shared" si="100"/>
        <v>0</v>
      </c>
    </row>
    <row r="297" spans="1:15" s="12" customFormat="1" ht="38.25">
      <c r="A297" s="36" t="str">
        <f>'[1]Orçamento Sintético'!A299</f>
        <v>1.20.03.3</v>
      </c>
      <c r="B297" s="36" t="str">
        <f>'[1]Orçamento Sintético'!D299</f>
        <v>Forma plana para vigas, em compensado plastificado de 14mm, 04 usos, inclusive escoramento</v>
      </c>
      <c r="C297" s="36" t="str">
        <f>'[1]Orçamento Sintético'!E299</f>
        <v>m²</v>
      </c>
      <c r="D297" s="36">
        <v>9.31</v>
      </c>
      <c r="E297" s="37">
        <f>'BM 002'!G297</f>
        <v>4</v>
      </c>
      <c r="F297" s="68"/>
      <c r="G297" s="37">
        <f t="shared" si="94"/>
        <v>4</v>
      </c>
      <c r="H297" s="37">
        <f t="shared" si="95"/>
        <v>5.3100000000000005</v>
      </c>
      <c r="I297" s="61">
        <v>83.11</v>
      </c>
      <c r="J297" s="18">
        <f t="shared" si="113"/>
        <v>773.75</v>
      </c>
      <c r="K297" s="18">
        <v>332.44</v>
      </c>
      <c r="L297" s="18">
        <f t="shared" si="114"/>
        <v>0</v>
      </c>
      <c r="M297" s="18">
        <f t="shared" si="115"/>
        <v>332.44</v>
      </c>
      <c r="N297" s="18">
        <f t="shared" si="116"/>
        <v>441.31</v>
      </c>
      <c r="O297" s="40">
        <f t="shared" si="100"/>
        <v>0</v>
      </c>
    </row>
    <row r="298" spans="1:15" s="12" customFormat="1" ht="47.25" customHeight="1">
      <c r="A298" s="36" t="str">
        <f>'[1]Orçamento Sintético'!A300</f>
        <v>1.20.03.4</v>
      </c>
      <c r="B298" s="36" t="str">
        <f>'[1]Orçamento Sintético'!D300</f>
        <v>Aço CA - 50 Ø 6,3 a 12,5mm, inclusive corte, dobragem, montagem e colocacao de ferragens nas formas, para superestruturas e fundações - R1</v>
      </c>
      <c r="C298" s="36" t="str">
        <f>'[1]Orçamento Sintético'!E300</f>
        <v>kg</v>
      </c>
      <c r="D298" s="36">
        <v>20.45</v>
      </c>
      <c r="E298" s="37">
        <f>'BM 002'!G298</f>
        <v>2.8799999999999879</v>
      </c>
      <c r="F298" s="68"/>
      <c r="G298" s="37">
        <f t="shared" si="94"/>
        <v>2.8799999999999879</v>
      </c>
      <c r="H298" s="37">
        <f t="shared" si="95"/>
        <v>17.570000000000011</v>
      </c>
      <c r="I298" s="61">
        <v>16.18</v>
      </c>
      <c r="J298" s="18">
        <f t="shared" si="113"/>
        <v>330.88</v>
      </c>
      <c r="K298" s="18">
        <v>46.598399999999998</v>
      </c>
      <c r="L298" s="18">
        <f t="shared" si="114"/>
        <v>0</v>
      </c>
      <c r="M298" s="18">
        <f t="shared" si="115"/>
        <v>46.59</v>
      </c>
      <c r="N298" s="18">
        <f t="shared" si="116"/>
        <v>284.28999999999996</v>
      </c>
      <c r="O298" s="40">
        <f t="shared" si="100"/>
        <v>0</v>
      </c>
    </row>
    <row r="299" spans="1:15" s="12" customFormat="1" ht="48.75" customHeight="1">
      <c r="A299" s="36" t="str">
        <f>'[1]Orçamento Sintético'!A301</f>
        <v>1.20.03.5</v>
      </c>
      <c r="B299" s="36" t="str">
        <f>'[1]Orçamento Sintético'!D301</f>
        <v>Aço CA - 60 Ø 4,2 a 9,5mm, inclusive corte, dobragem, montagem e colocacao de ferragens nas formas, para superestruturas e fundações - R1</v>
      </c>
      <c r="C299" s="36" t="str">
        <f>'[1]Orçamento Sintético'!E301</f>
        <v>kg</v>
      </c>
      <c r="D299" s="36">
        <v>5.31</v>
      </c>
      <c r="E299" s="37">
        <f>'BM 002'!G299</f>
        <v>1.92</v>
      </c>
      <c r="F299" s="68"/>
      <c r="G299" s="37">
        <f t="shared" si="94"/>
        <v>1.92</v>
      </c>
      <c r="H299" s="37">
        <f t="shared" si="95"/>
        <v>3.3899999999999997</v>
      </c>
      <c r="I299" s="61">
        <v>15.13</v>
      </c>
      <c r="J299" s="18">
        <f t="shared" si="113"/>
        <v>80.34</v>
      </c>
      <c r="K299" s="18">
        <v>29.04</v>
      </c>
      <c r="L299" s="18">
        <f t="shared" si="114"/>
        <v>0</v>
      </c>
      <c r="M299" s="18">
        <f t="shared" si="115"/>
        <v>29.04</v>
      </c>
      <c r="N299" s="18">
        <f t="shared" si="116"/>
        <v>51.300000000000004</v>
      </c>
      <c r="O299" s="40">
        <f t="shared" si="100"/>
        <v>0</v>
      </c>
    </row>
    <row r="300" spans="1:15" s="12" customFormat="1" ht="25.5">
      <c r="A300" s="36" t="str">
        <f>'[1]Orçamento Sintético'!A302</f>
        <v>1.20.03.6</v>
      </c>
      <c r="B300" s="36" t="str">
        <f>'[1]Orçamento Sintético'!D302</f>
        <v>Chapisco em parede com argamassa traço t1 - 1:3 (cimento / areia) - Revisado 08/2015</v>
      </c>
      <c r="C300" s="36" t="str">
        <f>'[1]Orçamento Sintético'!E302</f>
        <v>m²</v>
      </c>
      <c r="D300" s="36">
        <v>56</v>
      </c>
      <c r="E300" s="37">
        <f>'BM 002'!G300</f>
        <v>56</v>
      </c>
      <c r="F300" s="68"/>
      <c r="G300" s="37">
        <f t="shared" si="94"/>
        <v>56</v>
      </c>
      <c r="H300" s="37">
        <f t="shared" si="95"/>
        <v>0</v>
      </c>
      <c r="I300" s="61">
        <v>6.23</v>
      </c>
      <c r="J300" s="18">
        <f t="shared" si="113"/>
        <v>348.88</v>
      </c>
      <c r="K300" s="18">
        <v>348.88</v>
      </c>
      <c r="L300" s="18">
        <f t="shared" si="114"/>
        <v>0</v>
      </c>
      <c r="M300" s="18">
        <f t="shared" si="115"/>
        <v>348.88</v>
      </c>
      <c r="N300" s="18">
        <f t="shared" si="116"/>
        <v>0</v>
      </c>
      <c r="O300" s="40">
        <f t="shared" si="100"/>
        <v>0</v>
      </c>
    </row>
    <row r="301" spans="1:15" s="12" customFormat="1" ht="38.25">
      <c r="A301" s="36" t="str">
        <f>'[1]Orçamento Sintético'!A303</f>
        <v>1.20.03.7</v>
      </c>
      <c r="B301" s="36" t="str">
        <f>'[1]Orçamento Sintético'!D303</f>
        <v>Reboco ou emboço externo, de parede, com argamassa traço t5 - 1:2:8 (cimento / cal / areia), espessura 2,0 cm</v>
      </c>
      <c r="C301" s="36" t="str">
        <f>'[1]Orçamento Sintético'!E303</f>
        <v>m²</v>
      </c>
      <c r="D301" s="36">
        <v>56</v>
      </c>
      <c r="E301" s="37">
        <f>'BM 002'!G301</f>
        <v>23.04</v>
      </c>
      <c r="F301" s="68"/>
      <c r="G301" s="37">
        <f t="shared" si="94"/>
        <v>23.04</v>
      </c>
      <c r="H301" s="37">
        <f t="shared" si="95"/>
        <v>32.96</v>
      </c>
      <c r="I301" s="61">
        <v>32.479999999999997</v>
      </c>
      <c r="J301" s="18">
        <f t="shared" si="113"/>
        <v>1818.88</v>
      </c>
      <c r="K301" s="18">
        <v>748.33919999999989</v>
      </c>
      <c r="L301" s="18">
        <f t="shared" si="114"/>
        <v>0</v>
      </c>
      <c r="M301" s="18">
        <f t="shared" si="115"/>
        <v>748.33</v>
      </c>
      <c r="N301" s="18">
        <f t="shared" si="116"/>
        <v>1070.5500000000002</v>
      </c>
      <c r="O301" s="40">
        <f t="shared" si="100"/>
        <v>0</v>
      </c>
    </row>
    <row r="302" spans="1:15" s="12" customFormat="1" ht="63.75">
      <c r="A302" s="36" t="str">
        <f>'[1]Orçamento Sintético'!A304</f>
        <v>1.20.03.8</v>
      </c>
      <c r="B302" s="36" t="str">
        <f>'[1]Orçamento Sintético'!D304</f>
        <v>Revestimento cerâmico para parede, 9,5 x 9,5 cm, pei-1, linha arq design, azul médio ou escuro, Portobello ou similar, aplicado com argamassa industrializada ac-ii, rejuntado, exclusive regularização de base ou emboço</v>
      </c>
      <c r="C302" s="36" t="str">
        <f>'[1]Orçamento Sintético'!E304</f>
        <v>m²</v>
      </c>
      <c r="D302" s="36">
        <v>46</v>
      </c>
      <c r="E302" s="37">
        <f>'BM 002'!G302</f>
        <v>0</v>
      </c>
      <c r="F302" s="68"/>
      <c r="G302" s="37">
        <f t="shared" si="94"/>
        <v>0</v>
      </c>
      <c r="H302" s="37">
        <f t="shared" si="95"/>
        <v>46</v>
      </c>
      <c r="I302" s="61">
        <v>61.27</v>
      </c>
      <c r="J302" s="18">
        <f t="shared" si="113"/>
        <v>2818.42</v>
      </c>
      <c r="K302" s="18">
        <v>0</v>
      </c>
      <c r="L302" s="18">
        <f t="shared" si="114"/>
        <v>0</v>
      </c>
      <c r="M302" s="18">
        <f t="shared" si="115"/>
        <v>0</v>
      </c>
      <c r="N302" s="18">
        <f t="shared" si="116"/>
        <v>2818.42</v>
      </c>
      <c r="O302" s="40">
        <f t="shared" si="100"/>
        <v>0</v>
      </c>
    </row>
    <row r="303" spans="1:15" s="52" customFormat="1" ht="12.75">
      <c r="A303" s="72" t="str">
        <f>'[1]Orçamento Sintético'!A305</f>
        <v>1.20.04</v>
      </c>
      <c r="B303" s="72" t="str">
        <f>'[1]Orçamento Sintético'!D305</f>
        <v>PASSARELA</v>
      </c>
      <c r="C303" s="72"/>
      <c r="D303" s="72"/>
      <c r="E303" s="73"/>
      <c r="F303" s="80"/>
      <c r="G303" s="54"/>
      <c r="H303" s="54"/>
      <c r="I303" s="87"/>
      <c r="J303" s="87">
        <f>SUM(J304:J310)</f>
        <v>33966.410000000003</v>
      </c>
      <c r="K303" s="87">
        <v>0</v>
      </c>
      <c r="L303" s="87">
        <f>SUM(L304:L310)</f>
        <v>0</v>
      </c>
      <c r="M303" s="87">
        <f>SUM(M304:M310)</f>
        <v>0</v>
      </c>
      <c r="N303" s="87">
        <f>SUM(N304:N310)</f>
        <v>33966.410000000003</v>
      </c>
      <c r="O303" s="58"/>
    </row>
    <row r="304" spans="1:15" s="12" customFormat="1" ht="25.5">
      <c r="A304" s="36" t="str">
        <f>'[1]Orçamento Sintético'!A306</f>
        <v>1.20.04.1</v>
      </c>
      <c r="B304" s="36" t="str">
        <f>'[1]Orçamento Sintético'!D306</f>
        <v>Escavação manual de vala ou cava em material de 1ª categoria, profundidade até 1,50m</v>
      </c>
      <c r="C304" s="36" t="str">
        <f>'[1]Orçamento Sintético'!E306</f>
        <v>m³</v>
      </c>
      <c r="D304" s="36">
        <v>0.63</v>
      </c>
      <c r="E304" s="37">
        <f>'BM 002'!G304</f>
        <v>0</v>
      </c>
      <c r="F304" s="68"/>
      <c r="G304" s="37">
        <f t="shared" ref="G304:G337" si="117">SUM(E304:F304)</f>
        <v>0</v>
      </c>
      <c r="H304" s="37">
        <f t="shared" ref="H304:H337" si="118">SUM(D304-G304)</f>
        <v>0.63</v>
      </c>
      <c r="I304" s="61">
        <v>46.18</v>
      </c>
      <c r="J304" s="18">
        <f t="shared" ref="J304:L310" si="119">TRUNC(($I304*D304),2)</f>
        <v>29.09</v>
      </c>
      <c r="K304" s="18">
        <v>0</v>
      </c>
      <c r="L304" s="18">
        <f t="shared" si="119"/>
        <v>0</v>
      </c>
      <c r="M304" s="18">
        <f t="shared" ref="M304:M310" si="120">TRUNC(($L304+K304),2)</f>
        <v>0</v>
      </c>
      <c r="N304" s="18">
        <f t="shared" ref="N304:N310" si="121">J304-M304</f>
        <v>29.09</v>
      </c>
      <c r="O304" s="40">
        <f t="shared" si="100"/>
        <v>0</v>
      </c>
    </row>
    <row r="305" spans="1:15" s="12" customFormat="1" ht="51">
      <c r="A305" s="36" t="str">
        <f>'[1]Orçamento Sintético'!A307</f>
        <v>1.20.04.2</v>
      </c>
      <c r="B305" s="36" t="str">
        <f>'[1]Orçamento Sintético'!D307</f>
        <v>Concreto Armado fck=30,0MPa, usinado, bombeado, adensado e lançado, para uso Geral, com formas planas em compensado resinado 12mm (05 usos)</v>
      </c>
      <c r="C305" s="36" t="str">
        <f>'[1]Orçamento Sintético'!E307</f>
        <v>m³</v>
      </c>
      <c r="D305" s="36">
        <v>0.63</v>
      </c>
      <c r="E305" s="37">
        <f>'BM 002'!G305</f>
        <v>0</v>
      </c>
      <c r="F305" s="68"/>
      <c r="G305" s="37">
        <f t="shared" si="117"/>
        <v>0</v>
      </c>
      <c r="H305" s="37">
        <f t="shared" si="118"/>
        <v>0.63</v>
      </c>
      <c r="I305" s="61">
        <v>2633.66</v>
      </c>
      <c r="J305" s="18">
        <f t="shared" si="119"/>
        <v>1659.2</v>
      </c>
      <c r="K305" s="18">
        <v>0</v>
      </c>
      <c r="L305" s="18">
        <f t="shared" si="119"/>
        <v>0</v>
      </c>
      <c r="M305" s="18">
        <f t="shared" si="120"/>
        <v>0</v>
      </c>
      <c r="N305" s="18">
        <f t="shared" si="121"/>
        <v>1659.2</v>
      </c>
      <c r="O305" s="40">
        <f t="shared" si="100"/>
        <v>0</v>
      </c>
    </row>
    <row r="306" spans="1:15" s="12" customFormat="1" ht="25.5">
      <c r="A306" s="36" t="str">
        <f>'[1]Orçamento Sintético'!A308</f>
        <v>1.20.04.3</v>
      </c>
      <c r="B306" s="36" t="str">
        <f>'[1]Orçamento Sintético'!D308</f>
        <v>Cobertura em policarbonato alveolar de 8mm, fixado em peças de alumínio inclusive instalação</v>
      </c>
      <c r="C306" s="36" t="str">
        <f>'[1]Orçamento Sintético'!E308</f>
        <v>m²</v>
      </c>
      <c r="D306" s="36">
        <v>67.2</v>
      </c>
      <c r="E306" s="37">
        <f>'BM 002'!G306</f>
        <v>0</v>
      </c>
      <c r="F306" s="68"/>
      <c r="G306" s="37">
        <f t="shared" si="117"/>
        <v>0</v>
      </c>
      <c r="H306" s="37">
        <f t="shared" si="118"/>
        <v>67.2</v>
      </c>
      <c r="I306" s="61">
        <v>342.71</v>
      </c>
      <c r="J306" s="18">
        <f t="shared" si="119"/>
        <v>23030.11</v>
      </c>
      <c r="K306" s="18">
        <v>0</v>
      </c>
      <c r="L306" s="18">
        <f t="shared" si="119"/>
        <v>0</v>
      </c>
      <c r="M306" s="18">
        <f t="shared" si="120"/>
        <v>0</v>
      </c>
      <c r="N306" s="18">
        <f t="shared" si="121"/>
        <v>23030.11</v>
      </c>
      <c r="O306" s="40">
        <f t="shared" si="100"/>
        <v>0</v>
      </c>
    </row>
    <row r="307" spans="1:15" s="12" customFormat="1" ht="25.5">
      <c r="A307" s="36" t="str">
        <f>'[1]Orçamento Sintético'!A309</f>
        <v>1.20.04.4</v>
      </c>
      <c r="B307" s="36" t="str">
        <f>'[1]Orçamento Sintético'!D309</f>
        <v>Perfil u dobrado de chapa  udc simples- 100 x 50 x 3 mm com solda</v>
      </c>
      <c r="C307" s="36" t="str">
        <f>'[1]Orçamento Sintético'!E309</f>
        <v>m</v>
      </c>
      <c r="D307" s="36">
        <v>101</v>
      </c>
      <c r="E307" s="37">
        <f>'BM 002'!G307</f>
        <v>0</v>
      </c>
      <c r="F307" s="68"/>
      <c r="G307" s="37">
        <f t="shared" si="117"/>
        <v>0</v>
      </c>
      <c r="H307" s="37">
        <f t="shared" si="118"/>
        <v>101</v>
      </c>
      <c r="I307" s="61">
        <v>63.51</v>
      </c>
      <c r="J307" s="18">
        <f t="shared" si="119"/>
        <v>6414.51</v>
      </c>
      <c r="K307" s="18">
        <v>0</v>
      </c>
      <c r="L307" s="18">
        <f t="shared" si="119"/>
        <v>0</v>
      </c>
      <c r="M307" s="18">
        <f t="shared" si="120"/>
        <v>0</v>
      </c>
      <c r="N307" s="18">
        <f t="shared" si="121"/>
        <v>6414.51</v>
      </c>
      <c r="O307" s="40">
        <f t="shared" si="100"/>
        <v>0</v>
      </c>
    </row>
    <row r="308" spans="1:15" s="12" customFormat="1" ht="38.25">
      <c r="A308" s="36" t="str">
        <f>'[1]Orçamento Sintético'!A310</f>
        <v>1.20.04.5</v>
      </c>
      <c r="B308" s="36" t="str">
        <f>'[1]Orçamento Sintético'!D310</f>
        <v>Pintura de proteção e/ou acabamento sobre superfícies metálicas com aplicação de 01 demão de primer epoxi rico em zinco, e = 35 micra - R1</v>
      </c>
      <c r="C308" s="36" t="str">
        <f>'[1]Orçamento Sintético'!E310</f>
        <v>m²</v>
      </c>
      <c r="D308" s="36">
        <v>55.52</v>
      </c>
      <c r="E308" s="37">
        <f>'BM 002'!G308</f>
        <v>0</v>
      </c>
      <c r="F308" s="68"/>
      <c r="G308" s="37">
        <f t="shared" si="117"/>
        <v>0</v>
      </c>
      <c r="H308" s="37">
        <f t="shared" si="118"/>
        <v>55.52</v>
      </c>
      <c r="I308" s="61">
        <v>15.91</v>
      </c>
      <c r="J308" s="18">
        <f t="shared" si="119"/>
        <v>883.32</v>
      </c>
      <c r="K308" s="18">
        <v>0</v>
      </c>
      <c r="L308" s="18">
        <f t="shared" si="119"/>
        <v>0</v>
      </c>
      <c r="M308" s="18">
        <f t="shared" si="120"/>
        <v>0</v>
      </c>
      <c r="N308" s="18">
        <f t="shared" si="121"/>
        <v>883.32</v>
      </c>
      <c r="O308" s="40">
        <f t="shared" si="100"/>
        <v>0</v>
      </c>
    </row>
    <row r="309" spans="1:15" s="12" customFormat="1" ht="38.25">
      <c r="A309" s="36" t="str">
        <f>'[1]Orçamento Sintético'!A311</f>
        <v>1.20.04.6</v>
      </c>
      <c r="B309" s="36" t="str">
        <f>'[1]Orçamento Sintético'!D311</f>
        <v>Pintura de acabamento em superfícies metálicas com aplicação de 01 demão de tinta esmalte epoxi (cores diversas), e = 35 micra - R1</v>
      </c>
      <c r="C309" s="36" t="str">
        <f>'[1]Orçamento Sintético'!E311</f>
        <v>m²</v>
      </c>
      <c r="D309" s="36">
        <v>55.52</v>
      </c>
      <c r="E309" s="37">
        <f>'BM 002'!G309</f>
        <v>0</v>
      </c>
      <c r="F309" s="68"/>
      <c r="G309" s="37">
        <f t="shared" si="117"/>
        <v>0</v>
      </c>
      <c r="H309" s="37">
        <f t="shared" si="118"/>
        <v>55.52</v>
      </c>
      <c r="I309" s="61">
        <v>14.05</v>
      </c>
      <c r="J309" s="18">
        <f t="shared" si="119"/>
        <v>780.05</v>
      </c>
      <c r="K309" s="18">
        <v>0</v>
      </c>
      <c r="L309" s="18">
        <f t="shared" si="119"/>
        <v>0</v>
      </c>
      <c r="M309" s="18">
        <f t="shared" si="120"/>
        <v>0</v>
      </c>
      <c r="N309" s="18">
        <f t="shared" si="121"/>
        <v>780.05</v>
      </c>
      <c r="O309" s="40">
        <f t="shared" si="100"/>
        <v>0</v>
      </c>
    </row>
    <row r="310" spans="1:15" s="12" customFormat="1" ht="12.75">
      <c r="A310" s="36" t="str">
        <f>'[1]Orçamento Sintético'!A312</f>
        <v>1.20.04.7</v>
      </c>
      <c r="B310" s="36" t="str">
        <f>'[1]Orçamento Sintético'!D312</f>
        <v>Chapa xadrez 1/4""</v>
      </c>
      <c r="C310" s="36" t="str">
        <f>'[1]Orçamento Sintético'!E312</f>
        <v>kg</v>
      </c>
      <c r="D310" s="36">
        <v>68.709999999999994</v>
      </c>
      <c r="E310" s="37">
        <f>'BM 002'!G310</f>
        <v>0</v>
      </c>
      <c r="F310" s="68"/>
      <c r="G310" s="37">
        <f t="shared" si="117"/>
        <v>0</v>
      </c>
      <c r="H310" s="37">
        <f t="shared" si="118"/>
        <v>68.709999999999994</v>
      </c>
      <c r="I310" s="61">
        <v>17.03</v>
      </c>
      <c r="J310" s="18">
        <f t="shared" si="119"/>
        <v>1170.1300000000001</v>
      </c>
      <c r="K310" s="18">
        <v>0</v>
      </c>
      <c r="L310" s="18">
        <f t="shared" si="119"/>
        <v>0</v>
      </c>
      <c r="M310" s="18">
        <f t="shared" si="120"/>
        <v>0</v>
      </c>
      <c r="N310" s="18">
        <f t="shared" si="121"/>
        <v>1170.1300000000001</v>
      </c>
      <c r="O310" s="40">
        <f t="shared" si="100"/>
        <v>0</v>
      </c>
    </row>
    <row r="311" spans="1:15" s="52" customFormat="1" ht="12.75">
      <c r="A311" s="72" t="str">
        <f>'[1]Orçamento Sintético'!A313</f>
        <v>1.20.05</v>
      </c>
      <c r="B311" s="72" t="str">
        <f>'[1]Orçamento Sintético'!D313</f>
        <v>DEPÓSITO</v>
      </c>
      <c r="C311" s="72"/>
      <c r="D311" s="72"/>
      <c r="E311" s="73"/>
      <c r="F311" s="80"/>
      <c r="G311" s="54"/>
      <c r="H311" s="54"/>
      <c r="I311" s="87"/>
      <c r="J311" s="87">
        <f>SUM(J312:J331)</f>
        <v>13428.61</v>
      </c>
      <c r="K311" s="87">
        <v>0</v>
      </c>
      <c r="L311" s="87">
        <f>SUM(L312:L331)</f>
        <v>0</v>
      </c>
      <c r="M311" s="87">
        <f>SUM(M312:M331)</f>
        <v>0</v>
      </c>
      <c r="N311" s="87">
        <f>SUM(N312:N331)</f>
        <v>13428.61</v>
      </c>
      <c r="O311" s="58"/>
    </row>
    <row r="312" spans="1:15" s="12" customFormat="1" ht="25.5">
      <c r="A312" s="36" t="str">
        <f>'[1]Orçamento Sintético'!A314</f>
        <v>1.20.05.1</v>
      </c>
      <c r="B312" s="36" t="str">
        <f>'[1]Orçamento Sintético'!D314</f>
        <v>Remoção de esquadria metálica, com ou sem reaproveitamento</v>
      </c>
      <c r="C312" s="36" t="str">
        <f>'[1]Orçamento Sintético'!E314</f>
        <v>m²</v>
      </c>
      <c r="D312" s="36">
        <v>1.89</v>
      </c>
      <c r="E312" s="37">
        <f>'BM 002'!G312</f>
        <v>0</v>
      </c>
      <c r="F312" s="68"/>
      <c r="G312" s="37">
        <f t="shared" si="117"/>
        <v>0</v>
      </c>
      <c r="H312" s="37">
        <f t="shared" si="118"/>
        <v>1.89</v>
      </c>
      <c r="I312" s="61">
        <v>16.059999999999999</v>
      </c>
      <c r="J312" s="18">
        <f t="shared" ref="J312:L331" si="122">TRUNC(($I312*D312),2)</f>
        <v>30.35</v>
      </c>
      <c r="K312" s="18">
        <v>0</v>
      </c>
      <c r="L312" s="18">
        <f t="shared" si="122"/>
        <v>0</v>
      </c>
      <c r="M312" s="18">
        <f t="shared" ref="M312:M331" si="123">TRUNC(($L312+K312),2)</f>
        <v>0</v>
      </c>
      <c r="N312" s="18">
        <f t="shared" ref="N312:N331" si="124">J312-M312</f>
        <v>30.35</v>
      </c>
      <c r="O312" s="40">
        <f t="shared" si="100"/>
        <v>0</v>
      </c>
    </row>
    <row r="313" spans="1:15" s="12" customFormat="1" ht="12.75">
      <c r="A313" s="36" t="str">
        <f>'[1]Orçamento Sintético'!A315</f>
        <v>1.20.05.2</v>
      </c>
      <c r="B313" s="36" t="str">
        <f>'[1]Orçamento Sintético'!D315</f>
        <v>Remoção de esquadria de alumínio e vidro</v>
      </c>
      <c r="C313" s="36" t="str">
        <f>'[1]Orçamento Sintético'!E315</f>
        <v>m²</v>
      </c>
      <c r="D313" s="36">
        <v>1.89</v>
      </c>
      <c r="E313" s="37">
        <f>'BM 002'!G313</f>
        <v>0</v>
      </c>
      <c r="F313" s="68"/>
      <c r="G313" s="37">
        <f t="shared" si="117"/>
        <v>0</v>
      </c>
      <c r="H313" s="37">
        <f t="shared" si="118"/>
        <v>1.89</v>
      </c>
      <c r="I313" s="61">
        <v>13.61</v>
      </c>
      <c r="J313" s="18">
        <f t="shared" si="122"/>
        <v>25.72</v>
      </c>
      <c r="K313" s="18">
        <v>0</v>
      </c>
      <c r="L313" s="18">
        <f t="shared" si="122"/>
        <v>0</v>
      </c>
      <c r="M313" s="18">
        <f t="shared" si="123"/>
        <v>0</v>
      </c>
      <c r="N313" s="18">
        <f t="shared" si="124"/>
        <v>25.72</v>
      </c>
      <c r="O313" s="40">
        <f t="shared" si="100"/>
        <v>0</v>
      </c>
    </row>
    <row r="314" spans="1:15" s="12" customFormat="1" ht="25.5">
      <c r="A314" s="36" t="str">
        <f>'[1]Orçamento Sintético'!A316</f>
        <v>1.20.05.3</v>
      </c>
      <c r="B314" s="36" t="str">
        <f>'[1]Orçamento Sintético'!D316</f>
        <v>Remoção de caixa pre-moldada de concreto para ar condicionado</v>
      </c>
      <c r="C314" s="36" t="str">
        <f>'[1]Orçamento Sintético'!E316</f>
        <v>un</v>
      </c>
      <c r="D314" s="36">
        <v>1</v>
      </c>
      <c r="E314" s="37">
        <f>'BM 002'!G314</f>
        <v>0</v>
      </c>
      <c r="F314" s="68"/>
      <c r="G314" s="37">
        <f t="shared" si="117"/>
        <v>0</v>
      </c>
      <c r="H314" s="37">
        <f t="shared" si="118"/>
        <v>1</v>
      </c>
      <c r="I314" s="61">
        <v>16.45</v>
      </c>
      <c r="J314" s="18">
        <f t="shared" si="122"/>
        <v>16.45</v>
      </c>
      <c r="K314" s="18">
        <v>0</v>
      </c>
      <c r="L314" s="18">
        <f t="shared" si="122"/>
        <v>0</v>
      </c>
      <c r="M314" s="18">
        <f t="shared" si="123"/>
        <v>0</v>
      </c>
      <c r="N314" s="18">
        <f t="shared" si="124"/>
        <v>16.45</v>
      </c>
      <c r="O314" s="40">
        <f t="shared" si="100"/>
        <v>0</v>
      </c>
    </row>
    <row r="315" spans="1:15" s="12" customFormat="1" ht="25.5">
      <c r="A315" s="36" t="str">
        <f>'[1]Orçamento Sintético'!A317</f>
        <v>1.20.05.4</v>
      </c>
      <c r="B315" s="36" t="str">
        <f>'[1]Orçamento Sintético'!D317</f>
        <v>Demolição de laje pre-fabricada comum ou em treliça, inclusive capeamento</v>
      </c>
      <c r="C315" s="36" t="str">
        <f>'[1]Orçamento Sintético'!E317</f>
        <v>m²</v>
      </c>
      <c r="D315" s="36">
        <v>18.53</v>
      </c>
      <c r="E315" s="37">
        <f>'BM 002'!G315</f>
        <v>0</v>
      </c>
      <c r="F315" s="68"/>
      <c r="G315" s="37">
        <f t="shared" si="117"/>
        <v>0</v>
      </c>
      <c r="H315" s="37">
        <f t="shared" si="118"/>
        <v>18.53</v>
      </c>
      <c r="I315" s="61">
        <v>17.46</v>
      </c>
      <c r="J315" s="18">
        <f t="shared" si="122"/>
        <v>323.52999999999997</v>
      </c>
      <c r="K315" s="18">
        <v>0</v>
      </c>
      <c r="L315" s="18">
        <f t="shared" si="122"/>
        <v>0</v>
      </c>
      <c r="M315" s="18">
        <f t="shared" si="123"/>
        <v>0</v>
      </c>
      <c r="N315" s="18">
        <f t="shared" si="124"/>
        <v>323.52999999999997</v>
      </c>
      <c r="O315" s="40">
        <f t="shared" si="100"/>
        <v>0</v>
      </c>
    </row>
    <row r="316" spans="1:15" s="12" customFormat="1" ht="25.5">
      <c r="A316" s="36" t="str">
        <f>'[1]Orçamento Sintético'!A318</f>
        <v>1.20.05.5</v>
      </c>
      <c r="B316" s="36" t="str">
        <f>'[1]Orçamento Sintético'!D318</f>
        <v>Demolição de alvenaria de bloco cerâmico e=0,09m - revestida</v>
      </c>
      <c r="C316" s="36" t="str">
        <f>'[1]Orçamento Sintético'!E318</f>
        <v>m³</v>
      </c>
      <c r="D316" s="36">
        <v>1.04</v>
      </c>
      <c r="E316" s="37">
        <f>'BM 002'!G316</f>
        <v>0</v>
      </c>
      <c r="F316" s="68"/>
      <c r="G316" s="37">
        <f t="shared" si="117"/>
        <v>0</v>
      </c>
      <c r="H316" s="37">
        <f t="shared" si="118"/>
        <v>1.04</v>
      </c>
      <c r="I316" s="61">
        <v>26.98</v>
      </c>
      <c r="J316" s="18">
        <f t="shared" si="122"/>
        <v>28.05</v>
      </c>
      <c r="K316" s="18">
        <v>0</v>
      </c>
      <c r="L316" s="18">
        <f t="shared" si="122"/>
        <v>0</v>
      </c>
      <c r="M316" s="18">
        <f t="shared" si="123"/>
        <v>0</v>
      </c>
      <c r="N316" s="18">
        <f t="shared" si="124"/>
        <v>28.05</v>
      </c>
      <c r="O316" s="40">
        <f t="shared" si="100"/>
        <v>0</v>
      </c>
    </row>
    <row r="317" spans="1:15" s="12" customFormat="1" ht="51">
      <c r="A317" s="36" t="str">
        <f>'[1]Orçamento Sintético'!A319</f>
        <v>1.20.05.6</v>
      </c>
      <c r="B317" s="36" t="str">
        <f>'[1]Orçamento Sintético'!D319</f>
        <v>Concreto Armado fck=30,0MPa, usinado, bombeado, adensado e lançado, para uso Geral, com formas planas em compensado resinado 12mm (05 usos)</v>
      </c>
      <c r="C317" s="36" t="str">
        <f>'[1]Orçamento Sintético'!E319</f>
        <v>m³</v>
      </c>
      <c r="D317" s="36">
        <v>0.78</v>
      </c>
      <c r="E317" s="37">
        <f>'BM 002'!G317</f>
        <v>0</v>
      </c>
      <c r="F317" s="68"/>
      <c r="G317" s="37">
        <f t="shared" si="117"/>
        <v>0</v>
      </c>
      <c r="H317" s="37">
        <f t="shared" si="118"/>
        <v>0.78</v>
      </c>
      <c r="I317" s="61">
        <v>2633.66</v>
      </c>
      <c r="J317" s="18">
        <f t="shared" si="122"/>
        <v>2054.25</v>
      </c>
      <c r="K317" s="18">
        <v>0</v>
      </c>
      <c r="L317" s="18">
        <f t="shared" si="122"/>
        <v>0</v>
      </c>
      <c r="M317" s="18">
        <f t="shared" si="123"/>
        <v>0</v>
      </c>
      <c r="N317" s="18">
        <f t="shared" si="124"/>
        <v>2054.25</v>
      </c>
      <c r="O317" s="40">
        <f t="shared" si="100"/>
        <v>0</v>
      </c>
    </row>
    <row r="318" spans="1:15" s="12" customFormat="1" ht="51">
      <c r="A318" s="36" t="str">
        <f>'[1]Orçamento Sintético'!A320</f>
        <v>1.20.05.7</v>
      </c>
      <c r="B318" s="36" t="str">
        <f>'[1]Orçamento Sintético'!D320</f>
        <v>Laje pré-fabricada treliçada para piso ou cobertura, intereixo 38cm, h=12cm, el. enchimento em EPS h=8cm, inclusive escoramento em madeira e capeamento 4cm.</v>
      </c>
      <c r="C318" s="36" t="str">
        <f>'[1]Orçamento Sintético'!E320</f>
        <v>m²</v>
      </c>
      <c r="D318" s="36">
        <v>18.53</v>
      </c>
      <c r="E318" s="37">
        <f>'BM 002'!G318</f>
        <v>0</v>
      </c>
      <c r="F318" s="68"/>
      <c r="G318" s="37">
        <f t="shared" si="117"/>
        <v>0</v>
      </c>
      <c r="H318" s="37">
        <f t="shared" si="118"/>
        <v>18.53</v>
      </c>
      <c r="I318" s="61">
        <v>170.18</v>
      </c>
      <c r="J318" s="18">
        <f t="shared" si="122"/>
        <v>3153.43</v>
      </c>
      <c r="K318" s="18">
        <v>0</v>
      </c>
      <c r="L318" s="18">
        <f t="shared" si="122"/>
        <v>0</v>
      </c>
      <c r="M318" s="18">
        <f t="shared" si="123"/>
        <v>0</v>
      </c>
      <c r="N318" s="18">
        <f t="shared" si="124"/>
        <v>3153.43</v>
      </c>
      <c r="O318" s="40">
        <f t="shared" si="100"/>
        <v>0</v>
      </c>
    </row>
    <row r="319" spans="1:15" s="12" customFormat="1" ht="38.25">
      <c r="A319" s="36" t="str">
        <f>'[1]Orçamento Sintético'!A321</f>
        <v>1.20.05.8</v>
      </c>
      <c r="B319" s="36" t="str">
        <f>'[1]Orçamento Sintético'!D321</f>
        <v>Alvenaria bloco cerâmico vedação, 9x19x24cm, e=9cm, com argamassa t5 - 1:2:8 (cimento/cal/areia), junta=1cm - Rev.09</v>
      </c>
      <c r="C319" s="36" t="str">
        <f>'[1]Orçamento Sintético'!E321</f>
        <v>m²</v>
      </c>
      <c r="D319" s="36">
        <v>6.93</v>
      </c>
      <c r="E319" s="37">
        <f>'BM 002'!G319</f>
        <v>0</v>
      </c>
      <c r="F319" s="68"/>
      <c r="G319" s="37">
        <f t="shared" si="117"/>
        <v>0</v>
      </c>
      <c r="H319" s="37">
        <f t="shared" si="118"/>
        <v>6.93</v>
      </c>
      <c r="I319" s="61">
        <v>45.11</v>
      </c>
      <c r="J319" s="18">
        <f t="shared" si="122"/>
        <v>312.61</v>
      </c>
      <c r="K319" s="18">
        <v>0</v>
      </c>
      <c r="L319" s="18">
        <f t="shared" si="122"/>
        <v>0</v>
      </c>
      <c r="M319" s="18">
        <f t="shared" si="123"/>
        <v>0</v>
      </c>
      <c r="N319" s="18">
        <f t="shared" si="124"/>
        <v>312.61</v>
      </c>
      <c r="O319" s="40">
        <f t="shared" si="100"/>
        <v>0</v>
      </c>
    </row>
    <row r="320" spans="1:15" s="12" customFormat="1" ht="25.5">
      <c r="A320" s="36" t="str">
        <f>'[1]Orçamento Sintético'!A322</f>
        <v>1.20.05.9</v>
      </c>
      <c r="B320" s="36" t="str">
        <f>'[1]Orçamento Sintético'!D322</f>
        <v>Chapisco em parede com argamassa traço t1 - 1:3 (cimento / areia) - Revisado 08/2015</v>
      </c>
      <c r="C320" s="36" t="str">
        <f>'[1]Orçamento Sintético'!E322</f>
        <v>m²</v>
      </c>
      <c r="D320" s="36">
        <v>13.86</v>
      </c>
      <c r="E320" s="37">
        <f>'BM 002'!G320</f>
        <v>0</v>
      </c>
      <c r="F320" s="68"/>
      <c r="G320" s="37">
        <f t="shared" si="117"/>
        <v>0</v>
      </c>
      <c r="H320" s="37">
        <f t="shared" si="118"/>
        <v>13.86</v>
      </c>
      <c r="I320" s="61">
        <v>6.23</v>
      </c>
      <c r="J320" s="18">
        <f t="shared" si="122"/>
        <v>86.34</v>
      </c>
      <c r="K320" s="18">
        <v>0</v>
      </c>
      <c r="L320" s="18">
        <f t="shared" si="122"/>
        <v>0</v>
      </c>
      <c r="M320" s="18">
        <f t="shared" si="123"/>
        <v>0</v>
      </c>
      <c r="N320" s="18">
        <f t="shared" si="124"/>
        <v>86.34</v>
      </c>
      <c r="O320" s="40">
        <f t="shared" si="100"/>
        <v>0</v>
      </c>
    </row>
    <row r="321" spans="1:15" s="12" customFormat="1" ht="38.25">
      <c r="A321" s="36" t="str">
        <f>'[1]Orçamento Sintético'!A323</f>
        <v>1.20.05.10</v>
      </c>
      <c r="B321" s="36" t="str">
        <f>'[1]Orçamento Sintético'!D323</f>
        <v>Reboco ou emboço interno, de teto, com argamassa traço t6 - 1:2:10 (cimento / cal / areia), espessura 1,5 cm</v>
      </c>
      <c r="C321" s="36" t="str">
        <f>'[1]Orçamento Sintético'!E323</f>
        <v>m²</v>
      </c>
      <c r="D321" s="36">
        <v>13.86</v>
      </c>
      <c r="E321" s="37">
        <f>'BM 002'!G321</f>
        <v>0</v>
      </c>
      <c r="F321" s="68"/>
      <c r="G321" s="37">
        <f t="shared" si="117"/>
        <v>0</v>
      </c>
      <c r="H321" s="37">
        <f t="shared" si="118"/>
        <v>13.86</v>
      </c>
      <c r="I321" s="61">
        <v>32.729999999999997</v>
      </c>
      <c r="J321" s="18">
        <f t="shared" si="122"/>
        <v>453.63</v>
      </c>
      <c r="K321" s="18">
        <v>0</v>
      </c>
      <c r="L321" s="18">
        <f t="shared" si="122"/>
        <v>0</v>
      </c>
      <c r="M321" s="18">
        <f t="shared" si="123"/>
        <v>0</v>
      </c>
      <c r="N321" s="18">
        <f t="shared" si="124"/>
        <v>453.63</v>
      </c>
      <c r="O321" s="40">
        <f t="shared" ref="O321:O337" si="125">TRUNC((L321/J321),2)</f>
        <v>0</v>
      </c>
    </row>
    <row r="322" spans="1:15" s="12" customFormat="1" ht="38.25">
      <c r="A322" s="36" t="str">
        <f>'[1]Orçamento Sintético'!A324</f>
        <v>1.20.05.11</v>
      </c>
      <c r="B322" s="36" t="str">
        <f>'[1]Orçamento Sintético'!D324</f>
        <v>Impermeabilização c/ manta asfáltica aluminizada 3mm, estruturada com não-tecido de poliéster, inclusive aplicação de 1 demão de primer</v>
      </c>
      <c r="C322" s="36" t="str">
        <f>'[1]Orçamento Sintético'!E324</f>
        <v>m²</v>
      </c>
      <c r="D322" s="36">
        <v>24.08</v>
      </c>
      <c r="E322" s="37">
        <f>'BM 002'!G322</f>
        <v>0</v>
      </c>
      <c r="F322" s="68"/>
      <c r="G322" s="37">
        <f t="shared" si="117"/>
        <v>0</v>
      </c>
      <c r="H322" s="37">
        <f t="shared" si="118"/>
        <v>24.08</v>
      </c>
      <c r="I322" s="61">
        <v>108.02</v>
      </c>
      <c r="J322" s="18">
        <f t="shared" si="122"/>
        <v>2601.12</v>
      </c>
      <c r="K322" s="18">
        <v>0</v>
      </c>
      <c r="L322" s="18">
        <f t="shared" si="122"/>
        <v>0</v>
      </c>
      <c r="M322" s="18">
        <f t="shared" si="123"/>
        <v>0</v>
      </c>
      <c r="N322" s="18">
        <f t="shared" si="124"/>
        <v>2601.12</v>
      </c>
      <c r="O322" s="40">
        <f t="shared" si="125"/>
        <v>0</v>
      </c>
    </row>
    <row r="323" spans="1:15" s="12" customFormat="1" ht="12.75">
      <c r="A323" s="36" t="str">
        <f>'[1]Orçamento Sintético'!A325</f>
        <v>1.20.05.12</v>
      </c>
      <c r="B323" s="36" t="str">
        <f>'[1]Orçamento Sintético'!D325</f>
        <v>Cobogó de cimento, com único furo, dim: 20 x 20cm</v>
      </c>
      <c r="C323" s="36" t="str">
        <f>'[1]Orçamento Sintético'!E325</f>
        <v>m²</v>
      </c>
      <c r="D323" s="36">
        <v>1</v>
      </c>
      <c r="E323" s="37">
        <f>'BM 002'!G323</f>
        <v>0</v>
      </c>
      <c r="F323" s="68"/>
      <c r="G323" s="37">
        <f t="shared" si="117"/>
        <v>0</v>
      </c>
      <c r="H323" s="37">
        <f t="shared" si="118"/>
        <v>1</v>
      </c>
      <c r="I323" s="61">
        <v>70.42</v>
      </c>
      <c r="J323" s="18">
        <f t="shared" si="122"/>
        <v>70.42</v>
      </c>
      <c r="K323" s="18">
        <v>0</v>
      </c>
      <c r="L323" s="18">
        <f t="shared" si="122"/>
        <v>0</v>
      </c>
      <c r="M323" s="18">
        <f t="shared" si="123"/>
        <v>0</v>
      </c>
      <c r="N323" s="18">
        <f t="shared" si="124"/>
        <v>70.42</v>
      </c>
      <c r="O323" s="40">
        <f t="shared" si="125"/>
        <v>0</v>
      </c>
    </row>
    <row r="324" spans="1:15" s="12" customFormat="1" ht="51">
      <c r="A324" s="36" t="str">
        <f>'[1]Orçamento Sintético'!A326</f>
        <v>1.20.05.13</v>
      </c>
      <c r="B324" s="36" t="str">
        <f>'[1]Orçamento Sintético'!D326</f>
        <v>Portão de ferro de abrir, quadro em tubo de aço galv.1 1/2"", barra quadrada 1/2"" na vertical e barra chata de 1 x 3/16"" na horizontal, inclusive dobradiças e e ferrolho</v>
      </c>
      <c r="C324" s="36" t="str">
        <f>'[1]Orçamento Sintético'!E326</f>
        <v>m²</v>
      </c>
      <c r="D324" s="36">
        <v>1.89</v>
      </c>
      <c r="E324" s="37">
        <f>'BM 002'!G324</f>
        <v>0</v>
      </c>
      <c r="F324" s="68"/>
      <c r="G324" s="37">
        <f t="shared" si="117"/>
        <v>0</v>
      </c>
      <c r="H324" s="37">
        <f t="shared" si="118"/>
        <v>1.89</v>
      </c>
      <c r="I324" s="61">
        <v>352.43</v>
      </c>
      <c r="J324" s="18">
        <f t="shared" si="122"/>
        <v>666.09</v>
      </c>
      <c r="K324" s="18">
        <v>0</v>
      </c>
      <c r="L324" s="18">
        <f t="shared" si="122"/>
        <v>0</v>
      </c>
      <c r="M324" s="18">
        <f t="shared" si="123"/>
        <v>0</v>
      </c>
      <c r="N324" s="18">
        <f t="shared" si="124"/>
        <v>666.09</v>
      </c>
      <c r="O324" s="40">
        <f t="shared" si="125"/>
        <v>0</v>
      </c>
    </row>
    <row r="325" spans="1:15" s="12" customFormat="1" ht="38.25">
      <c r="A325" s="36" t="str">
        <f>'[1]Orçamento Sintético'!A327</f>
        <v>1.20.05.14</v>
      </c>
      <c r="B325" s="36" t="str">
        <f>'[1]Orçamento Sintético'!D327</f>
        <v>Porta de abrir em aluminio tipo veneziana, acabamento anodizado natural, sem guarnicao/alizar/vista</v>
      </c>
      <c r="C325" s="36" t="str">
        <f>'[1]Orçamento Sintético'!E327</f>
        <v>m²</v>
      </c>
      <c r="D325" s="36">
        <v>1.89</v>
      </c>
      <c r="E325" s="37">
        <f>'BM 002'!G325</f>
        <v>0</v>
      </c>
      <c r="F325" s="68"/>
      <c r="G325" s="37">
        <f t="shared" si="117"/>
        <v>0</v>
      </c>
      <c r="H325" s="37">
        <f t="shared" si="118"/>
        <v>1.89</v>
      </c>
      <c r="I325" s="61">
        <v>424.87</v>
      </c>
      <c r="J325" s="18">
        <f t="shared" si="122"/>
        <v>803</v>
      </c>
      <c r="K325" s="18">
        <v>0</v>
      </c>
      <c r="L325" s="18">
        <f t="shared" si="122"/>
        <v>0</v>
      </c>
      <c r="M325" s="18">
        <f t="shared" si="123"/>
        <v>0</v>
      </c>
      <c r="N325" s="18">
        <f t="shared" si="124"/>
        <v>803</v>
      </c>
      <c r="O325" s="40">
        <f t="shared" si="125"/>
        <v>0</v>
      </c>
    </row>
    <row r="326" spans="1:15" s="12" customFormat="1" ht="25.5">
      <c r="A326" s="36" t="str">
        <f>'[1]Orçamento Sintético'!A328</f>
        <v>1.20.05.15</v>
      </c>
      <c r="B326" s="36" t="str">
        <f>'[1]Orçamento Sintético'!D328</f>
        <v>Ponto de luz em teto ou parede, com eletroduto de pvc flexivel sanfonado aparente Ø 3/4""</v>
      </c>
      <c r="C326" s="36" t="str">
        <f>'[1]Orçamento Sintético'!E328</f>
        <v>un</v>
      </c>
      <c r="D326" s="36">
        <v>1</v>
      </c>
      <c r="E326" s="37">
        <f>'BM 002'!G326</f>
        <v>0</v>
      </c>
      <c r="F326" s="68"/>
      <c r="G326" s="37">
        <f t="shared" si="117"/>
        <v>0</v>
      </c>
      <c r="H326" s="37">
        <f t="shared" si="118"/>
        <v>1</v>
      </c>
      <c r="I326" s="61">
        <v>216.69</v>
      </c>
      <c r="J326" s="18">
        <f t="shared" si="122"/>
        <v>216.69</v>
      </c>
      <c r="K326" s="18">
        <v>0</v>
      </c>
      <c r="L326" s="18">
        <f t="shared" si="122"/>
        <v>0</v>
      </c>
      <c r="M326" s="18">
        <f t="shared" si="123"/>
        <v>0</v>
      </c>
      <c r="N326" s="18">
        <f t="shared" si="124"/>
        <v>216.69</v>
      </c>
      <c r="O326" s="40">
        <f t="shared" si="125"/>
        <v>0</v>
      </c>
    </row>
    <row r="327" spans="1:15" s="12" customFormat="1" ht="76.5">
      <c r="A327" s="36" t="str">
        <f>'[1]Orçamento Sintético'!A329</f>
        <v>1.20.05.16</v>
      </c>
      <c r="B327" s="36" t="str">
        <f>'[1]Orçamento Sintético'!D329</f>
        <v>PONTO DE ILUMINAÇÃO E TOMADA, RESIDENCIAL, INCLUINDO INTERRUPTOR SIMPLES E TOMADA 10A/250V, CAIXA ELÉTRICA, ELETRODUTO, CABO, RASGO, QUEBRA E CHUMBAMENTO (EXCLUINDO LUMINÁRIA E LÂMPADA). AF_01/2016</v>
      </c>
      <c r="C327" s="36" t="str">
        <f>'[1]Orçamento Sintético'!E329</f>
        <v>UN</v>
      </c>
      <c r="D327" s="36">
        <v>1</v>
      </c>
      <c r="E327" s="37">
        <f>'BM 002'!G327</f>
        <v>0</v>
      </c>
      <c r="F327" s="68"/>
      <c r="G327" s="37">
        <f t="shared" si="117"/>
        <v>0</v>
      </c>
      <c r="H327" s="37">
        <f t="shared" si="118"/>
        <v>1</v>
      </c>
      <c r="I327" s="61">
        <v>202.58</v>
      </c>
      <c r="J327" s="18">
        <f t="shared" si="122"/>
        <v>202.58</v>
      </c>
      <c r="K327" s="18">
        <v>0</v>
      </c>
      <c r="L327" s="18">
        <f t="shared" si="122"/>
        <v>0</v>
      </c>
      <c r="M327" s="18">
        <f t="shared" si="123"/>
        <v>0</v>
      </c>
      <c r="N327" s="18">
        <f t="shared" si="124"/>
        <v>202.58</v>
      </c>
      <c r="O327" s="40">
        <f t="shared" si="125"/>
        <v>0</v>
      </c>
    </row>
    <row r="328" spans="1:15" s="12" customFormat="1" ht="38.25">
      <c r="A328" s="36" t="str">
        <f>'[1]Orçamento Sintético'!A330</f>
        <v>1.20.05.17</v>
      </c>
      <c r="B328" s="36" t="str">
        <f>'[1]Orçamento Sintético'!D330</f>
        <v>Pintura p/ piso c/ aplicação de 2 demãos tinta novacor, cores cerâmica, concreto, verde ou azul - aplicação c/ rôlo - R1</v>
      </c>
      <c r="C328" s="36" t="str">
        <f>'[1]Orçamento Sintético'!E330</f>
        <v>m²</v>
      </c>
      <c r="D328" s="36">
        <v>16.010000000000002</v>
      </c>
      <c r="E328" s="37">
        <f>'BM 002'!G328</f>
        <v>0</v>
      </c>
      <c r="F328" s="68"/>
      <c r="G328" s="37">
        <f t="shared" si="117"/>
        <v>0</v>
      </c>
      <c r="H328" s="37">
        <f t="shared" si="118"/>
        <v>16.010000000000002</v>
      </c>
      <c r="I328" s="61">
        <v>8.1300000000000008</v>
      </c>
      <c r="J328" s="18">
        <f t="shared" si="122"/>
        <v>130.16</v>
      </c>
      <c r="K328" s="18">
        <v>0</v>
      </c>
      <c r="L328" s="18">
        <f t="shared" si="122"/>
        <v>0</v>
      </c>
      <c r="M328" s="18">
        <f t="shared" si="123"/>
        <v>0</v>
      </c>
      <c r="N328" s="18">
        <f t="shared" si="124"/>
        <v>130.16</v>
      </c>
      <c r="O328" s="40">
        <f t="shared" si="125"/>
        <v>0</v>
      </c>
    </row>
    <row r="329" spans="1:15" s="12" customFormat="1" ht="66" customHeight="1">
      <c r="A329" s="36" t="str">
        <f>'[1]Orçamento Sintético'!A331</f>
        <v>1.20.05.18</v>
      </c>
      <c r="B329" s="36" t="str">
        <f>'[1]Orçamento Sintético'!D331</f>
        <v>Pintura de Letras - letreiro, sobre paredes, com lixamento, aplicação de 01 demão de líquido selador acrílico, 02 demãos de massa acrílica e 02 demãos de tinta pva latex convencional para exteriores</v>
      </c>
      <c r="C329" s="36" t="str">
        <f>'[1]Orçamento Sintético'!E331</f>
        <v>un</v>
      </c>
      <c r="D329" s="36">
        <v>51.96</v>
      </c>
      <c r="E329" s="37">
        <f>'BM 002'!G329</f>
        <v>0</v>
      </c>
      <c r="F329" s="68"/>
      <c r="G329" s="37">
        <f t="shared" si="117"/>
        <v>0</v>
      </c>
      <c r="H329" s="37">
        <f t="shared" si="118"/>
        <v>51.96</v>
      </c>
      <c r="I329" s="61">
        <v>16.63</v>
      </c>
      <c r="J329" s="18">
        <f t="shared" si="122"/>
        <v>864.09</v>
      </c>
      <c r="K329" s="18">
        <v>0</v>
      </c>
      <c r="L329" s="18">
        <f t="shared" si="122"/>
        <v>0</v>
      </c>
      <c r="M329" s="18">
        <f t="shared" si="123"/>
        <v>0</v>
      </c>
      <c r="N329" s="18">
        <f t="shared" si="124"/>
        <v>864.09</v>
      </c>
      <c r="O329" s="40">
        <f t="shared" si="125"/>
        <v>0</v>
      </c>
    </row>
    <row r="330" spans="1:15" s="12" customFormat="1" ht="51">
      <c r="A330" s="36" t="str">
        <f>'[1]Orçamento Sintético'!A332</f>
        <v>1.20.05.19</v>
      </c>
      <c r="B330" s="36" t="str">
        <f>'[1]Orçamento Sintético'!D332</f>
        <v>Pintura para interiores, sobre paredes ou tetos, com lixamento, aplicação de 01 demão de líquido selador e 02 demãos de tinta pva latex convencional para interiores</v>
      </c>
      <c r="C330" s="36" t="str">
        <f>'[1]Orçamento Sintético'!E332</f>
        <v>m²</v>
      </c>
      <c r="D330" s="36">
        <v>56.31</v>
      </c>
      <c r="E330" s="37">
        <f>'BM 002'!G330</f>
        <v>0</v>
      </c>
      <c r="F330" s="68"/>
      <c r="G330" s="37">
        <f t="shared" si="117"/>
        <v>0</v>
      </c>
      <c r="H330" s="37">
        <f t="shared" si="118"/>
        <v>56.31</v>
      </c>
      <c r="I330" s="61">
        <v>22.45</v>
      </c>
      <c r="J330" s="18">
        <f t="shared" si="122"/>
        <v>1264.1500000000001</v>
      </c>
      <c r="K330" s="18">
        <v>0</v>
      </c>
      <c r="L330" s="18">
        <f t="shared" si="122"/>
        <v>0</v>
      </c>
      <c r="M330" s="18">
        <f t="shared" si="123"/>
        <v>0</v>
      </c>
      <c r="N330" s="18">
        <f t="shared" si="124"/>
        <v>1264.1500000000001</v>
      </c>
      <c r="O330" s="40">
        <f t="shared" si="125"/>
        <v>0</v>
      </c>
    </row>
    <row r="331" spans="1:15" s="12" customFormat="1" ht="38.25">
      <c r="A331" s="36" t="str">
        <f>'[1]Orçamento Sintético'!A333</f>
        <v>1.20.05.20</v>
      </c>
      <c r="B331" s="36" t="str">
        <f>'[1]Orçamento Sintético'!D333</f>
        <v>Pintura de acabamento com lixamento, aplicação de 01 demão de tinta à base de zarcão e 02 demãos de tinta esmalte</v>
      </c>
      <c r="C331" s="36" t="str">
        <f>'[1]Orçamento Sintético'!E333</f>
        <v>m²</v>
      </c>
      <c r="D331" s="36">
        <v>4.7300000000000004</v>
      </c>
      <c r="E331" s="37">
        <f>'BM 002'!G331</f>
        <v>0</v>
      </c>
      <c r="F331" s="68"/>
      <c r="G331" s="37">
        <f t="shared" si="117"/>
        <v>0</v>
      </c>
      <c r="H331" s="37">
        <f t="shared" si="118"/>
        <v>4.7300000000000004</v>
      </c>
      <c r="I331" s="61">
        <v>26.63</v>
      </c>
      <c r="J331" s="18">
        <f t="shared" si="122"/>
        <v>125.95</v>
      </c>
      <c r="K331" s="18">
        <v>0</v>
      </c>
      <c r="L331" s="18">
        <f t="shared" si="122"/>
        <v>0</v>
      </c>
      <c r="M331" s="18">
        <f t="shared" si="123"/>
        <v>0</v>
      </c>
      <c r="N331" s="18">
        <f t="shared" si="124"/>
        <v>125.95</v>
      </c>
      <c r="O331" s="40">
        <f t="shared" si="125"/>
        <v>0</v>
      </c>
    </row>
    <row r="332" spans="1:15" s="82" customFormat="1" ht="12.75">
      <c r="A332" s="64" t="str">
        <f>'[1]Orçamento Sintético'!A334</f>
        <v>1.21</v>
      </c>
      <c r="B332" s="64" t="str">
        <f>'[1]Orçamento Sintético'!D334</f>
        <v>DIVERSOS</v>
      </c>
      <c r="C332" s="64"/>
      <c r="D332" s="64"/>
      <c r="E332" s="70"/>
      <c r="F332" s="83"/>
      <c r="G332" s="84"/>
      <c r="H332" s="84"/>
      <c r="I332" s="89"/>
      <c r="J332" s="89">
        <f>SUM(J333:J337)</f>
        <v>4213.42</v>
      </c>
      <c r="K332" s="89">
        <v>0</v>
      </c>
      <c r="L332" s="89">
        <f>SUM(L333:L337)</f>
        <v>0</v>
      </c>
      <c r="M332" s="89">
        <f>SUM(M333:M337)</f>
        <v>0</v>
      </c>
      <c r="N332" s="89">
        <f>SUM(N333:N337)</f>
        <v>4213.42</v>
      </c>
      <c r="O332" s="86"/>
    </row>
    <row r="333" spans="1:15" s="12" customFormat="1" ht="12.75">
      <c r="A333" s="36" t="str">
        <f>'[1]Orçamento Sintético'!A335</f>
        <v>1.21.1</v>
      </c>
      <c r="B333" s="36" t="str">
        <f>'[1]Orçamento Sintético'!D335</f>
        <v>Limpeza geral</v>
      </c>
      <c r="C333" s="36" t="str">
        <f>'[1]Orçamento Sintético'!E335</f>
        <v>m²</v>
      </c>
      <c r="D333" s="36">
        <v>325.16000000000003</v>
      </c>
      <c r="E333" s="37">
        <f>'BM 002'!G333</f>
        <v>0</v>
      </c>
      <c r="F333" s="68"/>
      <c r="G333" s="37">
        <f t="shared" si="117"/>
        <v>0</v>
      </c>
      <c r="H333" s="37">
        <f t="shared" si="118"/>
        <v>325.16000000000003</v>
      </c>
      <c r="I333" s="61">
        <v>2.2799999999999998</v>
      </c>
      <c r="J333" s="18">
        <f t="shared" ref="J333:L337" si="126">TRUNC(($I333*D333),2)</f>
        <v>741.36</v>
      </c>
      <c r="K333" s="18">
        <v>0</v>
      </c>
      <c r="L333" s="18">
        <f t="shared" si="126"/>
        <v>0</v>
      </c>
      <c r="M333" s="18">
        <f t="shared" ref="M333:M337" si="127">TRUNC(($L333+K333),2)</f>
        <v>0</v>
      </c>
      <c r="N333" s="18">
        <f t="shared" ref="N333:N339" si="128">J333-M333</f>
        <v>741.36</v>
      </c>
      <c r="O333" s="40">
        <f t="shared" si="125"/>
        <v>0</v>
      </c>
    </row>
    <row r="334" spans="1:15" s="12" customFormat="1" ht="25.5">
      <c r="A334" s="36" t="str">
        <f>'[1]Orçamento Sintético'!A336</f>
        <v>1.21.2</v>
      </c>
      <c r="B334" s="36" t="str">
        <f>'[1]Orçamento Sintético'!D336</f>
        <v>Placa de inauguração de obra em alumínio 0,60 x 0,80 m</v>
      </c>
      <c r="C334" s="36" t="str">
        <f>'[1]Orçamento Sintético'!E336</f>
        <v>un</v>
      </c>
      <c r="D334" s="36">
        <v>1</v>
      </c>
      <c r="E334" s="37">
        <f>'BM 002'!G334</f>
        <v>0</v>
      </c>
      <c r="F334" s="68"/>
      <c r="G334" s="37">
        <f t="shared" si="117"/>
        <v>0</v>
      </c>
      <c r="H334" s="37">
        <f t="shared" si="118"/>
        <v>1</v>
      </c>
      <c r="I334" s="61">
        <v>2093.52</v>
      </c>
      <c r="J334" s="18">
        <f t="shared" si="126"/>
        <v>2093.52</v>
      </c>
      <c r="K334" s="18">
        <v>0</v>
      </c>
      <c r="L334" s="18">
        <f t="shared" si="126"/>
        <v>0</v>
      </c>
      <c r="M334" s="18">
        <f t="shared" si="127"/>
        <v>0</v>
      </c>
      <c r="N334" s="18">
        <f t="shared" si="128"/>
        <v>2093.52</v>
      </c>
      <c r="O334" s="40">
        <f t="shared" si="125"/>
        <v>0</v>
      </c>
    </row>
    <row r="335" spans="1:15" s="12" customFormat="1" ht="12.75">
      <c r="A335" s="36" t="str">
        <f>'[1]Orçamento Sintético'!A337</f>
        <v>1.21.3</v>
      </c>
      <c r="B335" s="36" t="str">
        <f>'[1]Orçamento Sintético'!D337</f>
        <v>Carga manual de material de 1ª categoria</v>
      </c>
      <c r="C335" s="36" t="str">
        <f>'[1]Orçamento Sintético'!E337</f>
        <v>m³</v>
      </c>
      <c r="D335" s="36">
        <v>14.89</v>
      </c>
      <c r="E335" s="37">
        <f>'BM 002'!G335</f>
        <v>0</v>
      </c>
      <c r="F335" s="68"/>
      <c r="G335" s="37">
        <f t="shared" si="117"/>
        <v>0</v>
      </c>
      <c r="H335" s="37">
        <f t="shared" si="118"/>
        <v>14.89</v>
      </c>
      <c r="I335" s="61">
        <v>9.06</v>
      </c>
      <c r="J335" s="18">
        <f t="shared" si="126"/>
        <v>134.9</v>
      </c>
      <c r="K335" s="18">
        <v>0</v>
      </c>
      <c r="L335" s="18">
        <f t="shared" si="126"/>
        <v>0</v>
      </c>
      <c r="M335" s="18">
        <f t="shared" si="127"/>
        <v>0</v>
      </c>
      <c r="N335" s="18">
        <f t="shared" si="128"/>
        <v>134.9</v>
      </c>
      <c r="O335" s="40">
        <f t="shared" si="125"/>
        <v>0</v>
      </c>
    </row>
    <row r="336" spans="1:15" s="12" customFormat="1" ht="38.25" customHeight="1">
      <c r="A336" s="36" t="str">
        <f>'[1]Orçamento Sintético'!A338</f>
        <v>1.21.4</v>
      </c>
      <c r="B336" s="36" t="str">
        <f>'[1]Orçamento Sintético'!D338</f>
        <v>Transporte comercial com caminhão basculante de 10m³, em rodovia pavimentada (densidade=1,5t/m³)</v>
      </c>
      <c r="C336" s="36" t="str">
        <f>'[1]Orçamento Sintético'!E338</f>
        <v>tkm</v>
      </c>
      <c r="D336" s="36">
        <v>366.21</v>
      </c>
      <c r="E336" s="37">
        <f>'BM 002'!G336</f>
        <v>0</v>
      </c>
      <c r="F336" s="68"/>
      <c r="G336" s="37">
        <f t="shared" si="117"/>
        <v>0</v>
      </c>
      <c r="H336" s="37">
        <f t="shared" si="118"/>
        <v>366.21</v>
      </c>
      <c r="I336" s="61">
        <v>0.81</v>
      </c>
      <c r="J336" s="18">
        <f t="shared" si="126"/>
        <v>296.63</v>
      </c>
      <c r="K336" s="18">
        <v>0</v>
      </c>
      <c r="L336" s="18">
        <f t="shared" si="126"/>
        <v>0</v>
      </c>
      <c r="M336" s="18">
        <f t="shared" si="127"/>
        <v>0</v>
      </c>
      <c r="N336" s="18">
        <f t="shared" si="128"/>
        <v>296.63</v>
      </c>
      <c r="O336" s="40">
        <f t="shared" si="125"/>
        <v>0</v>
      </c>
    </row>
    <row r="337" spans="1:17" s="12" customFormat="1" ht="25.5">
      <c r="A337" s="36" t="str">
        <f>'[1]Orçamento Sintético'!A339</f>
        <v>1.21.5</v>
      </c>
      <c r="B337" s="36" t="str">
        <f>'[1]Orçamento Sintético'!D339</f>
        <v>Descarte de resíduos da construção civil em área licenciada</v>
      </c>
      <c r="C337" s="36" t="str">
        <f>'[1]Orçamento Sintético'!E339</f>
        <v>t</v>
      </c>
      <c r="D337" s="36">
        <v>22.33</v>
      </c>
      <c r="E337" s="37">
        <f>'BM 002'!G337</f>
        <v>0</v>
      </c>
      <c r="F337" s="68"/>
      <c r="G337" s="37">
        <f t="shared" si="117"/>
        <v>0</v>
      </c>
      <c r="H337" s="37">
        <f t="shared" si="118"/>
        <v>22.33</v>
      </c>
      <c r="I337" s="61">
        <v>42.41</v>
      </c>
      <c r="J337" s="18">
        <f t="shared" si="126"/>
        <v>947.01</v>
      </c>
      <c r="K337" s="18">
        <v>0</v>
      </c>
      <c r="L337" s="18">
        <f t="shared" si="126"/>
        <v>0</v>
      </c>
      <c r="M337" s="18">
        <f t="shared" si="127"/>
        <v>0</v>
      </c>
      <c r="N337" s="18">
        <f t="shared" si="128"/>
        <v>947.01</v>
      </c>
      <c r="O337" s="40">
        <f t="shared" si="125"/>
        <v>0</v>
      </c>
    </row>
    <row r="338" spans="1:17" s="12" customFormat="1" ht="12.75">
      <c r="A338" s="36"/>
      <c r="B338" s="36"/>
      <c r="C338" s="36"/>
      <c r="D338" s="36"/>
      <c r="E338" s="69"/>
      <c r="F338" s="62"/>
      <c r="G338" s="37"/>
      <c r="H338" s="37"/>
      <c r="I338" s="95"/>
      <c r="J338" s="95"/>
      <c r="K338" s="37"/>
      <c r="L338" s="37"/>
      <c r="M338" s="18"/>
      <c r="N338" s="18"/>
      <c r="O338" s="40"/>
    </row>
    <row r="339" spans="1:17" s="12" customFormat="1" ht="12.75">
      <c r="A339" s="515"/>
      <c r="B339" s="516"/>
      <c r="C339" s="516"/>
      <c r="D339" s="516"/>
      <c r="E339" s="516"/>
      <c r="F339" s="516"/>
      <c r="G339" s="516"/>
      <c r="H339" s="516"/>
      <c r="I339" s="517"/>
      <c r="J339" s="18">
        <f>J332+J277+J274+J249+J170+J147+J132+J128+J119+J93+J91+J77+J70+J58+J52+J43+J23+J16+J14+J10+J7</f>
        <v>552651.03999999992</v>
      </c>
      <c r="K339" s="18">
        <f>K332+K277+K274+K249+K170+K147+K132+K128+K119+K93+K91+K77+K70+K58+K52+K43+K23+K16+K14+K10+K7</f>
        <v>87036.823600000003</v>
      </c>
      <c r="L339" s="18">
        <f>L332+L277+L274+L249+L170+L147+L132+L128+L119+L93+L91+L77+L70+L58+L52+L43+L23+L16+L14+L10+L7</f>
        <v>99670.678700000004</v>
      </c>
      <c r="M339" s="18">
        <f>K339+L339</f>
        <v>186707.50229999999</v>
      </c>
      <c r="N339" s="18">
        <f t="shared" si="128"/>
        <v>365943.53769999993</v>
      </c>
      <c r="O339" s="40">
        <f>L339/J339</f>
        <v>0.18035011514680224</v>
      </c>
      <c r="P339" s="34"/>
      <c r="Q339" s="34"/>
    </row>
    <row r="340" spans="1:17" s="12" customFormat="1" ht="12.75">
      <c r="A340" s="515" t="s">
        <v>38</v>
      </c>
      <c r="B340" s="516"/>
      <c r="C340" s="516"/>
      <c r="D340" s="516"/>
      <c r="E340" s="516"/>
      <c r="F340" s="516"/>
      <c r="G340" s="516"/>
      <c r="H340" s="516"/>
      <c r="I340" s="517"/>
      <c r="J340" s="96"/>
      <c r="K340" s="97">
        <f>SUM(K339/J339)</f>
        <v>0.15748965857369962</v>
      </c>
      <c r="L340" s="98">
        <f>L339/J339</f>
        <v>0.18035011514680224</v>
      </c>
      <c r="M340" s="97">
        <f>M339/J339</f>
        <v>0.33783977372050183</v>
      </c>
      <c r="N340" s="99">
        <f>N339/J339</f>
        <v>0.66216022627949811</v>
      </c>
      <c r="O340" s="38"/>
    </row>
    <row r="341" spans="1:17" s="100" customFormat="1" ht="12.75">
      <c r="A341" s="101"/>
      <c r="B341" s="102"/>
      <c r="D341" s="518" t="s">
        <v>39</v>
      </c>
      <c r="E341" s="519"/>
      <c r="F341" s="519"/>
      <c r="G341" s="519"/>
      <c r="H341" s="519"/>
      <c r="I341" s="519"/>
      <c r="J341" s="520"/>
      <c r="K341" s="518" t="s">
        <v>40</v>
      </c>
      <c r="L341" s="519"/>
      <c r="M341" s="519"/>
      <c r="N341" s="519"/>
      <c r="O341" s="521"/>
    </row>
    <row r="342" spans="1:17" s="100" customFormat="1" ht="12.75">
      <c r="A342" s="101"/>
      <c r="B342" s="102"/>
      <c r="D342" s="522" t="s">
        <v>41</v>
      </c>
      <c r="E342" s="523"/>
      <c r="F342" s="523"/>
      <c r="G342" s="523"/>
      <c r="H342" s="523"/>
      <c r="I342" s="523"/>
      <c r="J342" s="524"/>
      <c r="K342" s="522" t="s">
        <v>42</v>
      </c>
      <c r="L342" s="523"/>
      <c r="M342" s="523"/>
      <c r="N342" s="523"/>
      <c r="O342" s="525"/>
    </row>
    <row r="343" spans="1:17" s="100" customFormat="1" ht="12.75">
      <c r="A343" s="101"/>
      <c r="B343" s="102"/>
      <c r="D343" s="103" t="s">
        <v>42</v>
      </c>
      <c r="E343" s="102"/>
      <c r="F343" s="106"/>
      <c r="G343" s="102"/>
      <c r="H343" s="102"/>
      <c r="I343" s="107"/>
      <c r="J343" s="104"/>
      <c r="K343" s="102"/>
      <c r="L343" s="107"/>
      <c r="M343" s="102"/>
      <c r="N343" s="102"/>
      <c r="O343" s="105"/>
    </row>
    <row r="344" spans="1:17" s="12" customFormat="1" ht="12.75">
      <c r="A344" s="108"/>
      <c r="B344" s="34"/>
      <c r="C344" s="34"/>
      <c r="D344" s="11"/>
      <c r="E344" s="34"/>
      <c r="F344" s="109"/>
      <c r="G344" s="34"/>
      <c r="H344" s="34"/>
      <c r="I344" s="110"/>
      <c r="J344" s="111"/>
      <c r="K344" s="34"/>
      <c r="L344" s="110"/>
      <c r="M344" s="34"/>
      <c r="N344" s="34"/>
      <c r="O344" s="112"/>
    </row>
    <row r="345" spans="1:17" s="12" customFormat="1" ht="12.75">
      <c r="A345" s="113"/>
      <c r="B345" s="114"/>
      <c r="C345" s="114"/>
      <c r="D345" s="11"/>
      <c r="E345" s="34"/>
      <c r="F345" s="109"/>
      <c r="G345" s="34"/>
      <c r="H345" s="34"/>
      <c r="I345" s="110"/>
      <c r="J345" s="111"/>
      <c r="K345" s="34"/>
      <c r="L345" s="110"/>
      <c r="M345" s="34"/>
      <c r="N345" s="34"/>
      <c r="O345" s="112"/>
    </row>
    <row r="346" spans="1:17" s="12" customFormat="1" ht="12.75">
      <c r="A346" s="526" t="s">
        <v>43</v>
      </c>
      <c r="B346" s="527"/>
      <c r="C346" s="528"/>
      <c r="D346" s="11"/>
      <c r="E346" s="34"/>
      <c r="F346" s="109"/>
      <c r="G346" s="34"/>
      <c r="H346" s="34"/>
      <c r="I346" s="110"/>
      <c r="J346" s="111"/>
      <c r="K346" s="34"/>
      <c r="L346" s="110"/>
      <c r="M346" s="34"/>
      <c r="N346" s="34"/>
      <c r="O346" s="112"/>
    </row>
    <row r="347" spans="1:17" s="12" customFormat="1" ht="12.75">
      <c r="A347" s="116"/>
      <c r="B347" s="117"/>
      <c r="C347" s="117"/>
      <c r="D347" s="15"/>
      <c r="E347" s="118"/>
      <c r="F347" s="119"/>
      <c r="G347" s="118"/>
      <c r="H347" s="118"/>
      <c r="I347" s="120"/>
      <c r="J347" s="121"/>
      <c r="K347" s="118"/>
      <c r="L347" s="120"/>
      <c r="M347" s="118"/>
      <c r="N347" s="118"/>
      <c r="O347" s="122"/>
    </row>
    <row r="349" spans="1:17" s="123" customFormat="1" ht="12.75">
      <c r="A349" s="531" t="s">
        <v>52</v>
      </c>
      <c r="B349" s="531"/>
      <c r="C349" s="531"/>
      <c r="D349" s="531"/>
      <c r="E349" s="125"/>
      <c r="F349" s="126"/>
      <c r="G349" s="532"/>
      <c r="H349" s="532"/>
      <c r="I349" s="533"/>
      <c r="J349" s="533"/>
      <c r="K349" s="107"/>
      <c r="L349" s="107"/>
      <c r="M349" s="129"/>
    </row>
    <row r="350" spans="1:17" s="123" customFormat="1" ht="12.75">
      <c r="A350" s="124"/>
      <c r="B350" s="124"/>
      <c r="C350" s="124"/>
      <c r="D350" s="124"/>
      <c r="E350" s="125"/>
      <c r="F350" s="126"/>
      <c r="G350" s="127"/>
      <c r="H350" s="127"/>
      <c r="I350" s="128"/>
      <c r="J350" s="128"/>
      <c r="K350" s="107"/>
      <c r="L350" s="107"/>
      <c r="M350" s="129"/>
    </row>
    <row r="351" spans="1:17" s="123" customFormat="1" ht="12.75">
      <c r="A351" s="124"/>
      <c r="B351" s="124"/>
      <c r="C351" s="124"/>
      <c r="D351" s="124"/>
      <c r="E351" s="125"/>
      <c r="F351" s="126"/>
      <c r="G351" s="127"/>
      <c r="H351" s="127"/>
      <c r="I351" s="128"/>
      <c r="J351" s="128"/>
      <c r="K351" s="107"/>
      <c r="L351" s="107"/>
      <c r="M351" s="129"/>
    </row>
    <row r="352" spans="1:17" s="123" customFormat="1" ht="12.75">
      <c r="A352" s="533"/>
      <c r="B352" s="533"/>
      <c r="C352" s="533"/>
      <c r="D352" s="130"/>
      <c r="E352" s="125"/>
      <c r="F352" s="126"/>
      <c r="G352" s="534"/>
      <c r="H352" s="534"/>
      <c r="I352" s="534"/>
      <c r="J352" s="534"/>
      <c r="K352" s="107"/>
      <c r="L352" s="107"/>
      <c r="M352" s="129"/>
    </row>
    <row r="353" spans="1:13" s="123" customFormat="1" ht="12.75">
      <c r="C353" s="131"/>
      <c r="D353" s="131"/>
      <c r="F353" s="132"/>
      <c r="G353" s="133"/>
      <c r="H353" s="134"/>
      <c r="J353" s="107"/>
      <c r="K353" s="107"/>
      <c r="L353" s="107"/>
      <c r="M353" s="129"/>
    </row>
    <row r="354" spans="1:13" s="123" customFormat="1" ht="12.75">
      <c r="C354" s="131"/>
      <c r="D354" s="131"/>
      <c r="F354" s="132"/>
      <c r="G354" s="133"/>
      <c r="H354" s="134"/>
      <c r="J354" s="107"/>
      <c r="K354" s="107"/>
      <c r="L354" s="107"/>
      <c r="M354" s="129"/>
    </row>
    <row r="355" spans="1:13" s="123" customFormat="1" ht="12.75">
      <c r="A355" s="135"/>
      <c r="B355" s="535" t="s">
        <v>44</v>
      </c>
      <c r="C355" s="535"/>
      <c r="D355" s="535"/>
      <c r="E355" s="535"/>
      <c r="F355" s="136"/>
      <c r="H355" s="136"/>
      <c r="J355" s="536" t="s">
        <v>45</v>
      </c>
      <c r="K355" s="536"/>
      <c r="L355" s="536"/>
      <c r="M355" s="137"/>
    </row>
    <row r="356" spans="1:13" s="123" customFormat="1" ht="12.75">
      <c r="A356" s="135"/>
      <c r="B356" s="529" t="s">
        <v>46</v>
      </c>
      <c r="C356" s="529"/>
      <c r="D356" s="529"/>
      <c r="E356" s="529"/>
      <c r="F356" s="136"/>
      <c r="G356" s="138"/>
      <c r="J356" s="530" t="s">
        <v>47</v>
      </c>
      <c r="K356" s="530"/>
      <c r="L356" s="530"/>
      <c r="M356" s="129"/>
    </row>
    <row r="357" spans="1:13" s="123" customFormat="1" ht="12.75">
      <c r="A357" s="135"/>
      <c r="B357" s="529" t="s">
        <v>48</v>
      </c>
      <c r="C357" s="529"/>
      <c r="D357" s="529"/>
      <c r="E357" s="529"/>
      <c r="F357" s="136"/>
      <c r="G357" s="138"/>
      <c r="J357" s="530" t="s">
        <v>49</v>
      </c>
      <c r="K357" s="530"/>
      <c r="L357" s="530"/>
      <c r="M357" s="129"/>
    </row>
  </sheetData>
  <mergeCells count="36">
    <mergeCell ref="B356:E356"/>
    <mergeCell ref="J356:L356"/>
    <mergeCell ref="B357:E357"/>
    <mergeCell ref="J357:L357"/>
    <mergeCell ref="A349:D349"/>
    <mergeCell ref="G349:J349"/>
    <mergeCell ref="A352:C352"/>
    <mergeCell ref="G352:J352"/>
    <mergeCell ref="B355:E355"/>
    <mergeCell ref="J355:L355"/>
    <mergeCell ref="D341:J341"/>
    <mergeCell ref="K341:O341"/>
    <mergeCell ref="D342:J342"/>
    <mergeCell ref="K342:O342"/>
    <mergeCell ref="A346:C346"/>
    <mergeCell ref="A17:B17"/>
    <mergeCell ref="A19:B19"/>
    <mergeCell ref="A21:B21"/>
    <mergeCell ref="A339:I339"/>
    <mergeCell ref="A340:I340"/>
    <mergeCell ref="A6:B6"/>
    <mergeCell ref="A7:B7"/>
    <mergeCell ref="A10:B10"/>
    <mergeCell ref="A14:B14"/>
    <mergeCell ref="A16:B16"/>
    <mergeCell ref="A1:H3"/>
    <mergeCell ref="I1:L1"/>
    <mergeCell ref="M1:O1"/>
    <mergeCell ref="J3:L3"/>
    <mergeCell ref="A4:A5"/>
    <mergeCell ref="B4:B5"/>
    <mergeCell ref="C4:C5"/>
    <mergeCell ref="D4:H4"/>
    <mergeCell ref="I4:I5"/>
    <mergeCell ref="J4:N4"/>
    <mergeCell ref="O4:O5"/>
  </mergeCells>
  <conditionalFormatting sqref="H8:H9 H11:H13">
    <cfRule type="cellIs" dxfId="11" priority="40" stopIfTrue="1" operator="lessThan">
      <formula>0</formula>
    </cfRule>
  </conditionalFormatting>
  <conditionalFormatting sqref="H15 H18:H22">
    <cfRule type="cellIs" dxfId="10" priority="39" stopIfTrue="1" operator="lessThan">
      <formula>0</formula>
    </cfRule>
  </conditionalFormatting>
  <conditionalFormatting sqref="H24:H338">
    <cfRule type="cellIs" dxfId="9" priority="1" stopIfTrue="1" operator="lessThan">
      <formula>0</formula>
    </cfRule>
  </conditionalFormatting>
  <pageMargins left="0.70866099999999987" right="0.70866099999999987" top="0.9842519999999999" bottom="0.748031" header="0.31496099999999999" footer="0.31496099999999999"/>
  <pageSetup paperSize="9" scale="72" fitToHeight="18" orientation="landscape" horizontalDpi="360" verticalDpi="360" r:id="rId1"/>
  <headerFooter>
    <oddHeader>&amp;L&amp;G</oddHeader>
    <oddFooter>&amp;CENOVA CONSTRUTORA &amp; CONSULTORIA LTDA
CNPJ: .08.254.699/0001-28   Insc.Est.069791174EP INSC. MUNIC:  35.298-5
Rua Leolina Bacelar de Lima nº 563 sala 05 Centro Feira de Santana-Ba. CEP 44.001-248
Telefone: / Celular: (75) 9977-1196 / Fax: (75) 3223-7527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G7:H9"/>
  <sheetViews>
    <sheetView workbookViewId="0">
      <selection activeCell="H10" sqref="H10"/>
    </sheetView>
  </sheetViews>
  <sheetFormatPr defaultRowHeight="13.15" customHeight="1"/>
  <sheetData>
    <row r="7" spans="7:8" ht="13.15" customHeight="1">
      <c r="G7">
        <f>127.14/2*1.8</f>
        <v>114.426</v>
      </c>
    </row>
    <row r="8" spans="7:8" ht="13.15" customHeight="1">
      <c r="G8">
        <v>127.14</v>
      </c>
    </row>
    <row r="9" spans="7:8" ht="13.15" customHeight="1">
      <c r="G9">
        <f>G8-G7</f>
        <v>12.713999999999999</v>
      </c>
      <c r="H9">
        <f>G9*'BM 003'!I63</f>
        <v>872.05325999999991</v>
      </c>
    </row>
  </sheetData>
  <pageMargins left="0.51181100000000002" right="0.51181100000000002" top="0.78740199999999982" bottom="0.78740199999999982" header="0.31496099999999999" footer="0.314960999999999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tabColor indexed="2"/>
    <pageSetUpPr fitToPage="1"/>
  </sheetPr>
  <dimension ref="A1:IW357"/>
  <sheetViews>
    <sheetView view="pageBreakPreview" topLeftCell="A332" workbookViewId="0">
      <selection activeCell="O8" sqref="O8"/>
    </sheetView>
  </sheetViews>
  <sheetFormatPr defaultColWidth="9.140625" defaultRowHeight="13.15" customHeight="1"/>
  <cols>
    <col min="1" max="1" width="10.28515625" style="1" customWidth="1"/>
    <col min="2" max="2" width="45.42578125" style="2" customWidth="1"/>
    <col min="3" max="3" width="4.85546875" style="3" bestFit="1" customWidth="1"/>
    <col min="4" max="4" width="10.140625" style="4" customWidth="1"/>
    <col min="5" max="5" width="8.5703125" style="2" customWidth="1"/>
    <col min="6" max="6" width="8.7109375" style="5" customWidth="1"/>
    <col min="7" max="7" width="8.140625" style="2" customWidth="1"/>
    <col min="8" max="8" width="10.85546875" style="2" customWidth="1"/>
    <col min="9" max="9" width="14.28515625" style="6" customWidth="1"/>
    <col min="10" max="10" width="11.140625" style="6" customWidth="1"/>
    <col min="11" max="11" width="9.5703125" style="7" customWidth="1"/>
    <col min="12" max="12" width="9.42578125" style="7" customWidth="1"/>
    <col min="13" max="13" width="11.28515625" style="7" customWidth="1"/>
    <col min="14" max="14" width="11.85546875" style="2" customWidth="1"/>
    <col min="15" max="15" width="8.5703125" style="2" customWidth="1"/>
    <col min="16" max="16" width="9.140625" style="2" customWidth="1"/>
    <col min="17" max="17" width="10.140625" style="2" bestFit="1" customWidth="1"/>
    <col min="18" max="257" width="9.140625" style="2" customWidth="1"/>
  </cols>
  <sheetData>
    <row r="1" spans="1:17" ht="12.75">
      <c r="A1" s="490" t="s">
        <v>0</v>
      </c>
      <c r="B1" s="491"/>
      <c r="C1" s="491"/>
      <c r="D1" s="491"/>
      <c r="E1" s="491"/>
      <c r="F1" s="491"/>
      <c r="G1" s="491"/>
      <c r="H1" s="491"/>
      <c r="I1" s="496" t="s">
        <v>53</v>
      </c>
      <c r="J1" s="496"/>
      <c r="K1" s="496"/>
      <c r="L1" s="497"/>
      <c r="M1" s="498" t="s">
        <v>1</v>
      </c>
      <c r="N1" s="499"/>
      <c r="O1" s="500"/>
    </row>
    <row r="2" spans="1:17" ht="12.75">
      <c r="A2" s="492"/>
      <c r="B2" s="493"/>
      <c r="C2" s="493"/>
      <c r="D2" s="493"/>
      <c r="E2" s="493"/>
      <c r="F2" s="493"/>
      <c r="G2" s="493"/>
      <c r="H2" s="493"/>
      <c r="I2" s="8" t="s">
        <v>2</v>
      </c>
      <c r="J2" s="9"/>
      <c r="K2" s="9"/>
      <c r="L2" s="10"/>
      <c r="M2" s="11"/>
      <c r="N2" s="12"/>
      <c r="O2" s="13"/>
    </row>
    <row r="3" spans="1:17" ht="12.75">
      <c r="A3" s="494"/>
      <c r="B3" s="495"/>
      <c r="C3" s="495"/>
      <c r="D3" s="495"/>
      <c r="E3" s="495"/>
      <c r="F3" s="495"/>
      <c r="G3" s="495"/>
      <c r="H3" s="495"/>
      <c r="I3" s="14" t="s">
        <v>3</v>
      </c>
      <c r="J3" s="501" t="s">
        <v>54</v>
      </c>
      <c r="K3" s="501"/>
      <c r="L3" s="502"/>
      <c r="M3" s="15" t="s">
        <v>4</v>
      </c>
      <c r="N3" s="16">
        <v>44845</v>
      </c>
      <c r="O3" s="17"/>
    </row>
    <row r="4" spans="1:17" ht="12.75">
      <c r="A4" s="503" t="s">
        <v>5</v>
      </c>
      <c r="B4" s="504" t="s">
        <v>6</v>
      </c>
      <c r="C4" s="504" t="s">
        <v>7</v>
      </c>
      <c r="D4" s="505" t="s">
        <v>8</v>
      </c>
      <c r="E4" s="506"/>
      <c r="F4" s="506"/>
      <c r="G4" s="506"/>
      <c r="H4" s="507"/>
      <c r="I4" s="508" t="s">
        <v>9</v>
      </c>
      <c r="J4" s="504" t="s">
        <v>10</v>
      </c>
      <c r="K4" s="504"/>
      <c r="L4" s="504"/>
      <c r="M4" s="504"/>
      <c r="N4" s="504"/>
      <c r="O4" s="504" t="s">
        <v>11</v>
      </c>
    </row>
    <row r="5" spans="1:17" s="12" customFormat="1" ht="51">
      <c r="A5" s="503"/>
      <c r="B5" s="504"/>
      <c r="C5" s="504"/>
      <c r="D5" s="18" t="s">
        <v>12</v>
      </c>
      <c r="E5" s="19" t="s">
        <v>13</v>
      </c>
      <c r="F5" s="20" t="s">
        <v>14</v>
      </c>
      <c r="G5" s="19" t="s">
        <v>15</v>
      </c>
      <c r="H5" s="19" t="s">
        <v>16</v>
      </c>
      <c r="I5" s="508"/>
      <c r="J5" s="18" t="s">
        <v>17</v>
      </c>
      <c r="K5" s="21" t="s">
        <v>18</v>
      </c>
      <c r="L5" s="21" t="s">
        <v>14</v>
      </c>
      <c r="M5" s="21" t="s">
        <v>19</v>
      </c>
      <c r="N5" s="19" t="s">
        <v>16</v>
      </c>
      <c r="O5" s="504"/>
    </row>
    <row r="6" spans="1:17" s="22" customFormat="1" ht="12.75">
      <c r="A6" s="509" t="s">
        <v>20</v>
      </c>
      <c r="B6" s="510"/>
      <c r="C6" s="24"/>
      <c r="D6" s="24"/>
      <c r="E6" s="25"/>
      <c r="F6" s="24"/>
      <c r="G6" s="24"/>
      <c r="H6" s="24"/>
      <c r="I6" s="24"/>
      <c r="J6" s="26"/>
      <c r="K6" s="26"/>
      <c r="L6" s="26"/>
      <c r="M6" s="26"/>
      <c r="N6" s="24"/>
      <c r="O6" s="27"/>
      <c r="Q6" s="29"/>
    </row>
    <row r="7" spans="1:17" s="12" customFormat="1" ht="12.75">
      <c r="A7" s="511" t="s">
        <v>21</v>
      </c>
      <c r="B7" s="512"/>
      <c r="C7" s="30"/>
      <c r="D7" s="30"/>
      <c r="E7" s="31"/>
      <c r="F7" s="30"/>
      <c r="G7" s="30"/>
      <c r="H7" s="30"/>
      <c r="I7" s="30"/>
      <c r="J7" s="32">
        <f>J8</f>
        <v>25724.73</v>
      </c>
      <c r="K7" s="32">
        <f>K8</f>
        <v>2829.72</v>
      </c>
      <c r="L7" s="32">
        <f>L8</f>
        <v>7717.4189999999999</v>
      </c>
      <c r="M7" s="32">
        <f>M8</f>
        <v>10547.14</v>
      </c>
      <c r="N7" s="32">
        <f>N8</f>
        <v>15177.59</v>
      </c>
      <c r="O7" s="33"/>
      <c r="Q7" s="34"/>
    </row>
    <row r="8" spans="1:17" s="12" customFormat="1" ht="12.75">
      <c r="A8" s="35" t="str">
        <f>'[1]Orçamento Sintético'!$A$13</f>
        <v>1.01.1</v>
      </c>
      <c r="B8" s="36" t="str">
        <f>'[1]Orçamento Sintético'!D13</f>
        <v>EQUIPE DIRIGENTE</v>
      </c>
      <c r="C8" s="36" t="str">
        <f>'[1]Orçamento Sintético'!E13</f>
        <v>un</v>
      </c>
      <c r="D8" s="36">
        <v>1</v>
      </c>
      <c r="E8" s="37">
        <f>'BM 001'!G8</f>
        <v>0.11</v>
      </c>
      <c r="F8" s="38">
        <v>0.3</v>
      </c>
      <c r="G8" s="37">
        <f>E8+F8</f>
        <v>0.41</v>
      </c>
      <c r="H8" s="21">
        <f>D8-G8</f>
        <v>0.59000000000000008</v>
      </c>
      <c r="I8" s="39">
        <v>25724.73</v>
      </c>
      <c r="J8" s="18">
        <f>TRUNC(($I8*D8),2)</f>
        <v>25724.73</v>
      </c>
      <c r="K8" s="18">
        <f>TRUNC(($I8*E8),2)</f>
        <v>2829.72</v>
      </c>
      <c r="L8" s="18">
        <f>($I8*F8)</f>
        <v>7717.4189999999999</v>
      </c>
      <c r="M8" s="18">
        <f>TRUNC(($I8*G8),2)+0.01</f>
        <v>10547.14</v>
      </c>
      <c r="N8" s="18">
        <f>J8-M8</f>
        <v>15177.59</v>
      </c>
      <c r="O8" s="40">
        <f>TRUNC((L8/J8),2)</f>
        <v>0.3</v>
      </c>
      <c r="Q8" s="34"/>
    </row>
    <row r="9" spans="1:17" s="12" customFormat="1" ht="12.75">
      <c r="A9" s="41"/>
      <c r="B9" s="42"/>
      <c r="C9" s="43"/>
      <c r="D9" s="44"/>
      <c r="E9" s="45"/>
      <c r="F9" s="46"/>
      <c r="G9" s="45"/>
      <c r="H9" s="47"/>
      <c r="I9" s="48"/>
      <c r="J9" s="49"/>
      <c r="K9" s="49"/>
      <c r="L9" s="49"/>
      <c r="M9" s="49"/>
      <c r="N9" s="49"/>
      <c r="O9" s="50"/>
      <c r="Q9" s="34"/>
    </row>
    <row r="10" spans="1:17" s="22" customFormat="1" ht="12.75">
      <c r="A10" s="509" t="s">
        <v>22</v>
      </c>
      <c r="B10" s="510"/>
      <c r="C10" s="24"/>
      <c r="D10" s="24"/>
      <c r="E10" s="25"/>
      <c r="F10" s="24"/>
      <c r="G10" s="24"/>
      <c r="H10" s="24"/>
      <c r="I10" s="24"/>
      <c r="J10" s="26">
        <f>SUM(J11:J13)</f>
        <v>14307.44</v>
      </c>
      <c r="K10" s="26">
        <f>SUM(K11:K13)</f>
        <v>3924.2200000000003</v>
      </c>
      <c r="L10" s="26">
        <f>SUM(L11:L13)</f>
        <v>1700.8</v>
      </c>
      <c r="M10" s="26">
        <f>SUM(M11:M13)</f>
        <v>5625.02</v>
      </c>
      <c r="N10" s="26">
        <f>SUM(N11:N13)</f>
        <v>8682.42</v>
      </c>
      <c r="O10" s="27"/>
      <c r="Q10" s="29"/>
    </row>
    <row r="11" spans="1:17" s="12" customFormat="1" ht="25.5">
      <c r="A11" s="35" t="str">
        <f>'[1]Orçamento Sintético'!A15</f>
        <v>1.02.1</v>
      </c>
      <c r="B11" s="36" t="str">
        <f>'[1]Orçamento Sintético'!D15</f>
        <v>Barracão para Obras de Médio Porte Reaproveitamento 2 vezes</v>
      </c>
      <c r="C11" s="36" t="str">
        <f>'[1]Orçamento Sintético'!E15</f>
        <v>m²</v>
      </c>
      <c r="D11" s="36">
        <v>20</v>
      </c>
      <c r="E11" s="37">
        <f>'BM 001'!G11</f>
        <v>10</v>
      </c>
      <c r="F11" s="38">
        <v>10</v>
      </c>
      <c r="G11" s="37">
        <f t="shared" ref="G11:G41" si="0">E11+F11</f>
        <v>20</v>
      </c>
      <c r="H11" s="21">
        <f t="shared" ref="H11:H50" si="1">D11-G11</f>
        <v>0</v>
      </c>
      <c r="I11" s="39">
        <v>170.08</v>
      </c>
      <c r="J11" s="18">
        <f t="shared" ref="J11:M13" si="2">TRUNC(($I11*D11),2)</f>
        <v>3401.6</v>
      </c>
      <c r="K11" s="18">
        <f t="shared" si="2"/>
        <v>1700.8</v>
      </c>
      <c r="L11" s="18">
        <f t="shared" si="2"/>
        <v>1700.8</v>
      </c>
      <c r="M11" s="18">
        <f t="shared" ref="M11:M12" si="3">TRUNC(($I11*G11),2)</f>
        <v>3401.6</v>
      </c>
      <c r="N11" s="18">
        <f t="shared" ref="N11:N13" si="4">J11-M11</f>
        <v>0</v>
      </c>
      <c r="O11" s="40">
        <f t="shared" ref="O11:O74" si="5">TRUNC((L11/J11),2)</f>
        <v>0.5</v>
      </c>
    </row>
    <row r="12" spans="1:17" s="12" customFormat="1" ht="12.75">
      <c r="A12" s="35" t="str">
        <f>'[1]Orçamento Sintético'!A16</f>
        <v>1.02.2</v>
      </c>
      <c r="B12" s="36" t="str">
        <f>'[1]Orçamento Sintético'!D16</f>
        <v>Placa de obra em chapa aço galvanizado, instalada</v>
      </c>
      <c r="C12" s="36" t="str">
        <f>'[1]Orçamento Sintético'!E16</f>
        <v>m²</v>
      </c>
      <c r="D12" s="36">
        <v>12</v>
      </c>
      <c r="E12" s="37">
        <f>'BM 001'!G12</f>
        <v>6</v>
      </c>
      <c r="F12" s="38"/>
      <c r="G12" s="37">
        <f t="shared" si="0"/>
        <v>6</v>
      </c>
      <c r="H12" s="21">
        <f t="shared" si="1"/>
        <v>6</v>
      </c>
      <c r="I12" s="39">
        <v>370.57</v>
      </c>
      <c r="J12" s="18">
        <f t="shared" si="2"/>
        <v>4446.84</v>
      </c>
      <c r="K12" s="18">
        <f t="shared" si="2"/>
        <v>2223.42</v>
      </c>
      <c r="L12" s="18">
        <f t="shared" si="2"/>
        <v>0</v>
      </c>
      <c r="M12" s="18">
        <f t="shared" si="3"/>
        <v>2223.42</v>
      </c>
      <c r="N12" s="18">
        <f t="shared" si="4"/>
        <v>2223.42</v>
      </c>
      <c r="O12" s="40">
        <f t="shared" si="5"/>
        <v>0</v>
      </c>
    </row>
    <row r="13" spans="1:17" s="12" customFormat="1" ht="12.75">
      <c r="A13" s="35" t="str">
        <f>'[1]Orçamento Sintético'!A17</f>
        <v>1.02.3</v>
      </c>
      <c r="B13" s="36" t="str">
        <f>'[1]Orçamento Sintético'!D17</f>
        <v>TAPUME COM TELHA METÁLICA. AF_05/2018</v>
      </c>
      <c r="C13" s="36" t="str">
        <f>'[1]Orçamento Sintético'!E17</f>
        <v>m²</v>
      </c>
      <c r="D13" s="36">
        <v>50</v>
      </c>
      <c r="E13" s="37">
        <f>'BM 001'!G13</f>
        <v>0</v>
      </c>
      <c r="F13" s="38"/>
      <c r="G13" s="37">
        <f t="shared" si="0"/>
        <v>0</v>
      </c>
      <c r="H13" s="21">
        <f t="shared" si="1"/>
        <v>50</v>
      </c>
      <c r="I13" s="39">
        <v>129.18</v>
      </c>
      <c r="J13" s="18">
        <f t="shared" si="2"/>
        <v>6459</v>
      </c>
      <c r="K13" s="18">
        <f t="shared" si="2"/>
        <v>0</v>
      </c>
      <c r="L13" s="18">
        <f t="shared" si="2"/>
        <v>0</v>
      </c>
      <c r="M13" s="18">
        <f t="shared" si="2"/>
        <v>0</v>
      </c>
      <c r="N13" s="18">
        <f t="shared" si="4"/>
        <v>6459</v>
      </c>
      <c r="O13" s="40">
        <f t="shared" si="5"/>
        <v>0</v>
      </c>
    </row>
    <row r="14" spans="1:17" s="22" customFormat="1" ht="12.75">
      <c r="A14" s="509" t="s">
        <v>23</v>
      </c>
      <c r="B14" s="510"/>
      <c r="C14" s="24"/>
      <c r="D14" s="24"/>
      <c r="E14" s="25"/>
      <c r="F14" s="24"/>
      <c r="G14" s="24"/>
      <c r="H14" s="24"/>
      <c r="I14" s="24"/>
      <c r="J14" s="26">
        <f>SUM(J15)</f>
        <v>1072.8</v>
      </c>
      <c r="K14" s="26">
        <f>SUM(K15)</f>
        <v>504</v>
      </c>
      <c r="L14" s="26">
        <f>SUM(L15)</f>
        <v>0</v>
      </c>
      <c r="M14" s="26">
        <f>SUM(M15)</f>
        <v>504</v>
      </c>
      <c r="N14" s="26">
        <f>SUM(N15)</f>
        <v>568.79999999999995</v>
      </c>
      <c r="O14" s="27"/>
      <c r="Q14" s="29"/>
    </row>
    <row r="15" spans="1:17" s="12" customFormat="1" ht="38.25">
      <c r="A15" s="35" t="str">
        <f>'[1]Orçamento Sintético'!$A$19</f>
        <v>1.03.1</v>
      </c>
      <c r="B15" s="36" t="str">
        <f>'[1]Orçamento Sintético'!D19</f>
        <v>TRANSPORTE COM CAMINHÃO CARROCERIA 9T, EM VIA URBANA PAVIMENTADA, DMT ATÉ 30KM (UNIDADE: TXKM). AF_07/2020</v>
      </c>
      <c r="C15" s="36" t="str">
        <f>'[1]Orçamento Sintético'!E19</f>
        <v>TXKM</v>
      </c>
      <c r="D15" s="36">
        <v>596</v>
      </c>
      <c r="E15" s="37">
        <f>'BM 001'!G15</f>
        <v>280</v>
      </c>
      <c r="F15" s="38"/>
      <c r="G15" s="37">
        <f t="shared" si="0"/>
        <v>280</v>
      </c>
      <c r="H15" s="21">
        <f t="shared" si="1"/>
        <v>316</v>
      </c>
      <c r="I15" s="39">
        <v>1.8</v>
      </c>
      <c r="J15" s="18">
        <f>TRUNC(($I15*D15),2)</f>
        <v>1072.8</v>
      </c>
      <c r="K15" s="18">
        <f>TRUNC(($I15*E15),2)</f>
        <v>504</v>
      </c>
      <c r="L15" s="18">
        <f>TRUNC(($I15*F15),2)</f>
        <v>0</v>
      </c>
      <c r="M15" s="18">
        <f>TRUNC(($I15*G15),2)</f>
        <v>504</v>
      </c>
      <c r="N15" s="18">
        <f>J15-M15</f>
        <v>568.79999999999995</v>
      </c>
      <c r="O15" s="40">
        <f t="shared" si="5"/>
        <v>0</v>
      </c>
    </row>
    <row r="16" spans="1:17" s="22" customFormat="1" ht="12.75">
      <c r="A16" s="509" t="s">
        <v>24</v>
      </c>
      <c r="B16" s="510"/>
      <c r="C16" s="24"/>
      <c r="D16" s="24"/>
      <c r="E16" s="25"/>
      <c r="F16" s="24"/>
      <c r="G16" s="24"/>
      <c r="H16" s="24"/>
      <c r="I16" s="24"/>
      <c r="J16" s="26">
        <f>J17+J19+J21</f>
        <v>1185.99</v>
      </c>
      <c r="K16" s="26">
        <f>K17+K19+K21</f>
        <v>187.22</v>
      </c>
      <c r="L16" s="26">
        <f>L17+L19+L21</f>
        <v>0</v>
      </c>
      <c r="M16" s="26">
        <f>M17+M19+M21</f>
        <v>187.22</v>
      </c>
      <c r="N16" s="26">
        <f>N17+N19+N21</f>
        <v>998.77</v>
      </c>
      <c r="O16" s="27"/>
      <c r="Q16" s="29"/>
    </row>
    <row r="17" spans="1:17" s="12" customFormat="1" ht="12.75">
      <c r="A17" s="511" t="s">
        <v>25</v>
      </c>
      <c r="B17" s="512"/>
      <c r="C17" s="30"/>
      <c r="D17" s="30"/>
      <c r="E17" s="31"/>
      <c r="F17" s="30"/>
      <c r="G17" s="30"/>
      <c r="H17" s="30"/>
      <c r="I17" s="30"/>
      <c r="J17" s="32">
        <f>J18</f>
        <v>528.83000000000004</v>
      </c>
      <c r="K17" s="32">
        <f>K18</f>
        <v>187.22</v>
      </c>
      <c r="L17" s="32">
        <f>L18</f>
        <v>0</v>
      </c>
      <c r="M17" s="32">
        <f>M18</f>
        <v>187.22</v>
      </c>
      <c r="N17" s="32">
        <f>N18</f>
        <v>341.61</v>
      </c>
      <c r="O17" s="33"/>
      <c r="Q17" s="34"/>
    </row>
    <row r="18" spans="1:17" s="12" customFormat="1" ht="25.5">
      <c r="A18" s="35" t="str">
        <f>'[1]Orçamento Sintético'!$A$22</f>
        <v>1.04.01.1</v>
      </c>
      <c r="B18" s="51" t="str">
        <f>'[1]Orçamento Sintético'!D22</f>
        <v>Transportes comercial com caminhão carroceria em  rodovia  pavimentada</v>
      </c>
      <c r="C18" s="51" t="str">
        <f>'[1]Orçamento Sintético'!E22</f>
        <v>tkm</v>
      </c>
      <c r="D18" s="51">
        <v>997.81</v>
      </c>
      <c r="E18" s="37">
        <f>'BM 001'!G18</f>
        <v>353.24999999999773</v>
      </c>
      <c r="F18" s="38"/>
      <c r="G18" s="37">
        <f t="shared" si="0"/>
        <v>353.24999999999773</v>
      </c>
      <c r="H18" s="21">
        <f t="shared" si="1"/>
        <v>644.56000000000222</v>
      </c>
      <c r="I18" s="39">
        <v>0.53</v>
      </c>
      <c r="J18" s="18">
        <f>TRUNC(($I18*D18),2)</f>
        <v>528.83000000000004</v>
      </c>
      <c r="K18" s="18">
        <f>TRUNC(($I18*E18),2)</f>
        <v>187.22</v>
      </c>
      <c r="L18" s="18">
        <f>TRUNC(($I18*F18),2)</f>
        <v>0</v>
      </c>
      <c r="M18" s="18">
        <f>TRUNC(($I18*G18),2)</f>
        <v>187.22</v>
      </c>
      <c r="N18" s="18">
        <f>J18-M18</f>
        <v>341.61</v>
      </c>
      <c r="O18" s="40">
        <f t="shared" si="5"/>
        <v>0</v>
      </c>
    </row>
    <row r="19" spans="1:17" s="52" customFormat="1" ht="12.75">
      <c r="A19" s="513" t="s">
        <v>26</v>
      </c>
      <c r="B19" s="514"/>
      <c r="C19" s="53"/>
      <c r="D19" s="53"/>
      <c r="E19" s="54"/>
      <c r="F19" s="55"/>
      <c r="G19" s="54"/>
      <c r="H19" s="55"/>
      <c r="I19" s="56"/>
      <c r="J19" s="57">
        <f>J20</f>
        <v>654.9</v>
      </c>
      <c r="K19" s="57">
        <f>K20</f>
        <v>0</v>
      </c>
      <c r="L19" s="57">
        <f>L20</f>
        <v>0</v>
      </c>
      <c r="M19" s="57">
        <f>M20</f>
        <v>0</v>
      </c>
      <c r="N19" s="57">
        <f>N20</f>
        <v>654.9</v>
      </c>
      <c r="O19" s="58"/>
    </row>
    <row r="20" spans="1:17" s="12" customFormat="1" ht="25.5">
      <c r="A20" s="35" t="str">
        <f>'[1]Orçamento Sintético'!$A$24</f>
        <v>1.04.02.1</v>
      </c>
      <c r="B20" s="51" t="str">
        <f>'[1]Orçamento Sintético'!D24</f>
        <v>Transportes comercial com caminhão carroceria em  rodovia  pavimentada</v>
      </c>
      <c r="C20" s="51" t="str">
        <f>'[1]Orçamento Sintético'!E24</f>
        <v>tkm</v>
      </c>
      <c r="D20" s="51">
        <v>1235.67</v>
      </c>
      <c r="E20" s="37">
        <f>'BM 001'!G20</f>
        <v>0</v>
      </c>
      <c r="F20" s="38"/>
      <c r="G20" s="37">
        <f t="shared" si="0"/>
        <v>0</v>
      </c>
      <c r="H20" s="21">
        <f t="shared" si="1"/>
        <v>1235.67</v>
      </c>
      <c r="I20" s="39">
        <v>0.53</v>
      </c>
      <c r="J20" s="18">
        <f>TRUNC(($I20*D20),2)</f>
        <v>654.9</v>
      </c>
      <c r="K20" s="18">
        <f>TRUNC(($I20*E20),2)</f>
        <v>0</v>
      </c>
      <c r="L20" s="18">
        <f>TRUNC(($I20*F20),2)</f>
        <v>0</v>
      </c>
      <c r="M20" s="18">
        <f>TRUNC(($I20*G20),2)</f>
        <v>0</v>
      </c>
      <c r="N20" s="18">
        <f>J20-M20</f>
        <v>654.9</v>
      </c>
      <c r="O20" s="40">
        <f t="shared" si="5"/>
        <v>0</v>
      </c>
    </row>
    <row r="21" spans="1:17" s="52" customFormat="1" ht="12.75">
      <c r="A21" s="513" t="s">
        <v>27</v>
      </c>
      <c r="B21" s="514"/>
      <c r="C21" s="53"/>
      <c r="D21" s="53"/>
      <c r="E21" s="54"/>
      <c r="F21" s="55"/>
      <c r="G21" s="54"/>
      <c r="H21" s="55"/>
      <c r="I21" s="56"/>
      <c r="J21" s="57">
        <f>J22</f>
        <v>2.2599999999999998</v>
      </c>
      <c r="K21" s="57">
        <f>K22</f>
        <v>0</v>
      </c>
      <c r="L21" s="57">
        <f>L22</f>
        <v>0</v>
      </c>
      <c r="M21" s="57">
        <f>M22</f>
        <v>0</v>
      </c>
      <c r="N21" s="57">
        <f>N22</f>
        <v>2.2599999999999998</v>
      </c>
      <c r="O21" s="58"/>
    </row>
    <row r="22" spans="1:17" s="12" customFormat="1" ht="25.5">
      <c r="A22" s="35" t="str">
        <f>'[1]Orçamento Sintético'!$A$26</f>
        <v>1.04.03.1</v>
      </c>
      <c r="B22" s="36" t="str">
        <f>'[1]Orçamento Sintético'!D26</f>
        <v>Transportes comercial com caminhão carroceria em  rodovia  pavimentada</v>
      </c>
      <c r="C22" s="36" t="str">
        <f>'[1]Orçamento Sintético'!E26</f>
        <v>tkm</v>
      </c>
      <c r="D22" s="36">
        <v>4.2699999999999996</v>
      </c>
      <c r="E22" s="37">
        <f>'BM 001'!G22</f>
        <v>0</v>
      </c>
      <c r="F22" s="38"/>
      <c r="G22" s="37">
        <f t="shared" si="0"/>
        <v>0</v>
      </c>
      <c r="H22" s="21">
        <f t="shared" si="1"/>
        <v>4.2699999999999996</v>
      </c>
      <c r="I22" s="39">
        <v>0.53</v>
      </c>
      <c r="J22" s="18">
        <f>TRUNC(($I22*D22),2)</f>
        <v>2.2599999999999998</v>
      </c>
      <c r="K22" s="18">
        <f>TRUNC(($I22*E22),2)</f>
        <v>0</v>
      </c>
      <c r="L22" s="18">
        <f>TRUNC(($I22*F22),2)</f>
        <v>0</v>
      </c>
      <c r="M22" s="18">
        <f>TRUNC(($I22*G22),2)</f>
        <v>0</v>
      </c>
      <c r="N22" s="18">
        <f>J22-M22</f>
        <v>2.2599999999999998</v>
      </c>
      <c r="O22" s="40">
        <f t="shared" si="5"/>
        <v>0</v>
      </c>
    </row>
    <row r="23" spans="1:17" s="22" customFormat="1" ht="12.75">
      <c r="A23" s="59" t="str">
        <f>'[1]Orçamento Sintético'!$A$27</f>
        <v>1.05</v>
      </c>
      <c r="B23" s="23" t="str">
        <f>'[1]Orçamento Sintético'!$D$27</f>
        <v>DEMOLIÇÕES E REMOÇÕES</v>
      </c>
      <c r="C23" s="24"/>
      <c r="D23" s="24"/>
      <c r="E23" s="25"/>
      <c r="F23" s="24"/>
      <c r="G23" s="24"/>
      <c r="H23" s="24"/>
      <c r="I23" s="24"/>
      <c r="J23" s="26">
        <f>SUM(J24:J41)</f>
        <v>16078.539999999999</v>
      </c>
      <c r="K23" s="26">
        <f>SUM(K24:K41)</f>
        <v>16078.539999999999</v>
      </c>
      <c r="L23" s="26">
        <f>SUM(L24:L41)</f>
        <v>0</v>
      </c>
      <c r="M23" s="26">
        <f>SUM(M24:M41)</f>
        <v>16078.539999999999</v>
      </c>
      <c r="N23" s="26">
        <f>SUM(N24:N41)</f>
        <v>0</v>
      </c>
      <c r="O23" s="60"/>
      <c r="Q23" s="29" t="s">
        <v>28</v>
      </c>
    </row>
    <row r="24" spans="1:17" s="12" customFormat="1" ht="12.75">
      <c r="A24" s="36" t="str">
        <f>'[1]Orçamento Sintético'!A28</f>
        <v>1.05.1</v>
      </c>
      <c r="B24" s="36" t="str">
        <f>'[1]Orçamento Sintético'!D28</f>
        <v>Remoção de bancada de granito (ou marmore)</v>
      </c>
      <c r="C24" s="36" t="str">
        <f>'[2]PLANILHA OK'!$E$22</f>
        <v>m²</v>
      </c>
      <c r="D24" s="61">
        <v>3.41</v>
      </c>
      <c r="E24" s="37">
        <f>'BM 001'!G24</f>
        <v>3.41</v>
      </c>
      <c r="F24" s="38"/>
      <c r="G24" s="37">
        <f t="shared" si="0"/>
        <v>3.41</v>
      </c>
      <c r="H24" s="21">
        <f t="shared" si="1"/>
        <v>0</v>
      </c>
      <c r="I24" s="39">
        <v>19.36</v>
      </c>
      <c r="J24" s="18">
        <f t="shared" ref="J24:J41" si="6">TRUNC(($I24*D24),2)</f>
        <v>66.010000000000005</v>
      </c>
      <c r="K24" s="18">
        <f t="shared" ref="K24:K41" si="7">TRUNC(($I24*E24),2)</f>
        <v>66.010000000000005</v>
      </c>
      <c r="L24" s="18">
        <f t="shared" ref="L24:L41" si="8">TRUNC(($I24*F24),2)</f>
        <v>0</v>
      </c>
      <c r="M24" s="18">
        <f t="shared" ref="M24:M41" si="9">TRUNC(($I24*G24),2)</f>
        <v>66.010000000000005</v>
      </c>
      <c r="N24" s="18">
        <f t="shared" ref="N24:N41" si="10">J24-M24</f>
        <v>0</v>
      </c>
      <c r="O24" s="40">
        <f t="shared" si="5"/>
        <v>0</v>
      </c>
    </row>
    <row r="25" spans="1:17" s="12" customFormat="1" ht="12.75">
      <c r="A25" s="36" t="str">
        <f>'[1]Orçamento Sintético'!A29</f>
        <v>1.05.2</v>
      </c>
      <c r="B25" s="36" t="str">
        <f>'[1]Orçamento Sintético'!D29</f>
        <v>Remoção de vaso sanitário</v>
      </c>
      <c r="C25" s="36" t="s">
        <v>29</v>
      </c>
      <c r="D25" s="61">
        <v>10</v>
      </c>
      <c r="E25" s="37">
        <f>'BM 001'!G25</f>
        <v>10</v>
      </c>
      <c r="F25" s="38"/>
      <c r="G25" s="37">
        <f t="shared" si="0"/>
        <v>10</v>
      </c>
      <c r="H25" s="21">
        <f t="shared" si="1"/>
        <v>0</v>
      </c>
      <c r="I25" s="39">
        <v>10.28</v>
      </c>
      <c r="J25" s="18">
        <f t="shared" si="6"/>
        <v>102.8</v>
      </c>
      <c r="K25" s="18">
        <f t="shared" si="7"/>
        <v>102.8</v>
      </c>
      <c r="L25" s="18">
        <f t="shared" si="8"/>
        <v>0</v>
      </c>
      <c r="M25" s="18">
        <f t="shared" si="9"/>
        <v>102.8</v>
      </c>
      <c r="N25" s="18">
        <f t="shared" si="10"/>
        <v>0</v>
      </c>
      <c r="O25" s="40">
        <f t="shared" si="5"/>
        <v>0</v>
      </c>
    </row>
    <row r="26" spans="1:17" s="12" customFormat="1" ht="12.75">
      <c r="A26" s="36" t="str">
        <f>'[1]Orçamento Sintético'!A30</f>
        <v>1.05.3</v>
      </c>
      <c r="B26" s="36" t="str">
        <f>'[1]Orçamento Sintético'!D30</f>
        <v>Remoção de divisória de granito (ou marmore)</v>
      </c>
      <c r="C26" s="36" t="str">
        <f>'[2]PLANILHA OK'!$E$24</f>
        <v>m³</v>
      </c>
      <c r="D26" s="61">
        <v>23.13</v>
      </c>
      <c r="E26" s="37">
        <f>'BM 001'!G26</f>
        <v>23.13</v>
      </c>
      <c r="F26" s="38"/>
      <c r="G26" s="37">
        <f t="shared" si="0"/>
        <v>23.13</v>
      </c>
      <c r="H26" s="21">
        <f t="shared" si="1"/>
        <v>0</v>
      </c>
      <c r="I26" s="39">
        <v>12.14</v>
      </c>
      <c r="J26" s="18">
        <f t="shared" si="6"/>
        <v>280.79000000000002</v>
      </c>
      <c r="K26" s="18">
        <f t="shared" si="7"/>
        <v>280.79000000000002</v>
      </c>
      <c r="L26" s="18">
        <f t="shared" si="8"/>
        <v>0</v>
      </c>
      <c r="M26" s="18">
        <f t="shared" si="9"/>
        <v>280.79000000000002</v>
      </c>
      <c r="N26" s="18">
        <f t="shared" si="10"/>
        <v>0</v>
      </c>
      <c r="O26" s="40">
        <f t="shared" si="5"/>
        <v>0</v>
      </c>
    </row>
    <row r="27" spans="1:17" s="12" customFormat="1" ht="12.75">
      <c r="A27" s="36" t="str">
        <f>'[1]Orçamento Sintético'!A31</f>
        <v>1.05.4</v>
      </c>
      <c r="B27" s="36" t="str">
        <f>'[1]Orçamento Sintético'!D31</f>
        <v>Demolição de concreto manualmente</v>
      </c>
      <c r="C27" s="36" t="str">
        <f>'[1]Orçamento Sintético'!E31</f>
        <v>m³</v>
      </c>
      <c r="D27" s="61">
        <v>3.31</v>
      </c>
      <c r="E27" s="37">
        <f>'BM 001'!G27</f>
        <v>3.31</v>
      </c>
      <c r="F27" s="38"/>
      <c r="G27" s="37">
        <f t="shared" si="0"/>
        <v>3.31</v>
      </c>
      <c r="H27" s="21">
        <f t="shared" si="1"/>
        <v>0</v>
      </c>
      <c r="I27" s="39">
        <v>231.89</v>
      </c>
      <c r="J27" s="18">
        <f t="shared" si="6"/>
        <v>767.55</v>
      </c>
      <c r="K27" s="18">
        <f t="shared" si="7"/>
        <v>767.55</v>
      </c>
      <c r="L27" s="18">
        <f t="shared" si="8"/>
        <v>0</v>
      </c>
      <c r="M27" s="18">
        <f t="shared" si="9"/>
        <v>767.55</v>
      </c>
      <c r="N27" s="18">
        <f t="shared" si="10"/>
        <v>0</v>
      </c>
      <c r="O27" s="40">
        <f t="shared" si="5"/>
        <v>0</v>
      </c>
    </row>
    <row r="28" spans="1:17" s="12" customFormat="1" ht="25.5">
      <c r="A28" s="36" t="str">
        <f>'[1]Orçamento Sintético'!A32</f>
        <v>1.05.5</v>
      </c>
      <c r="B28" s="36" t="str">
        <f>'[1]Orçamento Sintético'!D32</f>
        <v>Remoção de esquadria de madeira, com ou sem batente</v>
      </c>
      <c r="C28" s="36" t="str">
        <f>'[1]Orçamento Sintético'!E32</f>
        <v>m²</v>
      </c>
      <c r="D28" s="61">
        <v>33.6</v>
      </c>
      <c r="E28" s="37">
        <f>'BM 001'!G28</f>
        <v>33.6</v>
      </c>
      <c r="F28" s="38"/>
      <c r="G28" s="37">
        <f t="shared" si="0"/>
        <v>33.6</v>
      </c>
      <c r="H28" s="21">
        <f t="shared" si="1"/>
        <v>0</v>
      </c>
      <c r="I28" s="39">
        <v>13.99</v>
      </c>
      <c r="J28" s="18">
        <f t="shared" si="6"/>
        <v>470.06</v>
      </c>
      <c r="K28" s="18">
        <f t="shared" si="7"/>
        <v>470.06</v>
      </c>
      <c r="L28" s="18">
        <f t="shared" si="8"/>
        <v>0</v>
      </c>
      <c r="M28" s="18">
        <f t="shared" si="9"/>
        <v>470.06</v>
      </c>
      <c r="N28" s="18">
        <f t="shared" si="10"/>
        <v>0</v>
      </c>
      <c r="O28" s="40">
        <f t="shared" si="5"/>
        <v>0</v>
      </c>
    </row>
    <row r="29" spans="1:17" s="12" customFormat="1" ht="12.75">
      <c r="A29" s="36" t="str">
        <f>'[1]Orçamento Sintético'!A33</f>
        <v>1.05.6</v>
      </c>
      <c r="B29" s="36" t="str">
        <f>'[1]Orçamento Sintético'!D33</f>
        <v>Retirada de divisória tipo naval</v>
      </c>
      <c r="C29" s="36" t="str">
        <f>'[1]Orçamento Sintético'!E33</f>
        <v>m²</v>
      </c>
      <c r="D29" s="61">
        <v>178.32</v>
      </c>
      <c r="E29" s="37">
        <f>'BM 001'!G29</f>
        <v>178.32</v>
      </c>
      <c r="F29" s="38"/>
      <c r="G29" s="37">
        <f t="shared" si="0"/>
        <v>178.32</v>
      </c>
      <c r="H29" s="21">
        <f t="shared" si="1"/>
        <v>0</v>
      </c>
      <c r="I29" s="39">
        <v>22.62</v>
      </c>
      <c r="J29" s="18">
        <f t="shared" si="6"/>
        <v>4033.59</v>
      </c>
      <c r="K29" s="18">
        <f t="shared" si="7"/>
        <v>4033.59</v>
      </c>
      <c r="L29" s="18">
        <f t="shared" si="8"/>
        <v>0</v>
      </c>
      <c r="M29" s="18">
        <f t="shared" si="9"/>
        <v>4033.59</v>
      </c>
      <c r="N29" s="18">
        <f t="shared" si="10"/>
        <v>0</v>
      </c>
      <c r="O29" s="40">
        <f t="shared" si="5"/>
        <v>0</v>
      </c>
    </row>
    <row r="30" spans="1:17" s="12" customFormat="1" ht="12.75">
      <c r="A30" s="36" t="str">
        <f>'[1]Orçamento Sintético'!A34</f>
        <v>1.05.7</v>
      </c>
      <c r="B30" s="36" t="str">
        <f>'[1]Orçamento Sintético'!D34</f>
        <v>Demolição de forros</v>
      </c>
      <c r="C30" s="36" t="str">
        <f>'[1]Orçamento Sintético'!E34</f>
        <v>m²</v>
      </c>
      <c r="D30" s="61">
        <v>265.19</v>
      </c>
      <c r="E30" s="37">
        <f>'BM 001'!G30</f>
        <v>265.19</v>
      </c>
      <c r="F30" s="38"/>
      <c r="G30" s="37">
        <f t="shared" si="0"/>
        <v>265.19</v>
      </c>
      <c r="H30" s="21">
        <f t="shared" si="1"/>
        <v>0</v>
      </c>
      <c r="I30" s="39">
        <v>6.57</v>
      </c>
      <c r="J30" s="18">
        <f t="shared" si="6"/>
        <v>1742.29</v>
      </c>
      <c r="K30" s="18">
        <f t="shared" si="7"/>
        <v>1742.29</v>
      </c>
      <c r="L30" s="18">
        <f t="shared" si="8"/>
        <v>0</v>
      </c>
      <c r="M30" s="18">
        <f t="shared" si="9"/>
        <v>1742.29</v>
      </c>
      <c r="N30" s="18">
        <f t="shared" si="10"/>
        <v>0</v>
      </c>
      <c r="O30" s="40">
        <f t="shared" si="5"/>
        <v>0</v>
      </c>
    </row>
    <row r="31" spans="1:17" s="12" customFormat="1" ht="12.75">
      <c r="A31" s="36" t="str">
        <f>'[1]Orçamento Sintético'!A35</f>
        <v>1.05.8</v>
      </c>
      <c r="B31" s="36" t="str">
        <f>'[1]Orçamento Sintético'!D35</f>
        <v>Demolição de piso cerâmico ou ladrilho</v>
      </c>
      <c r="C31" s="36" t="str">
        <f>'[1]Orçamento Sintético'!E35</f>
        <v>m²</v>
      </c>
      <c r="D31" s="61">
        <v>309.55</v>
      </c>
      <c r="E31" s="37">
        <f>'BM 001'!G31</f>
        <v>309.55</v>
      </c>
      <c r="F31" s="38"/>
      <c r="G31" s="37">
        <f t="shared" si="0"/>
        <v>309.55</v>
      </c>
      <c r="H31" s="21">
        <f t="shared" si="1"/>
        <v>0</v>
      </c>
      <c r="I31" s="39">
        <v>12.14</v>
      </c>
      <c r="J31" s="18">
        <f t="shared" si="6"/>
        <v>3757.93</v>
      </c>
      <c r="K31" s="18">
        <f t="shared" si="7"/>
        <v>3757.93</v>
      </c>
      <c r="L31" s="18">
        <f t="shared" si="8"/>
        <v>0</v>
      </c>
      <c r="M31" s="18">
        <f t="shared" si="9"/>
        <v>3757.93</v>
      </c>
      <c r="N31" s="18">
        <f t="shared" si="10"/>
        <v>0</v>
      </c>
      <c r="O31" s="40">
        <f t="shared" si="5"/>
        <v>0</v>
      </c>
    </row>
    <row r="32" spans="1:17" s="12" customFormat="1" ht="12.75">
      <c r="A32" s="36" t="str">
        <f>'[1]Orçamento Sintético'!A36</f>
        <v>1.05.9</v>
      </c>
      <c r="B32" s="36" t="str">
        <f>'[1]Orçamento Sintético'!D36</f>
        <v>Demolição de revestimento cerâmico ou azulejo</v>
      </c>
      <c r="C32" s="36" t="str">
        <f>'[1]Orçamento Sintético'!E36</f>
        <v>m²</v>
      </c>
      <c r="D32" s="61">
        <v>53.31</v>
      </c>
      <c r="E32" s="37">
        <f>'BM 001'!G32</f>
        <v>53.31</v>
      </c>
      <c r="F32" s="38"/>
      <c r="G32" s="37">
        <f t="shared" si="0"/>
        <v>53.31</v>
      </c>
      <c r="H32" s="21">
        <f t="shared" si="1"/>
        <v>0</v>
      </c>
      <c r="I32" s="39">
        <v>17.7</v>
      </c>
      <c r="J32" s="18">
        <f t="shared" si="6"/>
        <v>943.58</v>
      </c>
      <c r="K32" s="18">
        <f t="shared" si="7"/>
        <v>943.58</v>
      </c>
      <c r="L32" s="18">
        <f t="shared" si="8"/>
        <v>0</v>
      </c>
      <c r="M32" s="18">
        <f t="shared" si="9"/>
        <v>943.58</v>
      </c>
      <c r="N32" s="18">
        <f t="shared" si="10"/>
        <v>0</v>
      </c>
      <c r="O32" s="40">
        <f t="shared" si="5"/>
        <v>0</v>
      </c>
    </row>
    <row r="33" spans="1:15" s="12" customFormat="1" ht="12.75">
      <c r="A33" s="36" t="str">
        <f>'[1]Orçamento Sintético'!A37</f>
        <v>1.05.10</v>
      </c>
      <c r="B33" s="36" t="str">
        <f>'[1]Orçamento Sintético'!D37</f>
        <v>Remoção de luminária</v>
      </c>
      <c r="C33" s="36" t="str">
        <f>'[1]Orçamento Sintético'!E37</f>
        <v>un</v>
      </c>
      <c r="D33" s="61">
        <v>20</v>
      </c>
      <c r="E33" s="37">
        <f>'BM 001'!G33</f>
        <v>20</v>
      </c>
      <c r="F33" s="38"/>
      <c r="G33" s="37">
        <f t="shared" si="0"/>
        <v>20</v>
      </c>
      <c r="H33" s="21">
        <f t="shared" si="1"/>
        <v>0</v>
      </c>
      <c r="I33" s="39">
        <v>10.26</v>
      </c>
      <c r="J33" s="18">
        <f t="shared" si="6"/>
        <v>205.2</v>
      </c>
      <c r="K33" s="18">
        <f t="shared" si="7"/>
        <v>205.2</v>
      </c>
      <c r="L33" s="18">
        <f t="shared" si="8"/>
        <v>0</v>
      </c>
      <c r="M33" s="18">
        <f t="shared" si="9"/>
        <v>205.2</v>
      </c>
      <c r="N33" s="18">
        <f t="shared" si="10"/>
        <v>0</v>
      </c>
      <c r="O33" s="40">
        <f t="shared" si="5"/>
        <v>0</v>
      </c>
    </row>
    <row r="34" spans="1:15" s="12" customFormat="1" ht="38.25">
      <c r="A34" s="36" t="str">
        <f>'[1]Orçamento Sintético'!A38</f>
        <v>1.05.11</v>
      </c>
      <c r="B34" s="36" t="str">
        <f>'[1]Orçamento Sintético'!D38</f>
        <v>DEMOLIÇÃO DE RODAPÉ CERÂMICO, DE FORMA MANUAL, SEM REAPROVEITAMENTO. AF_12/2017</v>
      </c>
      <c r="C34" s="36" t="str">
        <f>'[1]Orçamento Sintético'!E38</f>
        <v>M</v>
      </c>
      <c r="D34" s="61">
        <v>91.88</v>
      </c>
      <c r="E34" s="37">
        <f>'BM 001'!G34</f>
        <v>91.88</v>
      </c>
      <c r="F34" s="38"/>
      <c r="G34" s="37">
        <f t="shared" si="0"/>
        <v>91.88</v>
      </c>
      <c r="H34" s="21">
        <f t="shared" si="1"/>
        <v>0</v>
      </c>
      <c r="I34" s="39">
        <v>2.27</v>
      </c>
      <c r="J34" s="18">
        <f t="shared" si="6"/>
        <v>208.56</v>
      </c>
      <c r="K34" s="18">
        <f t="shared" si="7"/>
        <v>208.56</v>
      </c>
      <c r="L34" s="18">
        <f t="shared" si="8"/>
        <v>0</v>
      </c>
      <c r="M34" s="18">
        <f t="shared" si="9"/>
        <v>208.56</v>
      </c>
      <c r="N34" s="18">
        <f t="shared" si="10"/>
        <v>0</v>
      </c>
      <c r="O34" s="40">
        <f t="shared" si="5"/>
        <v>0</v>
      </c>
    </row>
    <row r="35" spans="1:15" s="12" customFormat="1" ht="25.5">
      <c r="A35" s="36" t="str">
        <f>'[1]Orçamento Sintético'!A39</f>
        <v>1.05.12</v>
      </c>
      <c r="B35" s="36" t="str">
        <f>'[1]Orçamento Sintético'!D39</f>
        <v>Demolição de alvenaria de bloco cerâmico e=0,09m - revestida</v>
      </c>
      <c r="C35" s="36" t="str">
        <f>'[1]Orçamento Sintético'!E39</f>
        <v>m³</v>
      </c>
      <c r="D35" s="61">
        <v>2.36</v>
      </c>
      <c r="E35" s="37">
        <f>'BM 001'!G35</f>
        <v>2.36</v>
      </c>
      <c r="F35" s="38"/>
      <c r="G35" s="37">
        <f t="shared" si="0"/>
        <v>2.36</v>
      </c>
      <c r="H35" s="21">
        <f t="shared" si="1"/>
        <v>0</v>
      </c>
      <c r="I35" s="39">
        <v>26.98</v>
      </c>
      <c r="J35" s="18">
        <f t="shared" si="6"/>
        <v>63.67</v>
      </c>
      <c r="K35" s="18">
        <f t="shared" si="7"/>
        <v>63.67</v>
      </c>
      <c r="L35" s="18">
        <f t="shared" si="8"/>
        <v>0</v>
      </c>
      <c r="M35" s="18">
        <f t="shared" si="9"/>
        <v>63.67</v>
      </c>
      <c r="N35" s="18">
        <f t="shared" si="10"/>
        <v>0</v>
      </c>
      <c r="O35" s="40">
        <f t="shared" si="5"/>
        <v>0</v>
      </c>
    </row>
    <row r="36" spans="1:15" s="12" customFormat="1" ht="12.75">
      <c r="A36" s="36" t="str">
        <f>'[1]Orçamento Sintético'!A40</f>
        <v>1.05.13</v>
      </c>
      <c r="B36" s="36" t="str">
        <f>'[1]Orçamento Sintético'!D40</f>
        <v>Demolição de peitoril de mármore</v>
      </c>
      <c r="C36" s="36" t="str">
        <f>'[1]Orçamento Sintético'!E40</f>
        <v>m²</v>
      </c>
      <c r="D36" s="61">
        <v>0.88</v>
      </c>
      <c r="E36" s="37">
        <f>'BM 001'!G36</f>
        <v>0.88</v>
      </c>
      <c r="F36" s="38"/>
      <c r="G36" s="37">
        <f t="shared" si="0"/>
        <v>0.88</v>
      </c>
      <c r="H36" s="21">
        <f t="shared" si="1"/>
        <v>0</v>
      </c>
      <c r="I36" s="39">
        <v>13.99</v>
      </c>
      <c r="J36" s="18">
        <f t="shared" si="6"/>
        <v>12.31</v>
      </c>
      <c r="K36" s="18">
        <f t="shared" si="7"/>
        <v>12.31</v>
      </c>
      <c r="L36" s="18">
        <f t="shared" si="8"/>
        <v>0</v>
      </c>
      <c r="M36" s="18">
        <f t="shared" si="9"/>
        <v>12.31</v>
      </c>
      <c r="N36" s="18">
        <f t="shared" si="10"/>
        <v>0</v>
      </c>
      <c r="O36" s="40">
        <f t="shared" si="5"/>
        <v>0</v>
      </c>
    </row>
    <row r="37" spans="1:15" s="12" customFormat="1" ht="12.75">
      <c r="A37" s="36" t="str">
        <f>'[1]Orçamento Sintético'!A41</f>
        <v>1.05.14</v>
      </c>
      <c r="B37" s="36" t="str">
        <f>'[1]Orçamento Sintético'!D41</f>
        <v>Remoção de esquadria de alumínio e vidro</v>
      </c>
      <c r="C37" s="36" t="str">
        <f>'[1]Orçamento Sintético'!E41</f>
        <v>m²</v>
      </c>
      <c r="D37" s="61">
        <v>7.58</v>
      </c>
      <c r="E37" s="37">
        <f>'BM 001'!G37</f>
        <v>7.58</v>
      </c>
      <c r="F37" s="38"/>
      <c r="G37" s="37">
        <f t="shared" si="0"/>
        <v>7.58</v>
      </c>
      <c r="H37" s="21">
        <f t="shared" si="1"/>
        <v>0</v>
      </c>
      <c r="I37" s="39">
        <v>13.61</v>
      </c>
      <c r="J37" s="18">
        <f t="shared" si="6"/>
        <v>103.16</v>
      </c>
      <c r="K37" s="18">
        <f t="shared" si="7"/>
        <v>103.16</v>
      </c>
      <c r="L37" s="18">
        <f t="shared" si="8"/>
        <v>0</v>
      </c>
      <c r="M37" s="18">
        <f t="shared" si="9"/>
        <v>103.16</v>
      </c>
      <c r="N37" s="18">
        <f t="shared" si="10"/>
        <v>0</v>
      </c>
      <c r="O37" s="40">
        <f t="shared" si="5"/>
        <v>0</v>
      </c>
    </row>
    <row r="38" spans="1:15" s="12" customFormat="1" ht="25.5">
      <c r="A38" s="36" t="str">
        <f>'[1]Orçamento Sintético'!A42</f>
        <v>1.05.15</v>
      </c>
      <c r="B38" s="36" t="str">
        <f>'[1]Orçamento Sintético'!D42</f>
        <v>Descarte de resíduos da construção civil em área licenciada</v>
      </c>
      <c r="C38" s="36" t="str">
        <f>'[1]Orçamento Sintético'!E42</f>
        <v>t</v>
      </c>
      <c r="D38" s="61">
        <v>51.56</v>
      </c>
      <c r="E38" s="37">
        <f>'BM 001'!G38</f>
        <v>51.56</v>
      </c>
      <c r="F38" s="38"/>
      <c r="G38" s="37">
        <f t="shared" si="0"/>
        <v>51.56</v>
      </c>
      <c r="H38" s="21">
        <f t="shared" si="1"/>
        <v>0</v>
      </c>
      <c r="I38" s="39">
        <v>42.41</v>
      </c>
      <c r="J38" s="18">
        <f t="shared" si="6"/>
        <v>2186.65</v>
      </c>
      <c r="K38" s="18">
        <f t="shared" si="7"/>
        <v>2186.65</v>
      </c>
      <c r="L38" s="18">
        <f t="shared" si="8"/>
        <v>0</v>
      </c>
      <c r="M38" s="18">
        <f t="shared" si="9"/>
        <v>2186.65</v>
      </c>
      <c r="N38" s="18">
        <f t="shared" si="10"/>
        <v>0</v>
      </c>
      <c r="O38" s="40">
        <f t="shared" si="5"/>
        <v>0</v>
      </c>
    </row>
    <row r="39" spans="1:15" s="12" customFormat="1" ht="25.5">
      <c r="A39" s="36" t="str">
        <f>'[1]Orçamento Sintético'!A43</f>
        <v>1.05.16</v>
      </c>
      <c r="B39" s="36" t="str">
        <f>'[1]Orçamento Sintético'!D43</f>
        <v>Transporte comercial com caminhão basculante de 10m³, em rodovia pavimentada (densidade=1,5t/m³)</v>
      </c>
      <c r="C39" s="36" t="str">
        <f>'[1]Orçamento Sintético'!E43</f>
        <v>tkm</v>
      </c>
      <c r="D39" s="61">
        <v>845.55</v>
      </c>
      <c r="E39" s="37">
        <f>'BM 001'!G39</f>
        <v>845.55</v>
      </c>
      <c r="F39" s="38"/>
      <c r="G39" s="37">
        <f t="shared" si="0"/>
        <v>845.55</v>
      </c>
      <c r="H39" s="21">
        <f t="shared" si="1"/>
        <v>0</v>
      </c>
      <c r="I39" s="39">
        <v>0.81</v>
      </c>
      <c r="J39" s="18">
        <f t="shared" si="6"/>
        <v>684.89</v>
      </c>
      <c r="K39" s="18">
        <f t="shared" si="7"/>
        <v>684.89</v>
      </c>
      <c r="L39" s="18">
        <f t="shared" si="8"/>
        <v>0</v>
      </c>
      <c r="M39" s="18">
        <f t="shared" si="9"/>
        <v>684.89</v>
      </c>
      <c r="N39" s="18">
        <f t="shared" si="10"/>
        <v>0</v>
      </c>
      <c r="O39" s="40">
        <f t="shared" si="5"/>
        <v>0</v>
      </c>
    </row>
    <row r="40" spans="1:15" s="12" customFormat="1" ht="12.75">
      <c r="A40" s="36" t="str">
        <f>'[1]Orçamento Sintético'!A44</f>
        <v>1.05.17</v>
      </c>
      <c r="B40" s="36" t="str">
        <f>'[1]Orçamento Sintético'!D44</f>
        <v>Carga manual de material de 1ª categoria</v>
      </c>
      <c r="C40" s="36" t="str">
        <f>'[1]Orçamento Sintético'!E44</f>
        <v>m³</v>
      </c>
      <c r="D40" s="61">
        <v>34.369999999999997</v>
      </c>
      <c r="E40" s="37">
        <f>'BM 001'!G40</f>
        <v>3.27</v>
      </c>
      <c r="F40" s="38"/>
      <c r="G40" s="37">
        <f t="shared" si="0"/>
        <v>3.27</v>
      </c>
      <c r="H40" s="21">
        <f t="shared" si="1"/>
        <v>31.099999999999998</v>
      </c>
      <c r="I40" s="39">
        <v>9.06</v>
      </c>
      <c r="J40" s="18">
        <f t="shared" si="6"/>
        <v>311.39</v>
      </c>
      <c r="K40" s="18">
        <f>J40</f>
        <v>311.39</v>
      </c>
      <c r="L40" s="18">
        <f t="shared" si="8"/>
        <v>0</v>
      </c>
      <c r="M40" s="18">
        <f>K40+L40</f>
        <v>311.39</v>
      </c>
      <c r="N40" s="18">
        <f t="shared" si="10"/>
        <v>0</v>
      </c>
      <c r="O40" s="40">
        <f t="shared" si="5"/>
        <v>0</v>
      </c>
    </row>
    <row r="41" spans="1:15" s="12" customFormat="1" ht="25.5">
      <c r="A41" s="36" t="str">
        <f>'[1]Orçamento Sintético'!A45</f>
        <v>1.05.18</v>
      </c>
      <c r="B41" s="36" t="str">
        <f>'[1]Orçamento Sintético'!D45</f>
        <v>Remoção de esquadria metálica, com ou sem reaproveitamento</v>
      </c>
      <c r="C41" s="36" t="str">
        <f>'[1]Orçamento Sintético'!E45</f>
        <v>m²</v>
      </c>
      <c r="D41" s="61">
        <v>8.6</v>
      </c>
      <c r="E41" s="37">
        <f>'BM 001'!G41</f>
        <v>8.6</v>
      </c>
      <c r="F41" s="38"/>
      <c r="G41" s="37">
        <f t="shared" si="0"/>
        <v>8.6</v>
      </c>
      <c r="H41" s="21">
        <f t="shared" si="1"/>
        <v>0</v>
      </c>
      <c r="I41" s="39">
        <v>16.059999999999999</v>
      </c>
      <c r="J41" s="18">
        <f t="shared" si="6"/>
        <v>138.11000000000001</v>
      </c>
      <c r="K41" s="18">
        <f t="shared" si="7"/>
        <v>138.11000000000001</v>
      </c>
      <c r="L41" s="18">
        <f t="shared" si="8"/>
        <v>0</v>
      </c>
      <c r="M41" s="18">
        <f t="shared" si="9"/>
        <v>138.11000000000001</v>
      </c>
      <c r="N41" s="18">
        <f t="shared" si="10"/>
        <v>0</v>
      </c>
      <c r="O41" s="40">
        <f t="shared" si="5"/>
        <v>0</v>
      </c>
    </row>
    <row r="42" spans="1:15" s="12" customFormat="1" ht="12.75">
      <c r="A42" s="36"/>
      <c r="B42" s="36"/>
      <c r="C42" s="36"/>
      <c r="D42" s="61"/>
      <c r="E42" s="37"/>
      <c r="F42" s="62"/>
      <c r="G42" s="37"/>
      <c r="H42" s="37"/>
      <c r="I42" s="61"/>
      <c r="J42" s="63"/>
      <c r="K42" s="49"/>
      <c r="L42" s="49"/>
      <c r="M42" s="49"/>
      <c r="N42" s="49"/>
      <c r="O42" s="40"/>
    </row>
    <row r="43" spans="1:15" s="22" customFormat="1" ht="12.75">
      <c r="A43" s="64" t="str">
        <f>'[1]Orçamento Sintético'!$A$46</f>
        <v>1.06</v>
      </c>
      <c r="B43" s="64" t="str">
        <f>'[1]Orçamento Sintético'!$D$46</f>
        <v>ELEVAÇÃO</v>
      </c>
      <c r="C43" s="65"/>
      <c r="D43" s="66"/>
      <c r="E43" s="66"/>
      <c r="F43" s="24"/>
      <c r="G43" s="67"/>
      <c r="H43" s="67"/>
      <c r="I43" s="66"/>
      <c r="J43" s="26">
        <f>SUM(J44:J50)</f>
        <v>28743.31</v>
      </c>
      <c r="K43" s="26">
        <f>SUM(K44:K50)</f>
        <v>7145.2350000000006</v>
      </c>
      <c r="L43" s="26">
        <f>SUM(L44:L50)</f>
        <v>0</v>
      </c>
      <c r="M43" s="26">
        <f>SUM(M44:M50)</f>
        <v>7145.23</v>
      </c>
      <c r="N43" s="26">
        <f>SUM(N44:N50)</f>
        <v>21598.080000000002</v>
      </c>
      <c r="O43" s="60"/>
    </row>
    <row r="44" spans="1:15" s="12" customFormat="1" ht="38.25">
      <c r="A44" s="36" t="str">
        <f>'[1]Orçamento Sintético'!A47</f>
        <v>1.06.1</v>
      </c>
      <c r="B44" s="36" t="str">
        <f>'[1]Orçamento Sintético'!D47</f>
        <v>Alvenaria bloco cerâmico vedação, 9x19x24cm, e=9cm, com argamassa t5 - 1:2:8 (cimento/cal/areia), junta=1cm - Rev.09</v>
      </c>
      <c r="C44" s="36" t="str">
        <f>'[1]Orçamento Sintético'!E47</f>
        <v>m²</v>
      </c>
      <c r="D44" s="36">
        <v>106.3</v>
      </c>
      <c r="E44" s="37">
        <f>'BM 001'!G44</f>
        <v>106.3</v>
      </c>
      <c r="F44" s="68"/>
      <c r="G44" s="37">
        <f t="shared" ref="G44:G107" si="11">SUM(E44:F44)</f>
        <v>106.3</v>
      </c>
      <c r="H44" s="21">
        <f t="shared" si="1"/>
        <v>0</v>
      </c>
      <c r="I44" s="61">
        <v>45.11</v>
      </c>
      <c r="J44" s="18">
        <f t="shared" ref="J44:J50" si="12">TRUNC(($I44*D44),2)</f>
        <v>4795.1899999999996</v>
      </c>
      <c r="K44" s="18">
        <f>$I44*E44</f>
        <v>4795.1930000000002</v>
      </c>
      <c r="L44" s="18">
        <f t="shared" ref="L44:L50" si="13">TRUNC(($I44*F44),2)</f>
        <v>0</v>
      </c>
      <c r="M44" s="18">
        <f t="shared" ref="M44:M50" si="14">TRUNC(($I44*G44),2)</f>
        <v>4795.1899999999996</v>
      </c>
      <c r="N44" s="18">
        <f t="shared" ref="N44:N50" si="15">J44-M44</f>
        <v>0</v>
      </c>
      <c r="O44" s="40">
        <f t="shared" si="5"/>
        <v>0</v>
      </c>
    </row>
    <row r="45" spans="1:15" s="12" customFormat="1" ht="25.5">
      <c r="A45" s="36" t="str">
        <f>'[1]Orçamento Sintético'!A48</f>
        <v>1.06.2</v>
      </c>
      <c r="B45" s="36" t="str">
        <f>'[1]Orçamento Sintético'!D48</f>
        <v>Divisoria Naval (painel cego), e=40mm, com perfis em aço - fornecimento e aplicação</v>
      </c>
      <c r="C45" s="36" t="str">
        <f>'[1]Orçamento Sintético'!E48</f>
        <v>m²</v>
      </c>
      <c r="D45" s="36">
        <v>157.93</v>
      </c>
      <c r="E45" s="37">
        <f>'BM 001'!G45</f>
        <v>0</v>
      </c>
      <c r="F45" s="68"/>
      <c r="G45" s="37">
        <f t="shared" si="11"/>
        <v>0</v>
      </c>
      <c r="H45" s="21">
        <f t="shared" si="1"/>
        <v>157.93</v>
      </c>
      <c r="I45" s="61">
        <v>106.03</v>
      </c>
      <c r="J45" s="18">
        <f t="shared" si="12"/>
        <v>16745.310000000001</v>
      </c>
      <c r="K45" s="18">
        <f t="shared" ref="K45:K50" si="16">TRUNC(($I45*E45),2)</f>
        <v>0</v>
      </c>
      <c r="L45" s="18">
        <f t="shared" si="13"/>
        <v>0</v>
      </c>
      <c r="M45" s="18">
        <f t="shared" si="14"/>
        <v>0</v>
      </c>
      <c r="N45" s="18">
        <f t="shared" si="15"/>
        <v>16745.310000000001</v>
      </c>
      <c r="O45" s="40">
        <f t="shared" si="5"/>
        <v>0</v>
      </c>
    </row>
    <row r="46" spans="1:15" s="12" customFormat="1" ht="25.5">
      <c r="A46" s="36" t="str">
        <f>'[1]Orçamento Sintético'!A49</f>
        <v>1.06.3</v>
      </c>
      <c r="B46" s="36" t="str">
        <f>'[1]Orçamento Sintético'!D49</f>
        <v>Cintas e vergas em concreto armado pré-moldado fck=15 mpa, seção 9x12cm</v>
      </c>
      <c r="C46" s="36" t="str">
        <f>'[1]Orçamento Sintético'!E49</f>
        <v>m</v>
      </c>
      <c r="D46" s="36">
        <v>18.600000000000001</v>
      </c>
      <c r="E46" s="37">
        <f>'BM 001'!G46</f>
        <v>18.600000000000001</v>
      </c>
      <c r="F46" s="68"/>
      <c r="G46" s="37">
        <f t="shared" si="11"/>
        <v>18.600000000000001</v>
      </c>
      <c r="H46" s="21">
        <f t="shared" si="1"/>
        <v>0</v>
      </c>
      <c r="I46" s="61">
        <v>48.32</v>
      </c>
      <c r="J46" s="18">
        <f t="shared" si="12"/>
        <v>898.75</v>
      </c>
      <c r="K46" s="18">
        <f>$I46*E46</f>
        <v>898.75200000000007</v>
      </c>
      <c r="L46" s="18">
        <f t="shared" si="13"/>
        <v>0</v>
      </c>
      <c r="M46" s="18">
        <f t="shared" si="14"/>
        <v>898.75</v>
      </c>
      <c r="N46" s="18">
        <f t="shared" si="15"/>
        <v>0</v>
      </c>
      <c r="O46" s="40">
        <f t="shared" si="5"/>
        <v>0</v>
      </c>
    </row>
    <row r="47" spans="1:15" s="12" customFormat="1" ht="38.25">
      <c r="A47" s="36" t="str">
        <f>'[1]Orçamento Sintético'!A50</f>
        <v>1.06.4</v>
      </c>
      <c r="B47" s="36" t="str">
        <f>'[1]Orçamento Sintético'!D50</f>
        <v>CONTRAVERGA MOLDADA IN LOCO EM CONCRETO PARA VÃOS DE MAIS DE 1,5 M DE COMPRIMENTO. AF_03/2016</v>
      </c>
      <c r="C47" s="36" t="str">
        <f>'[1]Orçamento Sintético'!E50</f>
        <v>M</v>
      </c>
      <c r="D47" s="36">
        <v>15.2</v>
      </c>
      <c r="E47" s="37">
        <f>'BM 001'!G47</f>
        <v>15.2</v>
      </c>
      <c r="F47" s="68"/>
      <c r="G47" s="37">
        <f t="shared" si="11"/>
        <v>15.2</v>
      </c>
      <c r="H47" s="21">
        <f t="shared" si="1"/>
        <v>0</v>
      </c>
      <c r="I47" s="61">
        <v>95.48</v>
      </c>
      <c r="J47" s="18">
        <f t="shared" si="12"/>
        <v>1451.29</v>
      </c>
      <c r="K47" s="18">
        <f t="shared" si="16"/>
        <v>1451.29</v>
      </c>
      <c r="L47" s="18">
        <f t="shared" si="13"/>
        <v>0</v>
      </c>
      <c r="M47" s="18">
        <f t="shared" si="14"/>
        <v>1451.29</v>
      </c>
      <c r="N47" s="18">
        <f t="shared" si="15"/>
        <v>0</v>
      </c>
      <c r="O47" s="40">
        <f t="shared" si="5"/>
        <v>0</v>
      </c>
    </row>
    <row r="48" spans="1:15" s="12" customFormat="1" ht="25.5">
      <c r="A48" s="36" t="str">
        <f>'[1]Orçamento Sintético'!A51</f>
        <v>1.06.5</v>
      </c>
      <c r="B48" s="36" t="str">
        <f>'[1]Orçamento Sintético'!D51</f>
        <v>Cobogó de cimento, tipo ""escama"", dim: 50 x 50cm</v>
      </c>
      <c r="C48" s="36" t="str">
        <f>'[1]Orçamento Sintético'!E51</f>
        <v>m²</v>
      </c>
      <c r="D48" s="36">
        <v>0.75</v>
      </c>
      <c r="E48" s="37">
        <f>'BM 001'!G48</f>
        <v>0</v>
      </c>
      <c r="F48" s="68"/>
      <c r="G48" s="37">
        <f t="shared" si="11"/>
        <v>0</v>
      </c>
      <c r="H48" s="21">
        <f t="shared" si="1"/>
        <v>0.75</v>
      </c>
      <c r="I48" s="61">
        <v>119.4</v>
      </c>
      <c r="J48" s="18">
        <f t="shared" si="12"/>
        <v>89.55</v>
      </c>
      <c r="K48" s="18">
        <f t="shared" si="16"/>
        <v>0</v>
      </c>
      <c r="L48" s="18">
        <f t="shared" si="13"/>
        <v>0</v>
      </c>
      <c r="M48" s="18">
        <f t="shared" si="14"/>
        <v>0</v>
      </c>
      <c r="N48" s="18">
        <f t="shared" si="15"/>
        <v>89.55</v>
      </c>
      <c r="O48" s="40">
        <f t="shared" si="5"/>
        <v>0</v>
      </c>
    </row>
    <row r="49" spans="1:16" s="12" customFormat="1" ht="25.5">
      <c r="A49" s="36" t="str">
        <f>'[1]Orçamento Sintético'!A52</f>
        <v>1.06.6</v>
      </c>
      <c r="B49" s="36" t="str">
        <f>'[1]Orçamento Sintético'!D52</f>
        <v>Divisória em granito cinza andorinha para mictórios, polido, e=2cm, inclusive fixação - Rev 02</v>
      </c>
      <c r="C49" s="36" t="str">
        <f>'[1]Orçamento Sintético'!E52</f>
        <v>m²</v>
      </c>
      <c r="D49" s="36">
        <v>0.64</v>
      </c>
      <c r="E49" s="37">
        <f>'BM 001'!G49</f>
        <v>0</v>
      </c>
      <c r="F49" s="68"/>
      <c r="G49" s="37">
        <f t="shared" si="11"/>
        <v>0</v>
      </c>
      <c r="H49" s="21">
        <f t="shared" si="1"/>
        <v>0.64</v>
      </c>
      <c r="I49" s="61">
        <v>470.13</v>
      </c>
      <c r="J49" s="18">
        <f t="shared" si="12"/>
        <v>300.88</v>
      </c>
      <c r="K49" s="18">
        <f t="shared" si="16"/>
        <v>0</v>
      </c>
      <c r="L49" s="18">
        <f t="shared" si="13"/>
        <v>0</v>
      </c>
      <c r="M49" s="18">
        <f t="shared" si="14"/>
        <v>0</v>
      </c>
      <c r="N49" s="18">
        <f t="shared" si="15"/>
        <v>300.88</v>
      </c>
      <c r="O49" s="40">
        <f t="shared" si="5"/>
        <v>0</v>
      </c>
    </row>
    <row r="50" spans="1:16" s="12" customFormat="1" ht="25.5">
      <c r="A50" s="36" t="str">
        <f>'[1]Orçamento Sintético'!A53</f>
        <v>1.06.7</v>
      </c>
      <c r="B50" s="36" t="str">
        <f>'[1]Orçamento Sintético'!D53</f>
        <v>Divisória em granito cinza andorinha polido, e=2cm, inclusive montagem com ferragens - Rev 02</v>
      </c>
      <c r="C50" s="36" t="str">
        <f>'[1]Orçamento Sintético'!E53</f>
        <v>m²</v>
      </c>
      <c r="D50" s="36">
        <v>8.08</v>
      </c>
      <c r="E50" s="37">
        <f>'BM 001'!G50</f>
        <v>0</v>
      </c>
      <c r="F50" s="68"/>
      <c r="G50" s="37">
        <f t="shared" si="11"/>
        <v>0</v>
      </c>
      <c r="H50" s="21">
        <f t="shared" si="1"/>
        <v>8.08</v>
      </c>
      <c r="I50" s="61">
        <v>552.27</v>
      </c>
      <c r="J50" s="18">
        <f t="shared" si="12"/>
        <v>4462.34</v>
      </c>
      <c r="K50" s="18">
        <f t="shared" si="16"/>
        <v>0</v>
      </c>
      <c r="L50" s="18">
        <f t="shared" si="13"/>
        <v>0</v>
      </c>
      <c r="M50" s="18">
        <f t="shared" si="14"/>
        <v>0</v>
      </c>
      <c r="N50" s="18">
        <f t="shared" si="15"/>
        <v>4462.34</v>
      </c>
      <c r="O50" s="40">
        <f t="shared" si="5"/>
        <v>0</v>
      </c>
    </row>
    <row r="51" spans="1:16" s="12" customFormat="1" ht="12.75">
      <c r="A51" s="36"/>
      <c r="B51" s="36"/>
      <c r="C51" s="36"/>
      <c r="D51" s="36"/>
      <c r="E51" s="69"/>
      <c r="F51" s="62"/>
      <c r="G51" s="37"/>
      <c r="H51" s="37"/>
      <c r="I51" s="61"/>
      <c r="J51" s="63"/>
      <c r="K51" s="49"/>
      <c r="L51" s="49"/>
      <c r="M51" s="49"/>
      <c r="N51" s="49"/>
      <c r="O51" s="40"/>
    </row>
    <row r="52" spans="1:16" s="22" customFormat="1" ht="12.75">
      <c r="A52" s="64" t="s">
        <v>30</v>
      </c>
      <c r="B52" s="64" t="s">
        <v>31</v>
      </c>
      <c r="C52" s="65"/>
      <c r="D52" s="66"/>
      <c r="E52" s="70"/>
      <c r="F52" s="24"/>
      <c r="G52" s="67"/>
      <c r="H52" s="67"/>
      <c r="I52" s="66"/>
      <c r="J52" s="26">
        <f>SUM(J53:J57)</f>
        <v>22932.31</v>
      </c>
      <c r="K52" s="26">
        <f>SUM(K53:K57)</f>
        <v>11489.11</v>
      </c>
      <c r="L52" s="26">
        <f>SUM(L53:L57)</f>
        <v>1744.38</v>
      </c>
      <c r="M52" s="26">
        <f>SUM(M53:M57)</f>
        <v>13233.490000000002</v>
      </c>
      <c r="N52" s="26">
        <f>SUM(N53:N57)</f>
        <v>9698.82</v>
      </c>
      <c r="O52" s="60"/>
    </row>
    <row r="53" spans="1:16" s="12" customFormat="1" ht="38.25">
      <c r="A53" s="36" t="str">
        <f>'[1]Orçamento Sintético'!A55</f>
        <v>1.07.1</v>
      </c>
      <c r="B53" s="36" t="str">
        <f>'[1]Orçamento Sintético'!D55</f>
        <v>Revisão em cobertura com telha ceramica tipo canal comum, Itabaiana ou similar, com reposição de 10% do material</v>
      </c>
      <c r="C53" s="36" t="str">
        <f>'[1]Orçamento Sintético'!E55</f>
        <v>m²</v>
      </c>
      <c r="D53" s="36">
        <v>298.68</v>
      </c>
      <c r="E53" s="37">
        <f>'BM 001'!G53</f>
        <v>150</v>
      </c>
      <c r="F53" s="68"/>
      <c r="G53" s="37">
        <f t="shared" si="11"/>
        <v>150</v>
      </c>
      <c r="H53" s="37">
        <f t="shared" ref="H53:H110" si="17">SUM(D53-G53)</f>
        <v>148.68</v>
      </c>
      <c r="I53" s="61">
        <v>58.06</v>
      </c>
      <c r="J53" s="18">
        <f t="shared" ref="J53:M57" si="18">TRUNC(($I53*D53),2)</f>
        <v>17341.36</v>
      </c>
      <c r="K53" s="18">
        <f t="shared" si="18"/>
        <v>8709</v>
      </c>
      <c r="L53" s="18">
        <f t="shared" si="18"/>
        <v>0</v>
      </c>
      <c r="M53" s="18">
        <f t="shared" si="18"/>
        <v>8709</v>
      </c>
      <c r="N53" s="18">
        <f t="shared" ref="N53:N58" si="19">J53-M53</f>
        <v>8632.36</v>
      </c>
      <c r="O53" s="40">
        <f t="shared" si="5"/>
        <v>0</v>
      </c>
    </row>
    <row r="54" spans="1:16" s="12" customFormat="1" ht="51">
      <c r="A54" s="36" t="str">
        <f>'[1]Orçamento Sintético'!A56</f>
        <v>1.07.2</v>
      </c>
      <c r="B54" s="36" t="str">
        <f>'[1]Orçamento Sintético'!D56</f>
        <v>FABRICAÇÃO E INSTALAÇÃO DE TESOURA INTEIRA EM MADEIRA NÃO APARELHADA, VÃO DE 12 M, PARA TELHA CERÂMICA OU DE CONCRETO, INCLUSO IÇAMENTO. AF_07/2019</v>
      </c>
      <c r="C54" s="36" t="str">
        <f>'[1]Orçamento Sintético'!E56</f>
        <v>UN</v>
      </c>
      <c r="D54" s="36">
        <v>1</v>
      </c>
      <c r="E54" s="37">
        <f>'BM 001'!G54</f>
        <v>1</v>
      </c>
      <c r="F54" s="68"/>
      <c r="G54" s="37">
        <f t="shared" si="11"/>
        <v>1</v>
      </c>
      <c r="H54" s="37">
        <f t="shared" si="17"/>
        <v>0</v>
      </c>
      <c r="I54" s="61">
        <v>2780.11</v>
      </c>
      <c r="J54" s="18">
        <f t="shared" si="18"/>
        <v>2780.11</v>
      </c>
      <c r="K54" s="18">
        <f t="shared" si="18"/>
        <v>2780.11</v>
      </c>
      <c r="L54" s="18">
        <f t="shared" si="18"/>
        <v>0</v>
      </c>
      <c r="M54" s="18">
        <f t="shared" si="18"/>
        <v>2780.11</v>
      </c>
      <c r="N54" s="18">
        <f t="shared" si="19"/>
        <v>0</v>
      </c>
      <c r="O54" s="40">
        <f t="shared" si="5"/>
        <v>0</v>
      </c>
    </row>
    <row r="55" spans="1:16" s="12" customFormat="1" ht="51">
      <c r="A55" s="36" t="str">
        <f>'[1]Orçamento Sintético'!A57</f>
        <v>1.07.3</v>
      </c>
      <c r="B55" s="36" t="str">
        <f>'[1]Orçamento Sintético'!D57</f>
        <v>IMPERMEABILIZAÇÃO DE SUPERFÍCIE COM MANTA ASFÁLTICA, UMA CAMADA, INCLUSIVE APLICAÇÃO DE PRIMER ASFÁLTICO, E=3MM. AF_06/2018</v>
      </c>
      <c r="C55" s="36" t="str">
        <f>'[1]Orçamento Sintético'!E57</f>
        <v>m²</v>
      </c>
      <c r="D55" s="36">
        <v>18.36</v>
      </c>
      <c r="E55" s="37">
        <f>'BM 001'!G55</f>
        <v>0</v>
      </c>
      <c r="F55" s="68">
        <v>18.36</v>
      </c>
      <c r="G55" s="37">
        <f t="shared" si="11"/>
        <v>18.36</v>
      </c>
      <c r="H55" s="37">
        <f t="shared" si="17"/>
        <v>0</v>
      </c>
      <c r="I55" s="61">
        <v>95.01</v>
      </c>
      <c r="J55" s="18">
        <f t="shared" si="18"/>
        <v>1744.38</v>
      </c>
      <c r="K55" s="18">
        <f t="shared" si="18"/>
        <v>0</v>
      </c>
      <c r="L55" s="18">
        <f t="shared" si="18"/>
        <v>1744.38</v>
      </c>
      <c r="M55" s="18">
        <f t="shared" si="18"/>
        <v>1744.38</v>
      </c>
      <c r="N55" s="18">
        <f t="shared" si="19"/>
        <v>0</v>
      </c>
      <c r="O55" s="40">
        <f t="shared" si="5"/>
        <v>1</v>
      </c>
    </row>
    <row r="56" spans="1:16" s="12" customFormat="1" ht="12.75">
      <c r="A56" s="36" t="str">
        <f>'[1]Orçamento Sintético'!A58</f>
        <v>1.07.4</v>
      </c>
      <c r="B56" s="36" t="str">
        <f>'[1]Orçamento Sintético'!D58</f>
        <v>Limpeza de calha de zinco</v>
      </c>
      <c r="C56" s="36" t="str">
        <f>'[1]Orçamento Sintético'!E58</f>
        <v>m</v>
      </c>
      <c r="D56" s="36">
        <v>52.9</v>
      </c>
      <c r="E56" s="37">
        <f>'BM 001'!G56</f>
        <v>0</v>
      </c>
      <c r="F56" s="68"/>
      <c r="G56" s="37">
        <f t="shared" si="11"/>
        <v>0</v>
      </c>
      <c r="H56" s="37">
        <f t="shared" si="17"/>
        <v>52.9</v>
      </c>
      <c r="I56" s="61">
        <v>15.66</v>
      </c>
      <c r="J56" s="18">
        <f t="shared" si="18"/>
        <v>828.41</v>
      </c>
      <c r="K56" s="18">
        <f t="shared" si="18"/>
        <v>0</v>
      </c>
      <c r="L56" s="18">
        <f t="shared" si="18"/>
        <v>0</v>
      </c>
      <c r="M56" s="18">
        <f t="shared" si="18"/>
        <v>0</v>
      </c>
      <c r="N56" s="18">
        <f t="shared" si="19"/>
        <v>828.41</v>
      </c>
      <c r="O56" s="40">
        <f t="shared" si="5"/>
        <v>0</v>
      </c>
    </row>
    <row r="57" spans="1:16" s="12" customFormat="1" ht="12.75">
      <c r="A57" s="36" t="str">
        <f>'[1]Orçamento Sintético'!A59</f>
        <v>1.07.5</v>
      </c>
      <c r="B57" s="36" t="str">
        <f>'[1]Orçamento Sintético'!D59</f>
        <v>Emassamento de algeroz</v>
      </c>
      <c r="C57" s="36" t="str">
        <f>'[1]Orçamento Sintético'!E59</f>
        <v>m</v>
      </c>
      <c r="D57" s="36">
        <v>26.45</v>
      </c>
      <c r="E57" s="37">
        <f>'BM 001'!G57</f>
        <v>0</v>
      </c>
      <c r="F57" s="68"/>
      <c r="G57" s="37">
        <f t="shared" si="11"/>
        <v>0</v>
      </c>
      <c r="H57" s="37">
        <f t="shared" si="17"/>
        <v>26.45</v>
      </c>
      <c r="I57" s="61">
        <v>9</v>
      </c>
      <c r="J57" s="18">
        <f t="shared" si="18"/>
        <v>238.05</v>
      </c>
      <c r="K57" s="18">
        <f t="shared" si="18"/>
        <v>0</v>
      </c>
      <c r="L57" s="18">
        <f t="shared" si="18"/>
        <v>0</v>
      </c>
      <c r="M57" s="18">
        <f t="shared" si="18"/>
        <v>0</v>
      </c>
      <c r="N57" s="18">
        <f t="shared" si="19"/>
        <v>238.05</v>
      </c>
      <c r="O57" s="40">
        <f t="shared" si="5"/>
        <v>0</v>
      </c>
    </row>
    <row r="58" spans="1:16" s="12" customFormat="1" ht="12.75">
      <c r="A58" s="71" t="s">
        <v>32</v>
      </c>
      <c r="B58" s="64" t="s">
        <v>33</v>
      </c>
      <c r="C58" s="65"/>
      <c r="D58" s="66"/>
      <c r="E58" s="70"/>
      <c r="F58" s="24"/>
      <c r="G58" s="67"/>
      <c r="H58" s="67"/>
      <c r="I58" s="66"/>
      <c r="J58" s="26">
        <f>J59+J64+J68</f>
        <v>41922.979999999996</v>
      </c>
      <c r="K58" s="26">
        <f>K59+K64+K68</f>
        <v>7844.1900000000005</v>
      </c>
      <c r="L58" s="26">
        <f>L59+L64+L68</f>
        <v>8753.0595000000012</v>
      </c>
      <c r="M58" s="26">
        <f>M59+M64+M68</f>
        <v>16597.245999999999</v>
      </c>
      <c r="N58" s="26">
        <f t="shared" si="19"/>
        <v>25325.733999999997</v>
      </c>
      <c r="O58" s="60"/>
      <c r="P58" s="34"/>
    </row>
    <row r="59" spans="1:16" s="12" customFormat="1" ht="12.75">
      <c r="A59" s="72" t="str">
        <f>'[1]Orçamento Sintético'!A61</f>
        <v>1.08.01</v>
      </c>
      <c r="B59" s="72" t="str">
        <f>'[1]Orçamento Sintético'!D61</f>
        <v>PAREDES</v>
      </c>
      <c r="C59" s="72"/>
      <c r="D59" s="72"/>
      <c r="E59" s="73"/>
      <c r="F59" s="74"/>
      <c r="G59" s="54"/>
      <c r="H59" s="54"/>
      <c r="I59" s="75"/>
      <c r="J59" s="76">
        <f>SUM(J60:J63)</f>
        <v>16959.349999999999</v>
      </c>
      <c r="K59" s="76">
        <f>SUM(K60:K63)</f>
        <v>7844.1900000000005</v>
      </c>
      <c r="L59" s="76">
        <f>SUM(L60:L63)</f>
        <v>7092.4535000000014</v>
      </c>
      <c r="M59" s="76">
        <f>SUM(M60:M63)</f>
        <v>14936.64</v>
      </c>
      <c r="N59" s="76">
        <f>SUM(N60:N63)</f>
        <v>2022.71</v>
      </c>
      <c r="O59" s="58"/>
    </row>
    <row r="60" spans="1:16" s="12" customFormat="1" ht="38.25">
      <c r="A60" s="36" t="str">
        <f>'[1]Orçamento Sintético'!A62</f>
        <v>1.08.01.1</v>
      </c>
      <c r="B60" s="36" t="str">
        <f>'[1]Orçamento Sintético'!D62</f>
        <v>Regularização de reboco interno, de parede, com argamassa traço t6 - 1:2:10 (cimento / cal / areia), espessura 0,5 cm</v>
      </c>
      <c r="C60" s="36" t="str">
        <f>'[1]Orçamento Sintético'!E62</f>
        <v>m²</v>
      </c>
      <c r="D60" s="36">
        <v>40.81</v>
      </c>
      <c r="E60" s="37">
        <f>'BM 001'!G60</f>
        <v>0</v>
      </c>
      <c r="F60" s="68">
        <v>40.81</v>
      </c>
      <c r="G60" s="37">
        <f t="shared" si="11"/>
        <v>40.81</v>
      </c>
      <c r="H60" s="37">
        <f t="shared" si="17"/>
        <v>0</v>
      </c>
      <c r="I60" s="61">
        <v>9.67</v>
      </c>
      <c r="J60" s="18">
        <f t="shared" ref="J60:M63" si="20">TRUNC(($I60*D60),2)</f>
        <v>394.63</v>
      </c>
      <c r="K60" s="18">
        <f t="shared" si="20"/>
        <v>0</v>
      </c>
      <c r="L60" s="18">
        <f t="shared" si="20"/>
        <v>394.63</v>
      </c>
      <c r="M60" s="18">
        <f t="shared" si="20"/>
        <v>394.63</v>
      </c>
      <c r="N60" s="18">
        <f t="shared" ref="N60:N63" si="21">J60-M60</f>
        <v>0</v>
      </c>
      <c r="O60" s="40">
        <f t="shared" si="5"/>
        <v>1</v>
      </c>
    </row>
    <row r="61" spans="1:16" s="12" customFormat="1" ht="25.5">
      <c r="A61" s="36" t="str">
        <f>'[1]Orçamento Sintético'!A63</f>
        <v>1.08.01.2</v>
      </c>
      <c r="B61" s="36" t="str">
        <f>'[1]Orçamento Sintético'!D63</f>
        <v>Chapisco em parede com argamassa traço t1 - 1:3 (cimento / areia) - Revisado 08/2015</v>
      </c>
      <c r="C61" s="36" t="str">
        <f>'[1]Orçamento Sintético'!E63</f>
        <v>m²</v>
      </c>
      <c r="D61" s="36">
        <v>201.34</v>
      </c>
      <c r="E61" s="37">
        <f>'BM 001'!G61</f>
        <v>201.34</v>
      </c>
      <c r="F61" s="68"/>
      <c r="G61" s="37">
        <f t="shared" si="11"/>
        <v>201.34</v>
      </c>
      <c r="H61" s="37">
        <f t="shared" si="17"/>
        <v>0</v>
      </c>
      <c r="I61" s="61">
        <v>6.23</v>
      </c>
      <c r="J61" s="18">
        <f t="shared" si="20"/>
        <v>1254.3399999999999</v>
      </c>
      <c r="K61" s="18">
        <f t="shared" si="20"/>
        <v>1254.3399999999999</v>
      </c>
      <c r="L61" s="18">
        <f t="shared" si="20"/>
        <v>0</v>
      </c>
      <c r="M61" s="18">
        <f t="shared" si="20"/>
        <v>1254.3399999999999</v>
      </c>
      <c r="N61" s="18">
        <f t="shared" si="21"/>
        <v>0</v>
      </c>
      <c r="O61" s="40">
        <f t="shared" si="5"/>
        <v>0</v>
      </c>
    </row>
    <row r="62" spans="1:16" s="12" customFormat="1" ht="38.25">
      <c r="A62" s="36" t="str">
        <f>'[1]Orçamento Sintético'!A64</f>
        <v>1.08.01.3</v>
      </c>
      <c r="B62" s="36" t="str">
        <f>'[1]Orçamento Sintético'!D64</f>
        <v>Reboco ou emboço interno, de teto, com argamassa traço t6 - 1:2:10 (cimento / cal / areia), espessura 1,5 cm</v>
      </c>
      <c r="C62" s="36" t="str">
        <f>'[1]Orçamento Sintético'!E64</f>
        <v>m²</v>
      </c>
      <c r="D62" s="36">
        <v>201.34</v>
      </c>
      <c r="E62" s="37">
        <f>'BM 001'!G62</f>
        <v>201.34</v>
      </c>
      <c r="F62" s="68"/>
      <c r="G62" s="37">
        <f t="shared" si="11"/>
        <v>201.34</v>
      </c>
      <c r="H62" s="37">
        <f t="shared" si="17"/>
        <v>0</v>
      </c>
      <c r="I62" s="61">
        <v>32.729999999999997</v>
      </c>
      <c r="J62" s="18">
        <f t="shared" si="20"/>
        <v>6589.85</v>
      </c>
      <c r="K62" s="18">
        <f t="shared" si="20"/>
        <v>6589.85</v>
      </c>
      <c r="L62" s="18">
        <f t="shared" si="20"/>
        <v>0</v>
      </c>
      <c r="M62" s="18">
        <f t="shared" si="20"/>
        <v>6589.85</v>
      </c>
      <c r="N62" s="18">
        <f t="shared" si="21"/>
        <v>0</v>
      </c>
      <c r="O62" s="40">
        <f t="shared" si="5"/>
        <v>0</v>
      </c>
    </row>
    <row r="63" spans="1:16" s="12" customFormat="1" ht="63.75">
      <c r="A63" s="36" t="str">
        <f>'[1]Orçamento Sintético'!A65</f>
        <v>1.08.01.4</v>
      </c>
      <c r="B63" s="36" t="str">
        <f>'[1]Orçamento Sintético'!D65</f>
        <v>Revestimento cerâmico para piso ou parede, 31 x 47 cm, pei 2, Tecnogrês, acetinado, linha branca, ref.55020 ou similar, aplicada c/ argamassa ind. ac-iii, rejunte acrílico, exceto regularização de base/emboço</v>
      </c>
      <c r="C63" s="36" t="str">
        <f>'[1]Orçamento Sintético'!E65</f>
        <v>m²</v>
      </c>
      <c r="D63" s="36">
        <v>127.14</v>
      </c>
      <c r="E63" s="37">
        <f>'BM 001'!G63</f>
        <v>0</v>
      </c>
      <c r="F63" s="68">
        <v>97.65</v>
      </c>
      <c r="G63" s="37">
        <f t="shared" si="11"/>
        <v>97.65</v>
      </c>
      <c r="H63" s="37">
        <f t="shared" si="17"/>
        <v>29.489999999999995</v>
      </c>
      <c r="I63" s="61">
        <v>68.59</v>
      </c>
      <c r="J63" s="18">
        <f t="shared" si="20"/>
        <v>8720.5300000000007</v>
      </c>
      <c r="K63" s="18">
        <f t="shared" si="20"/>
        <v>0</v>
      </c>
      <c r="L63" s="18">
        <f>($I63*F63)+0.01</f>
        <v>6697.8235000000013</v>
      </c>
      <c r="M63" s="18">
        <f>TRUNC(($I63*G63),2)+0.01</f>
        <v>6697.8200000000006</v>
      </c>
      <c r="N63" s="18">
        <f t="shared" si="21"/>
        <v>2022.71</v>
      </c>
      <c r="O63" s="40">
        <f t="shared" si="5"/>
        <v>0.76</v>
      </c>
    </row>
    <row r="64" spans="1:16" s="77" customFormat="1" ht="12.75">
      <c r="A64" s="78" t="str">
        <f>'[1]Orçamento Sintético'!A66</f>
        <v>1.08.02</v>
      </c>
      <c r="B64" s="78" t="str">
        <f>'[1]Orçamento Sintético'!D66</f>
        <v>TETO</v>
      </c>
      <c r="C64" s="78"/>
      <c r="D64" s="78"/>
      <c r="E64" s="79"/>
      <c r="F64" s="74"/>
      <c r="G64" s="55"/>
      <c r="H64" s="55"/>
      <c r="I64" s="74"/>
      <c r="J64" s="76">
        <f>SUM(J65:J67)</f>
        <v>23404.13</v>
      </c>
      <c r="K64" s="76">
        <f>SUM(K65:K67)</f>
        <v>0</v>
      </c>
      <c r="L64" s="76">
        <f>SUM(L65:L67)</f>
        <v>101.10599999999999</v>
      </c>
      <c r="M64" s="76">
        <f>SUM(M65:M67)</f>
        <v>101.10599999999999</v>
      </c>
      <c r="N64" s="76">
        <f>SUM(N65:N67)</f>
        <v>23303.024000000001</v>
      </c>
      <c r="O64" s="58"/>
    </row>
    <row r="65" spans="1:15" s="12" customFormat="1" ht="51">
      <c r="A65" s="36" t="str">
        <f>'[1]Orçamento Sintético'!A67</f>
        <v>1.08.02.1</v>
      </c>
      <c r="B65" s="36" t="str">
        <f>'[1]Orçamento Sintético'!D67</f>
        <v>CHAPISCO APLICADO NO TETO, COM ROLO PARA TEXTURA ACRÍLICA. ARGAMASSA TRAÇO 1:4 E EMULSÃO POLIMÉRICA (ADESIVO) COM PREPARO MANUAL. AF_06/2014</v>
      </c>
      <c r="C65" s="36" t="str">
        <f>'[1]Orçamento Sintético'!E67</f>
        <v>m²</v>
      </c>
      <c r="D65" s="36">
        <v>33.950000000000003</v>
      </c>
      <c r="E65" s="37">
        <f>'BM 001'!G65</f>
        <v>0</v>
      </c>
      <c r="F65" s="68">
        <v>2.5499999999999998</v>
      </c>
      <c r="G65" s="37">
        <f t="shared" si="11"/>
        <v>2.5499999999999998</v>
      </c>
      <c r="H65" s="37">
        <f t="shared" si="17"/>
        <v>31.400000000000002</v>
      </c>
      <c r="I65" s="61">
        <v>6.92</v>
      </c>
      <c r="J65" s="18">
        <f t="shared" ref="J65:M67" si="22">TRUNC(($I65*D65),2)</f>
        <v>234.93</v>
      </c>
      <c r="K65" s="18">
        <f t="shared" si="22"/>
        <v>0</v>
      </c>
      <c r="L65" s="18">
        <f>($I65*F65)</f>
        <v>17.645999999999997</v>
      </c>
      <c r="M65" s="18">
        <f>($I65*G65)</f>
        <v>17.645999999999997</v>
      </c>
      <c r="N65" s="18">
        <f t="shared" ref="N65:N67" si="23">J65-M65</f>
        <v>217.28400000000002</v>
      </c>
      <c r="O65" s="40">
        <f t="shared" si="5"/>
        <v>7.0000000000000007E-2</v>
      </c>
    </row>
    <row r="66" spans="1:15" s="12" customFormat="1" ht="38.25">
      <c r="A66" s="36" t="str">
        <f>'[1]Orçamento Sintético'!A68</f>
        <v>1.08.02.2</v>
      </c>
      <c r="B66" s="36" t="str">
        <f>'[1]Orçamento Sintético'!D68</f>
        <v>Reboco ou emboço interno, de teto, com argamassa traço t6 - 1:2:10 (cimento / cal / areia), espessura 1,5 cm</v>
      </c>
      <c r="C66" s="36" t="str">
        <f>'[1]Orçamento Sintético'!E68</f>
        <v>m²</v>
      </c>
      <c r="D66" s="36">
        <v>33.950000000000003</v>
      </c>
      <c r="E66" s="37">
        <f>'BM 001'!G66</f>
        <v>0</v>
      </c>
      <c r="F66" s="68">
        <v>2.5499999999999998</v>
      </c>
      <c r="G66" s="37">
        <f t="shared" si="11"/>
        <v>2.5499999999999998</v>
      </c>
      <c r="H66" s="37">
        <f t="shared" si="17"/>
        <v>31.400000000000002</v>
      </c>
      <c r="I66" s="61">
        <v>32.729999999999997</v>
      </c>
      <c r="J66" s="18">
        <f t="shared" si="22"/>
        <v>1111.18</v>
      </c>
      <c r="K66" s="18">
        <f t="shared" si="22"/>
        <v>0</v>
      </c>
      <c r="L66" s="18">
        <f t="shared" si="22"/>
        <v>83.46</v>
      </c>
      <c r="M66" s="18">
        <f t="shared" si="22"/>
        <v>83.46</v>
      </c>
      <c r="N66" s="18">
        <f t="shared" si="23"/>
        <v>1027.72</v>
      </c>
      <c r="O66" s="40">
        <f t="shared" si="5"/>
        <v>7.0000000000000007E-2</v>
      </c>
    </row>
    <row r="67" spans="1:15" s="12" customFormat="1" ht="38.25">
      <c r="A67" s="36" t="str">
        <f>'[1]Orçamento Sintético'!A69</f>
        <v>1.08.02.3</v>
      </c>
      <c r="B67" s="36" t="str">
        <f>'[1]Orçamento Sintético'!D69</f>
        <v>FORRO EM RÉGUAS DE PVC, FRISADO, PARA AMBIENTES COMERCIAIS, INCLUSIVE ESTRUTURA DE FIXAÇÃO. AF_05/2017_P</v>
      </c>
      <c r="C67" s="36" t="str">
        <f>'[1]Orçamento Sintético'!E69</f>
        <v>m²</v>
      </c>
      <c r="D67" s="36">
        <v>260.98</v>
      </c>
      <c r="E67" s="37">
        <f>'BM 001'!G67</f>
        <v>0</v>
      </c>
      <c r="F67" s="68"/>
      <c r="G67" s="37">
        <f t="shared" si="11"/>
        <v>0</v>
      </c>
      <c r="H67" s="37">
        <f t="shared" si="17"/>
        <v>260.98</v>
      </c>
      <c r="I67" s="61">
        <v>84.52</v>
      </c>
      <c r="J67" s="18">
        <f t="shared" si="22"/>
        <v>22058.02</v>
      </c>
      <c r="K67" s="18">
        <f t="shared" si="22"/>
        <v>0</v>
      </c>
      <c r="L67" s="18">
        <f t="shared" si="22"/>
        <v>0</v>
      </c>
      <c r="M67" s="18">
        <f t="shared" si="22"/>
        <v>0</v>
      </c>
      <c r="N67" s="18">
        <f t="shared" si="23"/>
        <v>22058.02</v>
      </c>
      <c r="O67" s="40">
        <f t="shared" si="5"/>
        <v>0</v>
      </c>
    </row>
    <row r="68" spans="1:15" s="77" customFormat="1" ht="12.75">
      <c r="A68" s="78" t="str">
        <f>'[1]Orçamento Sintético'!A70</f>
        <v>1.08.03</v>
      </c>
      <c r="B68" s="78" t="str">
        <f>'[1]Orçamento Sintético'!D70</f>
        <v>PEITORIL</v>
      </c>
      <c r="C68" s="78"/>
      <c r="D68" s="78"/>
      <c r="E68" s="79"/>
      <c r="F68" s="80"/>
      <c r="G68" s="55"/>
      <c r="H68" s="55"/>
      <c r="I68" s="74"/>
      <c r="J68" s="81">
        <f>J69</f>
        <v>1559.5</v>
      </c>
      <c r="K68" s="81">
        <f>K69</f>
        <v>0</v>
      </c>
      <c r="L68" s="81">
        <f>L69</f>
        <v>1559.5</v>
      </c>
      <c r="M68" s="81">
        <f>M69</f>
        <v>1559.5</v>
      </c>
      <c r="N68" s="81">
        <f>N69</f>
        <v>0</v>
      </c>
      <c r="O68" s="58"/>
    </row>
    <row r="69" spans="1:15" s="12" customFormat="1" ht="25.5">
      <c r="A69" s="36" t="str">
        <f>'[1]Orçamento Sintético'!A71</f>
        <v>1.08.03.1</v>
      </c>
      <c r="B69" s="36" t="str">
        <f>'[1]Orçamento Sintético'!D71</f>
        <v>Peitoril granito cinza polido, c/ largura = 17 cm, esp = 2 cm</v>
      </c>
      <c r="C69" s="36" t="str">
        <f>'[1]Orçamento Sintético'!E71</f>
        <v>m</v>
      </c>
      <c r="D69" s="36">
        <v>16.55</v>
      </c>
      <c r="E69" s="37">
        <f>'BM 001'!G69</f>
        <v>0</v>
      </c>
      <c r="F69" s="68">
        <v>16.55</v>
      </c>
      <c r="G69" s="37">
        <f t="shared" si="11"/>
        <v>16.55</v>
      </c>
      <c r="H69" s="37">
        <f t="shared" si="17"/>
        <v>0</v>
      </c>
      <c r="I69" s="61">
        <v>94.23</v>
      </c>
      <c r="J69" s="18">
        <f>TRUNC(($I69*D69),2)</f>
        <v>1559.5</v>
      </c>
      <c r="K69" s="18">
        <f>TRUNC(($I69*E69),2)</f>
        <v>0</v>
      </c>
      <c r="L69" s="18">
        <f>TRUNC(($I69*F69),2)</f>
        <v>1559.5</v>
      </c>
      <c r="M69" s="18">
        <f>TRUNC(($I69*G69),2)</f>
        <v>1559.5</v>
      </c>
      <c r="N69" s="18">
        <f>J69-M69</f>
        <v>0</v>
      </c>
      <c r="O69" s="40">
        <f t="shared" si="5"/>
        <v>1</v>
      </c>
    </row>
    <row r="70" spans="1:15" s="82" customFormat="1" ht="12.75">
      <c r="A70" s="64" t="str">
        <f>'[1]Orçamento Sintético'!A72</f>
        <v>1.09</v>
      </c>
      <c r="B70" s="64" t="str">
        <f>'[1]Orçamento Sintético'!D72</f>
        <v>PAVIMENTAÇÃO</v>
      </c>
      <c r="C70" s="64"/>
      <c r="D70" s="64"/>
      <c r="E70" s="70"/>
      <c r="F70" s="83"/>
      <c r="G70" s="84"/>
      <c r="H70" s="84"/>
      <c r="I70" s="85"/>
      <c r="J70" s="26">
        <f>SUM(J71:J76)</f>
        <v>25424.45</v>
      </c>
      <c r="K70" s="26">
        <f>SUM(K71:K76)</f>
        <v>0</v>
      </c>
      <c r="L70" s="26">
        <f>SUM(L71:L76)</f>
        <v>976.81</v>
      </c>
      <c r="M70" s="26">
        <f>SUM(M71:M76)</f>
        <v>976.81</v>
      </c>
      <c r="N70" s="26">
        <f>SUM(N71:N76)</f>
        <v>24447.64</v>
      </c>
      <c r="O70" s="86"/>
    </row>
    <row r="71" spans="1:15" s="12" customFormat="1" ht="25.5">
      <c r="A71" s="36" t="str">
        <f>'[1]Orçamento Sintético'!A73</f>
        <v>1.09.1</v>
      </c>
      <c r="B71" s="36" t="str">
        <f>'[1]Orçamento Sintético'!D73</f>
        <v>Camada impermeabilizadora, espessura = 7,0cm, c/ concreto fck = 15mpa</v>
      </c>
      <c r="C71" s="36" t="str">
        <f>'[1]Orçamento Sintético'!E73</f>
        <v>m²</v>
      </c>
      <c r="D71" s="36">
        <v>33.090000000000003</v>
      </c>
      <c r="E71" s="37">
        <f>'BM 001'!G71</f>
        <v>0</v>
      </c>
      <c r="F71" s="68">
        <v>33.090000000000003</v>
      </c>
      <c r="G71" s="37">
        <f t="shared" si="11"/>
        <v>33.090000000000003</v>
      </c>
      <c r="H71" s="37">
        <f t="shared" si="17"/>
        <v>0</v>
      </c>
      <c r="I71" s="61">
        <v>29.52</v>
      </c>
      <c r="J71" s="18">
        <f t="shared" ref="J71:J76" si="24">TRUNC(($I71*D71),2)</f>
        <v>976.81</v>
      </c>
      <c r="K71" s="18">
        <f t="shared" ref="K71:K76" si="25">TRUNC(($I71*E71),2)</f>
        <v>0</v>
      </c>
      <c r="L71" s="18">
        <f t="shared" ref="L71:L76" si="26">TRUNC(($I71*F71),2)</f>
        <v>976.81</v>
      </c>
      <c r="M71" s="18">
        <f t="shared" ref="M71:M76" si="27">TRUNC(($I71*G71),2)</f>
        <v>976.81</v>
      </c>
      <c r="N71" s="18">
        <f t="shared" ref="N71:N76" si="28">J71-M71</f>
        <v>0</v>
      </c>
      <c r="O71" s="40">
        <f t="shared" si="5"/>
        <v>1</v>
      </c>
    </row>
    <row r="72" spans="1:15" s="12" customFormat="1" ht="25.5">
      <c r="A72" s="36" t="str">
        <f>'[1]Orçamento Sintético'!A74</f>
        <v>1.09.2</v>
      </c>
      <c r="B72" s="36" t="str">
        <f>'[1]Orçamento Sintético'!D74</f>
        <v>Regularização de base para revest. de pisos com arg. traço t4, esp. média = 2,5cm</v>
      </c>
      <c r="C72" s="36" t="str">
        <f>'[1]Orçamento Sintético'!E74</f>
        <v>m²</v>
      </c>
      <c r="D72" s="36">
        <v>310.54000000000002</v>
      </c>
      <c r="E72" s="37">
        <f>'BM 001'!G72</f>
        <v>0</v>
      </c>
      <c r="F72" s="68"/>
      <c r="G72" s="37">
        <f t="shared" si="11"/>
        <v>0</v>
      </c>
      <c r="H72" s="37">
        <f t="shared" si="17"/>
        <v>310.54000000000002</v>
      </c>
      <c r="I72" s="61">
        <v>24.81</v>
      </c>
      <c r="J72" s="18">
        <f t="shared" si="24"/>
        <v>7704.49</v>
      </c>
      <c r="K72" s="18">
        <f t="shared" si="25"/>
        <v>0</v>
      </c>
      <c r="L72" s="18">
        <f t="shared" si="26"/>
        <v>0</v>
      </c>
      <c r="M72" s="18">
        <f t="shared" si="27"/>
        <v>0</v>
      </c>
      <c r="N72" s="18">
        <f t="shared" si="28"/>
        <v>7704.49</v>
      </c>
      <c r="O72" s="40">
        <f t="shared" si="5"/>
        <v>0</v>
      </c>
    </row>
    <row r="73" spans="1:15" s="12" customFormat="1" ht="63.75">
      <c r="A73" s="36" t="str">
        <f>'[1]Orçamento Sintético'!A75</f>
        <v>1.09.3</v>
      </c>
      <c r="B73" s="36" t="str">
        <f>'[1]Orçamento Sintético'!D75</f>
        <v>Revestimento cerâmico para piso ou parede, 53 x 53 cm, Arielle, linha riviera, cor branca ou bege, ou similar, PEI-4, aplicado com argamassa industrializada ac-ii, rejuntado, exclusive regularização de base ou emboço</v>
      </c>
      <c r="C73" s="36" t="str">
        <f>'[1]Orçamento Sintético'!E75</f>
        <v>m²</v>
      </c>
      <c r="D73" s="36">
        <v>48.62</v>
      </c>
      <c r="E73" s="37">
        <f>'BM 001'!G73</f>
        <v>0</v>
      </c>
      <c r="F73" s="68"/>
      <c r="G73" s="37">
        <f t="shared" si="11"/>
        <v>0</v>
      </c>
      <c r="H73" s="37">
        <f t="shared" si="17"/>
        <v>48.62</v>
      </c>
      <c r="I73" s="61">
        <v>54.69</v>
      </c>
      <c r="J73" s="18">
        <f t="shared" si="24"/>
        <v>2659.02</v>
      </c>
      <c r="K73" s="18">
        <f t="shared" si="25"/>
        <v>0</v>
      </c>
      <c r="L73" s="18">
        <f t="shared" si="26"/>
        <v>0</v>
      </c>
      <c r="M73" s="18">
        <f t="shared" si="27"/>
        <v>0</v>
      </c>
      <c r="N73" s="18">
        <f t="shared" si="28"/>
        <v>2659.02</v>
      </c>
      <c r="O73" s="40">
        <f t="shared" si="5"/>
        <v>0</v>
      </c>
    </row>
    <row r="74" spans="1:15" s="12" customFormat="1" ht="12.75">
      <c r="A74" s="36" t="str">
        <f>'[1]Orçamento Sintético'!A76</f>
        <v>1.09.4</v>
      </c>
      <c r="B74" s="36" t="str">
        <f>'[1]Orçamento Sintético'!D76</f>
        <v>Rodapé alta resistência, h = 10 cm</v>
      </c>
      <c r="C74" s="36" t="str">
        <f>'[1]Orçamento Sintético'!E76</f>
        <v>m</v>
      </c>
      <c r="D74" s="36">
        <v>112.3</v>
      </c>
      <c r="E74" s="37">
        <f>'BM 001'!G74</f>
        <v>0</v>
      </c>
      <c r="F74" s="68"/>
      <c r="G74" s="37">
        <f t="shared" si="11"/>
        <v>0</v>
      </c>
      <c r="H74" s="37">
        <f t="shared" si="17"/>
        <v>112.3</v>
      </c>
      <c r="I74" s="61">
        <v>20.48</v>
      </c>
      <c r="J74" s="18">
        <f t="shared" si="24"/>
        <v>2299.9</v>
      </c>
      <c r="K74" s="18">
        <f t="shared" si="25"/>
        <v>0</v>
      </c>
      <c r="L74" s="18">
        <f t="shared" si="26"/>
        <v>0</v>
      </c>
      <c r="M74" s="18">
        <f t="shared" si="27"/>
        <v>0</v>
      </c>
      <c r="N74" s="18">
        <f t="shared" si="28"/>
        <v>2299.9</v>
      </c>
      <c r="O74" s="40">
        <f t="shared" si="5"/>
        <v>0</v>
      </c>
    </row>
    <row r="75" spans="1:15" s="12" customFormat="1" ht="25.5">
      <c r="A75" s="36" t="str">
        <f>'[1]Orçamento Sintético'!A77</f>
        <v>1.09.5</v>
      </c>
      <c r="B75" s="36" t="str">
        <f>'[1]Orçamento Sintético'!D77</f>
        <v>Soleira em granito cinza andorinha, l = 15 cm, e = 2 cm</v>
      </c>
      <c r="C75" s="36" t="str">
        <f>'[1]Orçamento Sintético'!E77</f>
        <v>m</v>
      </c>
      <c r="D75" s="36">
        <v>5.7</v>
      </c>
      <c r="E75" s="37">
        <f>'BM 001'!G75</f>
        <v>0</v>
      </c>
      <c r="F75" s="68"/>
      <c r="G75" s="37">
        <f t="shared" si="11"/>
        <v>0</v>
      </c>
      <c r="H75" s="37">
        <f t="shared" si="17"/>
        <v>5.7</v>
      </c>
      <c r="I75" s="61">
        <v>68.97</v>
      </c>
      <c r="J75" s="18">
        <f t="shared" si="24"/>
        <v>393.12</v>
      </c>
      <c r="K75" s="18">
        <f t="shared" si="25"/>
        <v>0</v>
      </c>
      <c r="L75" s="18">
        <f t="shared" si="26"/>
        <v>0</v>
      </c>
      <c r="M75" s="18">
        <f t="shared" si="27"/>
        <v>0</v>
      </c>
      <c r="N75" s="18">
        <f t="shared" si="28"/>
        <v>393.12</v>
      </c>
      <c r="O75" s="40">
        <f t="shared" ref="O75:O110" si="29">TRUNC((L75/J75),2)</f>
        <v>0</v>
      </c>
    </row>
    <row r="76" spans="1:15" s="12" customFormat="1" ht="51">
      <c r="A76" s="36" t="str">
        <f>'[1]Orçamento Sintético'!A78</f>
        <v>1.09.6</v>
      </c>
      <c r="B76" s="36" t="str">
        <f>'[1]Orçamento Sintético'!D78</f>
        <v>Piso alta resistência 12 mm, cor cinza, com juntas plásticas, polimento até o esmeril 400 e enceramento, exclusive argamassa de regularização, aplicado</v>
      </c>
      <c r="C76" s="36" t="str">
        <f>'[1]Orçamento Sintético'!E78</f>
        <v>m²</v>
      </c>
      <c r="D76" s="36">
        <v>256.73</v>
      </c>
      <c r="E76" s="37">
        <f>'BM 001'!G76</f>
        <v>0</v>
      </c>
      <c r="F76" s="68"/>
      <c r="G76" s="37">
        <f t="shared" si="11"/>
        <v>0</v>
      </c>
      <c r="H76" s="37">
        <f t="shared" si="17"/>
        <v>256.73</v>
      </c>
      <c r="I76" s="61">
        <v>44.37</v>
      </c>
      <c r="J76" s="18">
        <f t="shared" si="24"/>
        <v>11391.11</v>
      </c>
      <c r="K76" s="18">
        <f t="shared" si="25"/>
        <v>0</v>
      </c>
      <c r="L76" s="18">
        <f t="shared" si="26"/>
        <v>0</v>
      </c>
      <c r="M76" s="18">
        <f t="shared" si="27"/>
        <v>0</v>
      </c>
      <c r="N76" s="18">
        <f t="shared" si="28"/>
        <v>11391.11</v>
      </c>
      <c r="O76" s="40">
        <f t="shared" si="29"/>
        <v>0</v>
      </c>
    </row>
    <row r="77" spans="1:15" s="82" customFormat="1" ht="12.75">
      <c r="A77" s="64" t="str">
        <f>'[1]Orçamento Sintético'!A79</f>
        <v>1.10</v>
      </c>
      <c r="B77" s="64" t="str">
        <f>'[1]Orçamento Sintético'!D79</f>
        <v>ESQUADRIAS</v>
      </c>
      <c r="C77" s="64"/>
      <c r="D77" s="64"/>
      <c r="E77" s="70"/>
      <c r="F77" s="83"/>
      <c r="G77" s="84"/>
      <c r="H77" s="84"/>
      <c r="I77" s="85"/>
      <c r="J77" s="26">
        <f>J78+J84+J88</f>
        <v>21628.6</v>
      </c>
      <c r="K77" s="26">
        <f>K78+K84+K88</f>
        <v>2744.36</v>
      </c>
      <c r="L77" s="26">
        <f>L78+L84+L88</f>
        <v>0</v>
      </c>
      <c r="M77" s="26">
        <f>M78+M84+M88</f>
        <v>2744.36</v>
      </c>
      <c r="N77" s="26">
        <f>N78+N84+N88</f>
        <v>18884.239999999998</v>
      </c>
      <c r="O77" s="86"/>
    </row>
    <row r="78" spans="1:15" s="12" customFormat="1" ht="12.75">
      <c r="A78" s="72" t="str">
        <f>'[1]Orçamento Sintético'!A80</f>
        <v>1.10.01</v>
      </c>
      <c r="B78" s="72" t="str">
        <f>'[1]Orçamento Sintético'!D80</f>
        <v>MADEIRA</v>
      </c>
      <c r="C78" s="72"/>
      <c r="D78" s="72"/>
      <c r="E78" s="73"/>
      <c r="F78" s="80"/>
      <c r="G78" s="54"/>
      <c r="H78" s="54"/>
      <c r="I78" s="75"/>
      <c r="J78" s="87">
        <f>SUM(J79:J83)</f>
        <v>11897.23</v>
      </c>
      <c r="K78" s="87">
        <f>SUM(K79:K83)</f>
        <v>2744.36</v>
      </c>
      <c r="L78" s="87">
        <f>SUM(L79:L83)</f>
        <v>0</v>
      </c>
      <c r="M78" s="87">
        <f>SUM(M79:M83)</f>
        <v>2744.36</v>
      </c>
      <c r="N78" s="87">
        <f>SUM(N79:N83)</f>
        <v>9152.8700000000008</v>
      </c>
      <c r="O78" s="75"/>
    </row>
    <row r="79" spans="1:15" s="12" customFormat="1" ht="51">
      <c r="A79" s="36" t="str">
        <f>'[1]Orçamento Sintético'!A81</f>
        <v>1.10.01.1</v>
      </c>
      <c r="B79" s="36" t="str">
        <f>'[1]Orçamento Sintético'!D81</f>
        <v>Porta em madeira compensada (canela), lisa, semi-ôca, 0.90 x 2.10 m, para sanitário de deficiente físico (inclusive batente, ferragens, fechadura, suporte e chapa de alumínio e=1mm) - Rev 03</v>
      </c>
      <c r="C79" s="36" t="str">
        <f>'[1]Orçamento Sintético'!E81</f>
        <v>un</v>
      </c>
      <c r="D79" s="36">
        <v>4</v>
      </c>
      <c r="E79" s="37">
        <f>'BM 001'!G79</f>
        <v>2</v>
      </c>
      <c r="F79" s="68"/>
      <c r="G79" s="37">
        <f t="shared" si="11"/>
        <v>2</v>
      </c>
      <c r="H79" s="37">
        <f t="shared" si="17"/>
        <v>2</v>
      </c>
      <c r="I79" s="61">
        <v>1372.18</v>
      </c>
      <c r="J79" s="18">
        <f t="shared" ref="J79:M83" si="30">TRUNC(($I79*D79),2)</f>
        <v>5488.72</v>
      </c>
      <c r="K79" s="18">
        <f t="shared" si="30"/>
        <v>2744.36</v>
      </c>
      <c r="L79" s="18">
        <f t="shared" si="30"/>
        <v>0</v>
      </c>
      <c r="M79" s="18">
        <f t="shared" si="30"/>
        <v>2744.36</v>
      </c>
      <c r="N79" s="18">
        <f t="shared" ref="N79:N83" si="31">J79-M79</f>
        <v>2744.36</v>
      </c>
      <c r="O79" s="40">
        <f t="shared" si="29"/>
        <v>0</v>
      </c>
    </row>
    <row r="80" spans="1:15" s="12" customFormat="1" ht="25.5">
      <c r="A80" s="36" t="str">
        <f>'[1]Orçamento Sintético'!A82</f>
        <v>1.10.01.2</v>
      </c>
      <c r="B80" s="36" t="str">
        <f>'[1]Orçamento Sintético'!D82</f>
        <v>Porta em madeira de lei, de correr, lisa, semi-ôca 0,90x2,10m, inclusive batentes e ferragens - Rev 02</v>
      </c>
      <c r="C80" s="36" t="str">
        <f>'[1]Orçamento Sintético'!E82</f>
        <v>un</v>
      </c>
      <c r="D80" s="36">
        <v>1</v>
      </c>
      <c r="E80" s="37">
        <f>'BM 001'!G80</f>
        <v>0</v>
      </c>
      <c r="F80" s="68"/>
      <c r="G80" s="37">
        <f t="shared" si="11"/>
        <v>0</v>
      </c>
      <c r="H80" s="37">
        <f t="shared" si="17"/>
        <v>1</v>
      </c>
      <c r="I80" s="61">
        <v>1131.52</v>
      </c>
      <c r="J80" s="18">
        <f t="shared" si="30"/>
        <v>1131.52</v>
      </c>
      <c r="K80" s="18">
        <f t="shared" si="30"/>
        <v>0</v>
      </c>
      <c r="L80" s="18">
        <f t="shared" si="30"/>
        <v>0</v>
      </c>
      <c r="M80" s="18">
        <f t="shared" si="30"/>
        <v>0</v>
      </c>
      <c r="N80" s="18">
        <f t="shared" si="31"/>
        <v>1131.52</v>
      </c>
      <c r="O80" s="40">
        <f t="shared" si="29"/>
        <v>0</v>
      </c>
    </row>
    <row r="81" spans="1:16" s="12" customFormat="1" ht="25.5">
      <c r="A81" s="36" t="str">
        <f>'[1]Orçamento Sintético'!A83</f>
        <v>1.10.01.3</v>
      </c>
      <c r="B81" s="36" t="str">
        <f>'[1]Orçamento Sintético'!D83</f>
        <v>Porta em madeira compensada (canela), lisa, semi-ôca, 0.90 x 2.10 m, inclusive batentes e ferragens</v>
      </c>
      <c r="C81" s="36" t="str">
        <f>'[1]Orçamento Sintético'!E83</f>
        <v>un</v>
      </c>
      <c r="D81" s="36">
        <v>1</v>
      </c>
      <c r="E81" s="37">
        <f>'BM 001'!G81</f>
        <v>0</v>
      </c>
      <c r="F81" s="68"/>
      <c r="G81" s="37">
        <f t="shared" si="11"/>
        <v>0</v>
      </c>
      <c r="H81" s="37">
        <f t="shared" si="17"/>
        <v>1</v>
      </c>
      <c r="I81" s="61">
        <v>840.59</v>
      </c>
      <c r="J81" s="18">
        <f t="shared" si="30"/>
        <v>840.59</v>
      </c>
      <c r="K81" s="18">
        <f t="shared" si="30"/>
        <v>0</v>
      </c>
      <c r="L81" s="18">
        <f t="shared" si="30"/>
        <v>0</v>
      </c>
      <c r="M81" s="18">
        <f t="shared" si="30"/>
        <v>0</v>
      </c>
      <c r="N81" s="18">
        <f t="shared" si="31"/>
        <v>840.59</v>
      </c>
      <c r="O81" s="40">
        <f t="shared" si="29"/>
        <v>0</v>
      </c>
    </row>
    <row r="82" spans="1:16" s="12" customFormat="1" ht="51">
      <c r="A82" s="36" t="str">
        <f>'[1]Orçamento Sintético'!A84</f>
        <v>1.10.01.4</v>
      </c>
      <c r="B82" s="36" t="str">
        <f>'[1]Orçamento Sintético'!D84</f>
        <v>Ferragem para divisória (vão porta) composta de 3 dobradiças palmela e 1 fechadura tubular Lockwell com botão de giro para travamento, ref:41410N, ou similar</v>
      </c>
      <c r="C82" s="36" t="str">
        <f>'[1]Orçamento Sintético'!E84</f>
        <v>cj</v>
      </c>
      <c r="D82" s="36">
        <v>8</v>
      </c>
      <c r="E82" s="37">
        <f>'BM 001'!G82</f>
        <v>0</v>
      </c>
      <c r="F82" s="68"/>
      <c r="G82" s="37">
        <f t="shared" si="11"/>
        <v>0</v>
      </c>
      <c r="H82" s="37">
        <f t="shared" si="17"/>
        <v>8</v>
      </c>
      <c r="I82" s="61">
        <v>223.01</v>
      </c>
      <c r="J82" s="18">
        <f t="shared" si="30"/>
        <v>1784.08</v>
      </c>
      <c r="K82" s="18">
        <f t="shared" si="30"/>
        <v>0</v>
      </c>
      <c r="L82" s="18">
        <f t="shared" si="30"/>
        <v>0</v>
      </c>
      <c r="M82" s="18">
        <f t="shared" si="30"/>
        <v>0</v>
      </c>
      <c r="N82" s="18">
        <f t="shared" si="31"/>
        <v>1784.08</v>
      </c>
      <c r="O82" s="40">
        <f t="shared" si="29"/>
        <v>0</v>
      </c>
    </row>
    <row r="83" spans="1:16" s="12" customFormat="1" ht="25.5">
      <c r="A83" s="36" t="str">
        <f>'[1]Orçamento Sintético'!A85</f>
        <v>1.10.01.5</v>
      </c>
      <c r="B83" s="36" t="str">
        <f>'[1]Orçamento Sintético'!D85</f>
        <v>Porta para divisória, dim. 820 x 2110 x 35mm, Naval ou similar - Rev. 01</v>
      </c>
      <c r="C83" s="36" t="str">
        <f>'[1]Orçamento Sintético'!E85</f>
        <v>Un</v>
      </c>
      <c r="D83" s="36">
        <v>8</v>
      </c>
      <c r="E83" s="37">
        <f>'BM 001'!G83</f>
        <v>0</v>
      </c>
      <c r="F83" s="68"/>
      <c r="G83" s="37">
        <f t="shared" si="11"/>
        <v>0</v>
      </c>
      <c r="H83" s="37">
        <f t="shared" si="17"/>
        <v>8</v>
      </c>
      <c r="I83" s="61">
        <v>331.54</v>
      </c>
      <c r="J83" s="18">
        <f t="shared" si="30"/>
        <v>2652.32</v>
      </c>
      <c r="K83" s="18">
        <f t="shared" si="30"/>
        <v>0</v>
      </c>
      <c r="L83" s="18">
        <f t="shared" si="30"/>
        <v>0</v>
      </c>
      <c r="M83" s="18">
        <f t="shared" si="30"/>
        <v>0</v>
      </c>
      <c r="N83" s="18">
        <f t="shared" si="31"/>
        <v>2652.32</v>
      </c>
      <c r="O83" s="40">
        <f t="shared" si="29"/>
        <v>0</v>
      </c>
    </row>
    <row r="84" spans="1:16" s="52" customFormat="1" ht="12.75">
      <c r="A84" s="72" t="str">
        <f>'[1]Orçamento Sintético'!A86</f>
        <v>1.10.02</v>
      </c>
      <c r="B84" s="72" t="str">
        <f>'[1]Orçamento Sintético'!D86</f>
        <v>ALUMINIO</v>
      </c>
      <c r="C84" s="72"/>
      <c r="D84" s="72"/>
      <c r="E84" s="73"/>
      <c r="F84" s="80"/>
      <c r="G84" s="54"/>
      <c r="H84" s="54"/>
      <c r="I84" s="75"/>
      <c r="J84" s="88">
        <f>SUM(J85:J87)</f>
        <v>8383.1899999999987</v>
      </c>
      <c r="K84" s="88">
        <f>SUM(K85:K87)</f>
        <v>0</v>
      </c>
      <c r="L84" s="88">
        <f>SUM(L85:L87)</f>
        <v>0</v>
      </c>
      <c r="M84" s="88">
        <f>SUM(M85:M87)</f>
        <v>0</v>
      </c>
      <c r="N84" s="88">
        <f>SUM(N85:N87)</f>
        <v>8383.1899999999987</v>
      </c>
      <c r="O84" s="58"/>
    </row>
    <row r="85" spans="1:16" s="12" customFormat="1" ht="25.5">
      <c r="A85" s="36" t="str">
        <f>'[1]Orçamento Sintético'!A87</f>
        <v>1.10.02.1</v>
      </c>
      <c r="B85" s="36" t="str">
        <f>'[1]Orçamento Sintético'!D87</f>
        <v>Janela em alumínio, cor N/P/B, tipo moldura-vidro, de correr, exclusive vidro</v>
      </c>
      <c r="C85" s="36" t="str">
        <f>'[1]Orçamento Sintético'!E87</f>
        <v>m²</v>
      </c>
      <c r="D85" s="36">
        <v>9.8000000000000007</v>
      </c>
      <c r="E85" s="37">
        <f>'BM 001'!G85</f>
        <v>0</v>
      </c>
      <c r="F85" s="68"/>
      <c r="G85" s="37">
        <f t="shared" si="11"/>
        <v>0</v>
      </c>
      <c r="H85" s="37">
        <f t="shared" si="17"/>
        <v>9.8000000000000007</v>
      </c>
      <c r="I85" s="61">
        <v>295.58999999999997</v>
      </c>
      <c r="J85" s="18">
        <f t="shared" ref="J85:M87" si="32">TRUNC(($I85*D85),2)</f>
        <v>2896.78</v>
      </c>
      <c r="K85" s="18">
        <f t="shared" si="32"/>
        <v>0</v>
      </c>
      <c r="L85" s="18">
        <f t="shared" si="32"/>
        <v>0</v>
      </c>
      <c r="M85" s="18">
        <f t="shared" si="32"/>
        <v>0</v>
      </c>
      <c r="N85" s="18">
        <f t="shared" ref="N85:N87" si="33">J85-M85</f>
        <v>2896.78</v>
      </c>
      <c r="O85" s="40">
        <f t="shared" si="29"/>
        <v>0</v>
      </c>
    </row>
    <row r="86" spans="1:16" s="12" customFormat="1" ht="12.75">
      <c r="A86" s="36" t="str">
        <f>'[1]Orçamento Sintético'!A88</f>
        <v>1.10.02.2</v>
      </c>
      <c r="B86" s="36" t="str">
        <f>'[1]Orçamento Sintético'!D88</f>
        <v>Revisão de esquadrias de alumínio</v>
      </c>
      <c r="C86" s="36" t="str">
        <f>'[1]Orçamento Sintético'!E88</f>
        <v>m²</v>
      </c>
      <c r="D86" s="36">
        <v>23.82</v>
      </c>
      <c r="E86" s="37">
        <f>'BM 001'!G86</f>
        <v>0</v>
      </c>
      <c r="F86" s="68"/>
      <c r="G86" s="37">
        <f t="shared" si="11"/>
        <v>0</v>
      </c>
      <c r="H86" s="37">
        <f t="shared" si="17"/>
        <v>23.82</v>
      </c>
      <c r="I86" s="61">
        <v>108.65</v>
      </c>
      <c r="J86" s="18">
        <f t="shared" si="32"/>
        <v>2588.04</v>
      </c>
      <c r="K86" s="18">
        <f t="shared" si="32"/>
        <v>0</v>
      </c>
      <c r="L86" s="18">
        <f t="shared" si="32"/>
        <v>0</v>
      </c>
      <c r="M86" s="18">
        <f t="shared" si="32"/>
        <v>0</v>
      </c>
      <c r="N86" s="18">
        <f t="shared" si="33"/>
        <v>2588.04</v>
      </c>
      <c r="O86" s="40">
        <f t="shared" si="29"/>
        <v>0</v>
      </c>
    </row>
    <row r="87" spans="1:16" s="12" customFormat="1" ht="38.25">
      <c r="A87" s="36" t="str">
        <f>'[1]Orçamento Sintético'!A89</f>
        <v>1.10.02.3</v>
      </c>
      <c r="B87" s="36" t="str">
        <f>'[1]Orçamento Sintético'!D89</f>
        <v>Porta ou janela em alumínio, cor N/P/B,tipo veneziana, de abrir ou correr, completa inclusive caixilhos, dobradiças ou roldanas e fechadura</v>
      </c>
      <c r="C87" s="36" t="str">
        <f>'[1]Orçamento Sintético'!E89</f>
        <v>m²</v>
      </c>
      <c r="D87" s="36">
        <v>8.64</v>
      </c>
      <c r="E87" s="37">
        <f>'BM 001'!G87</f>
        <v>0</v>
      </c>
      <c r="F87" s="68"/>
      <c r="G87" s="37">
        <f t="shared" si="11"/>
        <v>0</v>
      </c>
      <c r="H87" s="37">
        <f t="shared" si="17"/>
        <v>8.64</v>
      </c>
      <c r="I87" s="61">
        <v>335.46</v>
      </c>
      <c r="J87" s="18">
        <f t="shared" si="32"/>
        <v>2898.37</v>
      </c>
      <c r="K87" s="18">
        <f t="shared" si="32"/>
        <v>0</v>
      </c>
      <c r="L87" s="18">
        <f t="shared" si="32"/>
        <v>0</v>
      </c>
      <c r="M87" s="18">
        <f t="shared" si="32"/>
        <v>0</v>
      </c>
      <c r="N87" s="18">
        <f t="shared" si="33"/>
        <v>2898.37</v>
      </c>
      <c r="O87" s="40">
        <f t="shared" si="29"/>
        <v>0</v>
      </c>
    </row>
    <row r="88" spans="1:16" s="52" customFormat="1" ht="12.75">
      <c r="A88" s="72" t="str">
        <f>'[1]Orçamento Sintético'!A90</f>
        <v>1.10.03</v>
      </c>
      <c r="B88" s="72" t="str">
        <f>'[1]Orçamento Sintético'!D90</f>
        <v>METÁLICA</v>
      </c>
      <c r="C88" s="72"/>
      <c r="D88" s="72"/>
      <c r="E88" s="73"/>
      <c r="F88" s="80"/>
      <c r="G88" s="54"/>
      <c r="H88" s="54"/>
      <c r="I88" s="75"/>
      <c r="J88" s="88">
        <f>SUM(J89:J90)</f>
        <v>1348.1799999999998</v>
      </c>
      <c r="K88" s="88">
        <f>SUM(K89:K90)</f>
        <v>0</v>
      </c>
      <c r="L88" s="88">
        <f>SUM(L89:L90)</f>
        <v>0</v>
      </c>
      <c r="M88" s="88">
        <f>SUM(M89:M90)</f>
        <v>0</v>
      </c>
      <c r="N88" s="88">
        <f>SUM(N89:N90)</f>
        <v>1348.1799999999998</v>
      </c>
      <c r="O88" s="58"/>
    </row>
    <row r="89" spans="1:16" s="12" customFormat="1" ht="12.75">
      <c r="A89" s="36" t="str">
        <f>'[1]Orçamento Sintético'!A91</f>
        <v>1.10.03.1</v>
      </c>
      <c r="B89" s="36" t="str">
        <f>'[1]Orçamento Sintético'!D91</f>
        <v>Revisão de esquadria de ferro</v>
      </c>
      <c r="C89" s="36" t="str">
        <f>'[1]Orçamento Sintético'!E91</f>
        <v>m²</v>
      </c>
      <c r="D89" s="36">
        <v>1.5</v>
      </c>
      <c r="E89" s="37">
        <f>'BM 001'!G89</f>
        <v>0</v>
      </c>
      <c r="F89" s="68"/>
      <c r="G89" s="37">
        <f t="shared" si="11"/>
        <v>0</v>
      </c>
      <c r="H89" s="37">
        <f t="shared" si="17"/>
        <v>1.5</v>
      </c>
      <c r="I89" s="61">
        <v>156.25</v>
      </c>
      <c r="J89" s="18">
        <f t="shared" ref="J89:M90" si="34">TRUNC(($I89*D89),2)</f>
        <v>234.37</v>
      </c>
      <c r="K89" s="18">
        <f t="shared" si="34"/>
        <v>0</v>
      </c>
      <c r="L89" s="18">
        <f t="shared" si="34"/>
        <v>0</v>
      </c>
      <c r="M89" s="18">
        <f t="shared" si="34"/>
        <v>0</v>
      </c>
      <c r="N89" s="18">
        <f t="shared" ref="N89:N90" si="35">J89-M89</f>
        <v>234.37</v>
      </c>
      <c r="O89" s="40">
        <f t="shared" si="29"/>
        <v>0</v>
      </c>
      <c r="P89" s="34"/>
    </row>
    <row r="90" spans="1:16" s="12" customFormat="1" ht="12.75">
      <c r="A90" s="36" t="str">
        <f>'[1]Orçamento Sintético'!A92</f>
        <v>1.10.03.2</v>
      </c>
      <c r="B90" s="36" t="str">
        <f>'[1]Orçamento Sintético'!D92</f>
        <v>Grade proteção c/ barra quadrada ferro 5/8""</v>
      </c>
      <c r="C90" s="36" t="str">
        <f>'[1]Orçamento Sintético'!E92</f>
        <v>m²</v>
      </c>
      <c r="D90" s="36">
        <v>6.78</v>
      </c>
      <c r="E90" s="37">
        <f>'BM 001'!G90</f>
        <v>0</v>
      </c>
      <c r="F90" s="68"/>
      <c r="G90" s="37">
        <f t="shared" si="11"/>
        <v>0</v>
      </c>
      <c r="H90" s="37">
        <f t="shared" si="17"/>
        <v>6.78</v>
      </c>
      <c r="I90" s="61">
        <v>164.28</v>
      </c>
      <c r="J90" s="18">
        <f t="shared" si="34"/>
        <v>1113.81</v>
      </c>
      <c r="K90" s="18">
        <f t="shared" si="34"/>
        <v>0</v>
      </c>
      <c r="L90" s="18">
        <f t="shared" si="34"/>
        <v>0</v>
      </c>
      <c r="M90" s="18">
        <f t="shared" si="34"/>
        <v>0</v>
      </c>
      <c r="N90" s="18">
        <f t="shared" si="35"/>
        <v>1113.81</v>
      </c>
      <c r="O90" s="40">
        <f t="shared" si="29"/>
        <v>0</v>
      </c>
    </row>
    <row r="91" spans="1:16" s="82" customFormat="1" ht="12.75">
      <c r="A91" s="64" t="str">
        <f>'[1]Orçamento Sintético'!A93</f>
        <v>1.11</v>
      </c>
      <c r="B91" s="64" t="str">
        <f>'[1]Orçamento Sintético'!D93</f>
        <v>VIDROS</v>
      </c>
      <c r="C91" s="64"/>
      <c r="D91" s="64"/>
      <c r="E91" s="70"/>
      <c r="F91" s="85"/>
      <c r="G91" s="84"/>
      <c r="H91" s="84"/>
      <c r="I91" s="85"/>
      <c r="J91" s="89">
        <f>J92</f>
        <v>4425.5</v>
      </c>
      <c r="K91" s="89">
        <f>K92</f>
        <v>0</v>
      </c>
      <c r="L91" s="89">
        <f>L92</f>
        <v>0</v>
      </c>
      <c r="M91" s="89">
        <f>M92</f>
        <v>0</v>
      </c>
      <c r="N91" s="89">
        <f>N92</f>
        <v>4425.5</v>
      </c>
      <c r="O91" s="86"/>
    </row>
    <row r="92" spans="1:16" s="12" customFormat="1" ht="38.25">
      <c r="A92" s="36" t="str">
        <f>'[1]Orçamento Sintético'!A94</f>
        <v>1.11.1</v>
      </c>
      <c r="B92" s="36" t="str">
        <f>'[1]Orçamento Sintético'!D94</f>
        <v>INSTALAÇÃO DE VIDRO LISO INCOLOR, E = 4 MM, EM ESQUADRIA DE ALUMÍNIO OU PVC, FIXADO COM BAGUETE. AF_01/2021_P</v>
      </c>
      <c r="C92" s="36" t="str">
        <f>'[1]Orçamento Sintético'!E94</f>
        <v>m²</v>
      </c>
      <c r="D92" s="36">
        <v>14.24</v>
      </c>
      <c r="E92" s="37">
        <f>'BM 001'!G92</f>
        <v>0</v>
      </c>
      <c r="F92" s="68"/>
      <c r="G92" s="37">
        <f t="shared" si="11"/>
        <v>0</v>
      </c>
      <c r="H92" s="37">
        <f t="shared" si="17"/>
        <v>14.24</v>
      </c>
      <c r="I92" s="61">
        <v>310.77999999999997</v>
      </c>
      <c r="J92" s="18">
        <f>TRUNC(($I92*D92),2)</f>
        <v>4425.5</v>
      </c>
      <c r="K92" s="18">
        <f>TRUNC(($I92*E92),2)</f>
        <v>0</v>
      </c>
      <c r="L92" s="18">
        <f>TRUNC(($I92*F92),2)</f>
        <v>0</v>
      </c>
      <c r="M92" s="18">
        <f>TRUNC(($I92*G92),2)</f>
        <v>0</v>
      </c>
      <c r="N92" s="18">
        <f>J92-M92</f>
        <v>4425.5</v>
      </c>
      <c r="O92" s="40">
        <f t="shared" si="29"/>
        <v>0</v>
      </c>
    </row>
    <row r="93" spans="1:16" s="82" customFormat="1" ht="12.75">
      <c r="A93" s="64" t="str">
        <f>'[1]Orçamento Sintético'!A95</f>
        <v>1.12</v>
      </c>
      <c r="B93" s="64" t="str">
        <f>'[1]Orçamento Sintético'!D95</f>
        <v>LOUÇAS E METAIS</v>
      </c>
      <c r="C93" s="64"/>
      <c r="D93" s="64"/>
      <c r="E93" s="70"/>
      <c r="F93" s="85"/>
      <c r="G93" s="84"/>
      <c r="H93" s="84"/>
      <c r="I93" s="85"/>
      <c r="J93" s="89">
        <f>J94+J111+J115+J117</f>
        <v>17939.500000000004</v>
      </c>
      <c r="K93" s="89">
        <f>K94+K111+K115+K117</f>
        <v>0</v>
      </c>
      <c r="L93" s="89">
        <f>L94+L111+L115+L117</f>
        <v>0</v>
      </c>
      <c r="M93" s="89">
        <f>M94+M111+M115+M117</f>
        <v>0</v>
      </c>
      <c r="N93" s="89">
        <f>N94+N111+N115+N117</f>
        <v>17939.500000000004</v>
      </c>
      <c r="O93" s="86"/>
    </row>
    <row r="94" spans="1:16" s="52" customFormat="1" ht="12.75">
      <c r="A94" s="72" t="str">
        <f>'[1]Orçamento Sintético'!A96</f>
        <v>1.12.01</v>
      </c>
      <c r="B94" s="72" t="str">
        <f>'[1]Orçamento Sintético'!D96</f>
        <v>BANHEIROS</v>
      </c>
      <c r="C94" s="72"/>
      <c r="D94" s="72"/>
      <c r="E94" s="73"/>
      <c r="F94" s="74"/>
      <c r="G94" s="54"/>
      <c r="H94" s="54"/>
      <c r="I94" s="75"/>
      <c r="J94" s="87">
        <f>SUM(J95:J110)</f>
        <v>14738.04</v>
      </c>
      <c r="K94" s="87">
        <f>SUM(K95:K110)</f>
        <v>0</v>
      </c>
      <c r="L94" s="87">
        <f>SUM(L95:L110)</f>
        <v>0</v>
      </c>
      <c r="M94" s="87">
        <f>SUM(M95:M110)</f>
        <v>0</v>
      </c>
      <c r="N94" s="87">
        <f>SUM(N95:N110)</f>
        <v>14738.04</v>
      </c>
      <c r="O94" s="58"/>
    </row>
    <row r="95" spans="1:16" s="12" customFormat="1" ht="38.25">
      <c r="A95" s="36" t="str">
        <f>'[1]Orçamento Sintético'!A97</f>
        <v>1.12.01.1</v>
      </c>
      <c r="B95" s="36" t="str">
        <f>'[1]Orçamento Sintético'!D97</f>
        <v>Vaso sanitario c/caixa de descarga acoplada, linha saveiro, CELITE ou similar,  c/ engate pvc, assento universal AMANCO ou similar</v>
      </c>
      <c r="C95" s="36" t="str">
        <f>'[1]Orçamento Sintético'!E97</f>
        <v>un</v>
      </c>
      <c r="D95" s="36">
        <v>6</v>
      </c>
      <c r="E95" s="37">
        <f>'BM 001'!G95</f>
        <v>0</v>
      </c>
      <c r="F95" s="68"/>
      <c r="G95" s="37">
        <f t="shared" si="11"/>
        <v>0</v>
      </c>
      <c r="H95" s="37">
        <f t="shared" si="17"/>
        <v>6</v>
      </c>
      <c r="I95" s="61">
        <v>497.6</v>
      </c>
      <c r="J95" s="18">
        <f t="shared" ref="J95:J110" si="36">TRUNC(($I95*D95),2)</f>
        <v>2985.6</v>
      </c>
      <c r="K95" s="18">
        <f t="shared" ref="K95:K110" si="37">TRUNC(($I95*E95),2)</f>
        <v>0</v>
      </c>
      <c r="L95" s="18">
        <f t="shared" ref="L95:L110" si="38">TRUNC(($I95*F95),2)</f>
        <v>0</v>
      </c>
      <c r="M95" s="18">
        <f t="shared" ref="M95:M110" si="39">TRUNC(($I95*G95),2)</f>
        <v>0</v>
      </c>
      <c r="N95" s="18">
        <f t="shared" ref="N95:N110" si="40">J95-M95</f>
        <v>2985.6</v>
      </c>
      <c r="O95" s="40">
        <f t="shared" si="29"/>
        <v>0</v>
      </c>
      <c r="P95" s="34"/>
    </row>
    <row r="96" spans="1:16" s="12" customFormat="1" ht="51">
      <c r="A96" s="36" t="str">
        <f>'[1]Orçamento Sintético'!A98</f>
        <v>1.12.01.2</v>
      </c>
      <c r="B96" s="36" t="str">
        <f>'[1]Orçamento Sintético'!D98</f>
        <v>Mictório de louça branca com sifão integrado, engate flexivel cromado 1/2"", registro de pressão 1/2"" com canopla cromada acabamento simples e conjunto de fixação</v>
      </c>
      <c r="C96" s="36" t="str">
        <f>'[1]Orçamento Sintético'!E98</f>
        <v>un</v>
      </c>
      <c r="D96" s="36">
        <v>2</v>
      </c>
      <c r="E96" s="37">
        <f>'BM 001'!G96</f>
        <v>0</v>
      </c>
      <c r="F96" s="68"/>
      <c r="G96" s="37">
        <f t="shared" si="11"/>
        <v>0</v>
      </c>
      <c r="H96" s="37">
        <f t="shared" si="17"/>
        <v>2</v>
      </c>
      <c r="I96" s="61">
        <v>638.44000000000005</v>
      </c>
      <c r="J96" s="18">
        <f t="shared" si="36"/>
        <v>1276.8800000000001</v>
      </c>
      <c r="K96" s="18">
        <f t="shared" si="37"/>
        <v>0</v>
      </c>
      <c r="L96" s="18">
        <f t="shared" si="38"/>
        <v>0</v>
      </c>
      <c r="M96" s="18">
        <f t="shared" si="39"/>
        <v>0</v>
      </c>
      <c r="N96" s="18">
        <f t="shared" si="40"/>
        <v>1276.8800000000001</v>
      </c>
      <c r="O96" s="40">
        <f t="shared" si="29"/>
        <v>0</v>
      </c>
    </row>
    <row r="97" spans="1:16" s="12" customFormat="1" ht="12.75">
      <c r="A97" s="36" t="str">
        <f>'[1]Orçamento Sintético'!A99</f>
        <v>1.12.01.3</v>
      </c>
      <c r="B97" s="36" t="str">
        <f>'[1]Orçamento Sintético'!D99</f>
        <v>Dispenser para toalha interfolhada</v>
      </c>
      <c r="C97" s="36" t="str">
        <f>'[1]Orçamento Sintético'!E99</f>
        <v>un</v>
      </c>
      <c r="D97" s="36">
        <v>4</v>
      </c>
      <c r="E97" s="37">
        <f>'BM 001'!G97</f>
        <v>0</v>
      </c>
      <c r="F97" s="68"/>
      <c r="G97" s="37">
        <f t="shared" si="11"/>
        <v>0</v>
      </c>
      <c r="H97" s="37">
        <f t="shared" si="17"/>
        <v>4</v>
      </c>
      <c r="I97" s="61">
        <v>47.68</v>
      </c>
      <c r="J97" s="18">
        <f t="shared" si="36"/>
        <v>190.72</v>
      </c>
      <c r="K97" s="18">
        <f t="shared" si="37"/>
        <v>0</v>
      </c>
      <c r="L97" s="18">
        <f t="shared" si="38"/>
        <v>0</v>
      </c>
      <c r="M97" s="18">
        <f t="shared" si="39"/>
        <v>0</v>
      </c>
      <c r="N97" s="18">
        <f t="shared" si="40"/>
        <v>190.72</v>
      </c>
      <c r="O97" s="40">
        <f t="shared" si="29"/>
        <v>0</v>
      </c>
    </row>
    <row r="98" spans="1:16" s="12" customFormat="1" ht="12.75">
      <c r="A98" s="36" t="str">
        <f>'[1]Orçamento Sintético'!A100</f>
        <v>1.12.01.4</v>
      </c>
      <c r="B98" s="36" t="str">
        <f>'[1]Orçamento Sintético'!D100</f>
        <v>Dispenser, em plástico, para papel higiênico em rolo</v>
      </c>
      <c r="C98" s="36" t="str">
        <f>'[1]Orçamento Sintético'!E100</f>
        <v>un</v>
      </c>
      <c r="D98" s="36">
        <v>8</v>
      </c>
      <c r="E98" s="37">
        <f>'BM 001'!G98</f>
        <v>0</v>
      </c>
      <c r="F98" s="68"/>
      <c r="G98" s="37">
        <f t="shared" si="11"/>
        <v>0</v>
      </c>
      <c r="H98" s="37">
        <f t="shared" si="17"/>
        <v>8</v>
      </c>
      <c r="I98" s="61">
        <v>71.17</v>
      </c>
      <c r="J98" s="18">
        <f t="shared" si="36"/>
        <v>569.36</v>
      </c>
      <c r="K98" s="18">
        <f t="shared" si="37"/>
        <v>0</v>
      </c>
      <c r="L98" s="18">
        <f t="shared" si="38"/>
        <v>0</v>
      </c>
      <c r="M98" s="18">
        <f t="shared" si="39"/>
        <v>0</v>
      </c>
      <c r="N98" s="18">
        <f t="shared" si="40"/>
        <v>569.36</v>
      </c>
      <c r="O98" s="40">
        <f t="shared" si="29"/>
        <v>0</v>
      </c>
    </row>
    <row r="99" spans="1:16" s="12" customFormat="1" ht="51">
      <c r="A99" s="36" t="str">
        <f>'[1]Orçamento Sintético'!A101</f>
        <v>1.12.01.5</v>
      </c>
      <c r="B99" s="36" t="str">
        <f>'[1]Orçamento Sintético'!D101</f>
        <v>SABONETEIRA PLASTICA TIPO DISPENSER PARA SABONETE LIQUIDO COM RESERVATORIO 800 A 1500 ML, INCLUSO FIXAÇÃO. AF_01/2020</v>
      </c>
      <c r="C99" s="36" t="str">
        <f>'[1]Orçamento Sintético'!E101</f>
        <v>UN</v>
      </c>
      <c r="D99" s="36">
        <v>4</v>
      </c>
      <c r="E99" s="37">
        <f>'BM 001'!G99</f>
        <v>0</v>
      </c>
      <c r="F99" s="68"/>
      <c r="G99" s="37">
        <f t="shared" si="11"/>
        <v>0</v>
      </c>
      <c r="H99" s="37">
        <f t="shared" si="17"/>
        <v>4</v>
      </c>
      <c r="I99" s="61">
        <v>74.430000000000007</v>
      </c>
      <c r="J99" s="18">
        <f t="shared" si="36"/>
        <v>297.72000000000003</v>
      </c>
      <c r="K99" s="18">
        <f t="shared" si="37"/>
        <v>0</v>
      </c>
      <c r="L99" s="18">
        <f t="shared" si="38"/>
        <v>0</v>
      </c>
      <c r="M99" s="18">
        <f t="shared" si="39"/>
        <v>0</v>
      </c>
      <c r="N99" s="18">
        <f t="shared" si="40"/>
        <v>297.72000000000003</v>
      </c>
      <c r="O99" s="40">
        <f t="shared" si="29"/>
        <v>0</v>
      </c>
    </row>
    <row r="100" spans="1:16" s="12" customFormat="1" ht="51">
      <c r="A100" s="36" t="str">
        <f>'[1]Orçamento Sintético'!A102</f>
        <v>1.12.01.6</v>
      </c>
      <c r="B100" s="36" t="str">
        <f>'[1]Orçamento Sintético'!D102</f>
        <v>Lavatório com bancada em granito cinza andorinha, e = 2cm, dim 1,50x0,60, com 02 cubas de embutir de louça, sifão cromado, válvula cromada, torneira cromada, inclusive rodopia 10 cm, assentada</v>
      </c>
      <c r="C100" s="36" t="str">
        <f>'[1]Orçamento Sintético'!E102</f>
        <v>un</v>
      </c>
      <c r="D100" s="36">
        <v>1</v>
      </c>
      <c r="E100" s="37">
        <f>'BM 001'!G100</f>
        <v>0</v>
      </c>
      <c r="F100" s="68"/>
      <c r="G100" s="37">
        <f t="shared" si="11"/>
        <v>0</v>
      </c>
      <c r="H100" s="37">
        <f t="shared" si="17"/>
        <v>1</v>
      </c>
      <c r="I100" s="61">
        <v>1665.27</v>
      </c>
      <c r="J100" s="18">
        <f t="shared" si="36"/>
        <v>1665.27</v>
      </c>
      <c r="K100" s="18">
        <f t="shared" si="37"/>
        <v>0</v>
      </c>
      <c r="L100" s="18">
        <f t="shared" si="38"/>
        <v>0</v>
      </c>
      <c r="M100" s="18">
        <f t="shared" si="39"/>
        <v>0</v>
      </c>
      <c r="N100" s="18">
        <f t="shared" si="40"/>
        <v>1665.27</v>
      </c>
      <c r="O100" s="40">
        <f t="shared" si="29"/>
        <v>0</v>
      </c>
    </row>
    <row r="101" spans="1:16" s="12" customFormat="1" ht="63.75">
      <c r="A101" s="36" t="str">
        <f>'[1]Orçamento Sintético'!A103</f>
        <v>1.12.01.7</v>
      </c>
      <c r="B101" s="36" t="str">
        <f>'[1]Orçamento Sintético'!D103</f>
        <v>Lavatório com bancada em granito cinza andorinha, e = 2cm, dim 2.00x0.60, com 02 cubas de embutir de louça, sifão ajustável metalizado, válvula cromada, torneira cromada, inclusive rodopia 10 cm, assentada</v>
      </c>
      <c r="C101" s="36" t="str">
        <f>'[1]Orçamento Sintético'!E103</f>
        <v>un</v>
      </c>
      <c r="D101" s="36">
        <v>1</v>
      </c>
      <c r="E101" s="37">
        <f>'BM 001'!G101</f>
        <v>0</v>
      </c>
      <c r="F101" s="68"/>
      <c r="G101" s="37">
        <f t="shared" si="11"/>
        <v>0</v>
      </c>
      <c r="H101" s="37">
        <f t="shared" si="17"/>
        <v>1</v>
      </c>
      <c r="I101" s="61">
        <v>1513.54</v>
      </c>
      <c r="J101" s="18">
        <f t="shared" si="36"/>
        <v>1513.54</v>
      </c>
      <c r="K101" s="18">
        <f t="shared" si="37"/>
        <v>0</v>
      </c>
      <c r="L101" s="18">
        <f t="shared" si="38"/>
        <v>0</v>
      </c>
      <c r="M101" s="18">
        <f t="shared" si="39"/>
        <v>0</v>
      </c>
      <c r="N101" s="18">
        <f t="shared" si="40"/>
        <v>1513.54</v>
      </c>
      <c r="O101" s="40">
        <f t="shared" si="29"/>
        <v>0</v>
      </c>
    </row>
    <row r="102" spans="1:16" s="12" customFormat="1" ht="38.25">
      <c r="A102" s="36" t="str">
        <f>'[1]Orçamento Sintético'!A104</f>
        <v>1.12.01.8</v>
      </c>
      <c r="B102" s="36" t="str">
        <f>'[1]Orçamento Sintético'!D104</f>
        <v>Lavatório louça de canto (Deca-Izy, ref L-10117 ou similar) sem coluna, c/ sifão cromado, válvula cromada, engate cromado, exclusive torneira</v>
      </c>
      <c r="C102" s="36" t="str">
        <f>'[1]Orçamento Sintético'!E104</f>
        <v>un</v>
      </c>
      <c r="D102" s="36">
        <v>2</v>
      </c>
      <c r="E102" s="37">
        <f>'BM 001'!G102</f>
        <v>0</v>
      </c>
      <c r="F102" s="68"/>
      <c r="G102" s="37">
        <f t="shared" si="11"/>
        <v>0</v>
      </c>
      <c r="H102" s="37">
        <f t="shared" si="17"/>
        <v>2</v>
      </c>
      <c r="I102" s="61">
        <v>490.66</v>
      </c>
      <c r="J102" s="18">
        <f t="shared" si="36"/>
        <v>981.32</v>
      </c>
      <c r="K102" s="18">
        <f t="shared" si="37"/>
        <v>0</v>
      </c>
      <c r="L102" s="18">
        <f t="shared" si="38"/>
        <v>0</v>
      </c>
      <c r="M102" s="18">
        <f t="shared" si="39"/>
        <v>0</v>
      </c>
      <c r="N102" s="18">
        <f t="shared" si="40"/>
        <v>981.32</v>
      </c>
      <c r="O102" s="40">
        <f t="shared" si="29"/>
        <v>0</v>
      </c>
    </row>
    <row r="103" spans="1:16" s="12" customFormat="1" ht="12.75">
      <c r="A103" s="36" t="str">
        <f>'[1]Orçamento Sintético'!A105</f>
        <v>1.12.01.9</v>
      </c>
      <c r="B103" s="36" t="str">
        <f>'[1]Orçamento Sintético'!D105</f>
        <v>Torneira cromada para PNE Nbr9050 NR32</v>
      </c>
      <c r="C103" s="36" t="str">
        <f>'[1]Orçamento Sintético'!E105</f>
        <v>un</v>
      </c>
      <c r="D103" s="36">
        <v>2</v>
      </c>
      <c r="E103" s="37">
        <f>'BM 001'!G103</f>
        <v>0</v>
      </c>
      <c r="F103" s="68"/>
      <c r="G103" s="37">
        <f t="shared" si="11"/>
        <v>0</v>
      </c>
      <c r="H103" s="37">
        <f t="shared" si="17"/>
        <v>2</v>
      </c>
      <c r="I103" s="61">
        <v>114.41</v>
      </c>
      <c r="J103" s="18">
        <f t="shared" si="36"/>
        <v>228.82</v>
      </c>
      <c r="K103" s="18">
        <f t="shared" si="37"/>
        <v>0</v>
      </c>
      <c r="L103" s="18">
        <f t="shared" si="38"/>
        <v>0</v>
      </c>
      <c r="M103" s="18">
        <f t="shared" si="39"/>
        <v>0</v>
      </c>
      <c r="N103" s="18">
        <f t="shared" si="40"/>
        <v>228.82</v>
      </c>
      <c r="O103" s="40">
        <f t="shared" si="29"/>
        <v>0</v>
      </c>
    </row>
    <row r="104" spans="1:16" s="12" customFormat="1" ht="38.25">
      <c r="A104" s="36" t="str">
        <f>'[1]Orçamento Sintético'!A106</f>
        <v>1.12.01.10</v>
      </c>
      <c r="B104" s="36" t="str">
        <f>'[1]Orçamento Sintético'!D106</f>
        <v>BARRA DE APOIO RETA, EM ALUMINIO, COMPRIMENTO 70 CM,  FIXADA NA PAREDE - FORNECIMENTO E INSTALAÇÃO. AF_01/2020</v>
      </c>
      <c r="C104" s="36" t="str">
        <f>'[1]Orçamento Sintético'!E106</f>
        <v>UN</v>
      </c>
      <c r="D104" s="36">
        <v>2</v>
      </c>
      <c r="E104" s="37">
        <f>'BM 001'!G104</f>
        <v>0</v>
      </c>
      <c r="F104" s="68"/>
      <c r="G104" s="37">
        <f t="shared" si="11"/>
        <v>0</v>
      </c>
      <c r="H104" s="37">
        <f t="shared" si="17"/>
        <v>2</v>
      </c>
      <c r="I104" s="61">
        <v>235.12</v>
      </c>
      <c r="J104" s="18">
        <f t="shared" si="36"/>
        <v>470.24</v>
      </c>
      <c r="K104" s="18">
        <f t="shared" si="37"/>
        <v>0</v>
      </c>
      <c r="L104" s="18">
        <f t="shared" si="38"/>
        <v>0</v>
      </c>
      <c r="M104" s="18">
        <f t="shared" si="39"/>
        <v>0</v>
      </c>
      <c r="N104" s="18">
        <f t="shared" si="40"/>
        <v>470.24</v>
      </c>
      <c r="O104" s="40">
        <f t="shared" si="29"/>
        <v>0</v>
      </c>
      <c r="P104" s="34"/>
    </row>
    <row r="105" spans="1:16" s="12" customFormat="1" ht="38.25">
      <c r="A105" s="36" t="str">
        <f>'[1]Orçamento Sintético'!A107</f>
        <v>1.12.01.11</v>
      </c>
      <c r="B105" s="36" t="str">
        <f>'[1]Orçamento Sintético'!D107</f>
        <v>BARRA DE APOIO RETA, EM ALUMINIO, COMPRIMENTO 60 CM,  FIXADA NA PAREDE - FORNECIMENTO E INSTALAÇÃO. AF_01/2020</v>
      </c>
      <c r="C105" s="36" t="str">
        <f>'[1]Orçamento Sintético'!E107</f>
        <v>UN</v>
      </c>
      <c r="D105" s="36">
        <v>4</v>
      </c>
      <c r="E105" s="37">
        <f>'BM 001'!G105</f>
        <v>0</v>
      </c>
      <c r="F105" s="68"/>
      <c r="G105" s="37">
        <f t="shared" si="11"/>
        <v>0</v>
      </c>
      <c r="H105" s="37">
        <f t="shared" si="17"/>
        <v>4</v>
      </c>
      <c r="I105" s="61">
        <v>211.2</v>
      </c>
      <c r="J105" s="18">
        <f t="shared" si="36"/>
        <v>844.8</v>
      </c>
      <c r="K105" s="18">
        <f t="shared" si="37"/>
        <v>0</v>
      </c>
      <c r="L105" s="18">
        <f t="shared" si="38"/>
        <v>0</v>
      </c>
      <c r="M105" s="18">
        <f t="shared" si="39"/>
        <v>0</v>
      </c>
      <c r="N105" s="18">
        <f t="shared" si="40"/>
        <v>844.8</v>
      </c>
      <c r="O105" s="40">
        <f t="shared" si="29"/>
        <v>0</v>
      </c>
    </row>
    <row r="106" spans="1:16" s="12" customFormat="1" ht="25.5">
      <c r="A106" s="36" t="str">
        <f>'[1]Orçamento Sintético'!A108</f>
        <v>1.12.01.12</v>
      </c>
      <c r="B106" s="36" t="str">
        <f>'[1]Orçamento Sintético'!D108</f>
        <v>Alarme Banheiro Pne Deficiente Físico Conforme Nbr 9050 com acionador</v>
      </c>
      <c r="C106" s="36" t="str">
        <f>'[1]Orçamento Sintético'!E108</f>
        <v>un</v>
      </c>
      <c r="D106" s="36">
        <v>2</v>
      </c>
      <c r="E106" s="37">
        <f>'BM 001'!G106</f>
        <v>0</v>
      </c>
      <c r="F106" s="68"/>
      <c r="G106" s="37">
        <f t="shared" si="11"/>
        <v>0</v>
      </c>
      <c r="H106" s="37">
        <f t="shared" si="17"/>
        <v>2</v>
      </c>
      <c r="I106" s="61">
        <v>485.42</v>
      </c>
      <c r="J106" s="18">
        <f t="shared" si="36"/>
        <v>970.84</v>
      </c>
      <c r="K106" s="18">
        <f t="shared" si="37"/>
        <v>0</v>
      </c>
      <c r="L106" s="18">
        <f t="shared" si="38"/>
        <v>0</v>
      </c>
      <c r="M106" s="18">
        <f t="shared" si="39"/>
        <v>0</v>
      </c>
      <c r="N106" s="18">
        <f t="shared" si="40"/>
        <v>970.84</v>
      </c>
      <c r="O106" s="40">
        <f t="shared" si="29"/>
        <v>0</v>
      </c>
    </row>
    <row r="107" spans="1:16" s="12" customFormat="1" ht="25.5">
      <c r="A107" s="36" t="str">
        <f>'[1]Orçamento Sintético'!A109</f>
        <v>1.12.01.13</v>
      </c>
      <c r="B107" s="36" t="str">
        <f>'[1]Orçamento Sintético'!D109</f>
        <v>Placa de indicativa em acrílico e adesivo, com sinalização para deficientes, dim.: 12 x 30 cm</v>
      </c>
      <c r="C107" s="36" t="str">
        <f>'[1]Orçamento Sintético'!E109</f>
        <v>Un</v>
      </c>
      <c r="D107" s="36">
        <v>2</v>
      </c>
      <c r="E107" s="37">
        <f>'BM 001'!G107</f>
        <v>0</v>
      </c>
      <c r="F107" s="68"/>
      <c r="G107" s="37">
        <f t="shared" si="11"/>
        <v>0</v>
      </c>
      <c r="H107" s="37">
        <f t="shared" si="17"/>
        <v>2</v>
      </c>
      <c r="I107" s="61">
        <v>45.81</v>
      </c>
      <c r="J107" s="18">
        <f t="shared" si="36"/>
        <v>91.62</v>
      </c>
      <c r="K107" s="18">
        <f t="shared" si="37"/>
        <v>0</v>
      </c>
      <c r="L107" s="18">
        <f t="shared" si="38"/>
        <v>0</v>
      </c>
      <c r="M107" s="18">
        <f t="shared" si="39"/>
        <v>0</v>
      </c>
      <c r="N107" s="18">
        <f t="shared" si="40"/>
        <v>91.62</v>
      </c>
      <c r="O107" s="40">
        <f t="shared" si="29"/>
        <v>0</v>
      </c>
    </row>
    <row r="108" spans="1:16" s="12" customFormat="1" ht="12.75">
      <c r="A108" s="36" t="str">
        <f>'[1]Orçamento Sintético'!A110</f>
        <v>1.12.01.14</v>
      </c>
      <c r="B108" s="36" t="str">
        <f>'[1]Orçamento Sintético'!D110</f>
        <v>Espelho plano 3mm</v>
      </c>
      <c r="C108" s="36" t="str">
        <f>'[1]Orçamento Sintético'!E110</f>
        <v>m²</v>
      </c>
      <c r="D108" s="36">
        <v>3.33</v>
      </c>
      <c r="E108" s="37">
        <f>'BM 001'!G108</f>
        <v>0</v>
      </c>
      <c r="F108" s="68"/>
      <c r="G108" s="37">
        <f t="shared" ref="G108:G110" si="41">SUM(E108:F108)</f>
        <v>0</v>
      </c>
      <c r="H108" s="37">
        <f t="shared" si="17"/>
        <v>3.33</v>
      </c>
      <c r="I108" s="61">
        <v>192.97</v>
      </c>
      <c r="J108" s="18">
        <f t="shared" si="36"/>
        <v>642.59</v>
      </c>
      <c r="K108" s="18">
        <f t="shared" si="37"/>
        <v>0</v>
      </c>
      <c r="L108" s="18">
        <f t="shared" si="38"/>
        <v>0</v>
      </c>
      <c r="M108" s="18">
        <f t="shared" si="39"/>
        <v>0</v>
      </c>
      <c r="N108" s="18">
        <f t="shared" si="40"/>
        <v>642.59</v>
      </c>
      <c r="O108" s="40">
        <f t="shared" si="29"/>
        <v>0</v>
      </c>
    </row>
    <row r="109" spans="1:16" s="12" customFormat="1" ht="12.75">
      <c r="A109" s="36" t="str">
        <f>'[1]Orçamento Sintético'!A111</f>
        <v>1.12.01.15</v>
      </c>
      <c r="B109" s="36" t="str">
        <f>'[1]Orçamento Sintético'!D111</f>
        <v>Cabide de louça, DECA A680, branco ou similar</v>
      </c>
      <c r="C109" s="36" t="str">
        <f>'[1]Orçamento Sintético'!E111</f>
        <v>un</v>
      </c>
      <c r="D109" s="36">
        <v>4</v>
      </c>
      <c r="E109" s="37">
        <f>'BM 001'!G109</f>
        <v>0</v>
      </c>
      <c r="F109" s="68"/>
      <c r="G109" s="37">
        <f t="shared" si="41"/>
        <v>0</v>
      </c>
      <c r="H109" s="37">
        <f t="shared" si="17"/>
        <v>4</v>
      </c>
      <c r="I109" s="61">
        <v>19.760000000000002</v>
      </c>
      <c r="J109" s="18">
        <f t="shared" si="36"/>
        <v>79.040000000000006</v>
      </c>
      <c r="K109" s="18">
        <f t="shared" si="37"/>
        <v>0</v>
      </c>
      <c r="L109" s="18">
        <f t="shared" si="38"/>
        <v>0</v>
      </c>
      <c r="M109" s="18">
        <f t="shared" si="39"/>
        <v>0</v>
      </c>
      <c r="N109" s="18">
        <f t="shared" si="40"/>
        <v>79.040000000000006</v>
      </c>
      <c r="O109" s="40">
        <f t="shared" si="29"/>
        <v>0</v>
      </c>
      <c r="P109" s="34"/>
    </row>
    <row r="110" spans="1:16" s="12" customFormat="1" ht="38.25">
      <c r="A110" s="36" t="str">
        <f>'[1]Orçamento Sintético'!A112</f>
        <v>1.12.01.16</v>
      </c>
      <c r="B110" s="36" t="str">
        <f>'[1]Orçamento Sintético'!D112</f>
        <v>BARRA DE APOIO RETA, EM ALUMINIO, COMPRIMENTO 80 CM,  FIXADA NA PAREDE - FORNECIMENTO E INSTALAÇÃO. AF_01/2020</v>
      </c>
      <c r="C110" s="36" t="str">
        <f>'[1]Orçamento Sintético'!E112</f>
        <v>UN</v>
      </c>
      <c r="D110" s="36">
        <v>8</v>
      </c>
      <c r="E110" s="37">
        <f>'BM 001'!G110</f>
        <v>0</v>
      </c>
      <c r="F110" s="68"/>
      <c r="G110" s="37">
        <f t="shared" si="41"/>
        <v>0</v>
      </c>
      <c r="H110" s="37">
        <f t="shared" si="17"/>
        <v>8</v>
      </c>
      <c r="I110" s="61">
        <v>241.21</v>
      </c>
      <c r="J110" s="18">
        <f t="shared" si="36"/>
        <v>1929.68</v>
      </c>
      <c r="K110" s="18">
        <f t="shared" si="37"/>
        <v>0</v>
      </c>
      <c r="L110" s="18">
        <f t="shared" si="38"/>
        <v>0</v>
      </c>
      <c r="M110" s="18">
        <f t="shared" si="39"/>
        <v>0</v>
      </c>
      <c r="N110" s="18">
        <f t="shared" si="40"/>
        <v>1929.68</v>
      </c>
      <c r="O110" s="40">
        <f t="shared" si="29"/>
        <v>0</v>
      </c>
    </row>
    <row r="111" spans="1:16" s="52" customFormat="1" ht="12.75">
      <c r="A111" s="72" t="str">
        <f>'[1]Orçamento Sintético'!A113</f>
        <v>1.12.02</v>
      </c>
      <c r="B111" s="72" t="str">
        <f>'[1]Orçamento Sintético'!D113</f>
        <v>INSTITUTO DE IDENTIFICAÇÃO</v>
      </c>
      <c r="C111" s="72"/>
      <c r="D111" s="72"/>
      <c r="E111" s="73"/>
      <c r="F111" s="74"/>
      <c r="G111" s="54"/>
      <c r="H111" s="54"/>
      <c r="I111" s="75"/>
      <c r="J111" s="87">
        <f>SUM(J112:J114)</f>
        <v>1524.98</v>
      </c>
      <c r="K111" s="87">
        <f>SUM(K112:K114)</f>
        <v>0</v>
      </c>
      <c r="L111" s="87">
        <f>SUM(L112:L114)</f>
        <v>0</v>
      </c>
      <c r="M111" s="87">
        <f>SUM(M112:M114)</f>
        <v>0</v>
      </c>
      <c r="N111" s="87">
        <f>SUM(N112:N114)</f>
        <v>1524.98</v>
      </c>
      <c r="O111" s="58"/>
    </row>
    <row r="112" spans="1:16" s="12" customFormat="1" ht="63.75">
      <c r="A112" s="36" t="str">
        <f>'[1]Orçamento Sintético'!A114</f>
        <v>1.12.02.1</v>
      </c>
      <c r="B112" s="36" t="str">
        <f>'[1]Orçamento Sintético'!D114</f>
        <v>Lavatório com bancada em granito cinza andorinha, e = 2cm, dim 1.60x0.60, com 02 cubas de embutir de louça,  sifão ajustável metalizado, válvula cromada, torneira cromada, inclusive rodopia 10 cm, assentada</v>
      </c>
      <c r="C112" s="36" t="str">
        <f>'[1]Orçamento Sintético'!E114</f>
        <v>un</v>
      </c>
      <c r="D112" s="36">
        <v>1</v>
      </c>
      <c r="E112" s="37">
        <f>'BM 001'!G112</f>
        <v>0</v>
      </c>
      <c r="F112" s="68"/>
      <c r="G112" s="37">
        <f t="shared" ref="G112:G175" si="42">SUM(E112:F112)</f>
        <v>0</v>
      </c>
      <c r="H112" s="37">
        <f t="shared" ref="H112:H175" si="43">SUM(D112-G112)</f>
        <v>1</v>
      </c>
      <c r="I112" s="61">
        <v>1402.87</v>
      </c>
      <c r="J112" s="18">
        <f t="shared" ref="J112:M114" si="44">TRUNC(($I112*D112),2)</f>
        <v>1402.87</v>
      </c>
      <c r="K112" s="18">
        <f t="shared" si="44"/>
        <v>0</v>
      </c>
      <c r="L112" s="18">
        <f t="shared" si="44"/>
        <v>0</v>
      </c>
      <c r="M112" s="18">
        <f t="shared" si="44"/>
        <v>0</v>
      </c>
      <c r="N112" s="18">
        <f t="shared" ref="N112:N114" si="45">J112-M112</f>
        <v>1402.87</v>
      </c>
      <c r="O112" s="40">
        <f t="shared" ref="O112:O175" si="46">TRUNC((L112/J112),2)</f>
        <v>0</v>
      </c>
    </row>
    <row r="113" spans="1:15" s="12" customFormat="1" ht="51">
      <c r="A113" s="36" t="str">
        <f>'[1]Orçamento Sintético'!A115</f>
        <v>1.12.02.2</v>
      </c>
      <c r="B113" s="36" t="str">
        <f>'[1]Orçamento Sintético'!D115</f>
        <v>SABONETEIRA PLASTICA TIPO DISPENSER PARA SABONETE LIQUIDO COM RESERVATORIO 800 A 1500 ML, INCLUSO FIXAÇÃO. AF_01/2020</v>
      </c>
      <c r="C113" s="36" t="str">
        <f>'[1]Orçamento Sintético'!E115</f>
        <v>UN</v>
      </c>
      <c r="D113" s="36">
        <v>1</v>
      </c>
      <c r="E113" s="37">
        <f>'BM 001'!G113</f>
        <v>0</v>
      </c>
      <c r="F113" s="68"/>
      <c r="G113" s="37">
        <f t="shared" si="42"/>
        <v>0</v>
      </c>
      <c r="H113" s="37">
        <f t="shared" si="43"/>
        <v>1</v>
      </c>
      <c r="I113" s="61">
        <v>74.430000000000007</v>
      </c>
      <c r="J113" s="18">
        <f t="shared" si="44"/>
        <v>74.430000000000007</v>
      </c>
      <c r="K113" s="18">
        <f t="shared" si="44"/>
        <v>0</v>
      </c>
      <c r="L113" s="18">
        <f t="shared" si="44"/>
        <v>0</v>
      </c>
      <c r="M113" s="18">
        <f t="shared" si="44"/>
        <v>0</v>
      </c>
      <c r="N113" s="18">
        <f t="shared" si="45"/>
        <v>74.430000000000007</v>
      </c>
      <c r="O113" s="40">
        <f t="shared" si="46"/>
        <v>0</v>
      </c>
    </row>
    <row r="114" spans="1:15" s="12" customFormat="1" ht="12.75">
      <c r="A114" s="36" t="str">
        <f>'[1]Orçamento Sintético'!A116</f>
        <v>1.12.02.3</v>
      </c>
      <c r="B114" s="36" t="str">
        <f>'[1]Orçamento Sintético'!D116</f>
        <v>Dispenser para toalha interfolhada</v>
      </c>
      <c r="C114" s="36" t="str">
        <f>'[1]Orçamento Sintético'!E116</f>
        <v>un</v>
      </c>
      <c r="D114" s="36">
        <v>1</v>
      </c>
      <c r="E114" s="37">
        <f>'BM 001'!G114</f>
        <v>0</v>
      </c>
      <c r="F114" s="68"/>
      <c r="G114" s="37">
        <f t="shared" si="42"/>
        <v>0</v>
      </c>
      <c r="H114" s="37">
        <f t="shared" si="43"/>
        <v>1</v>
      </c>
      <c r="I114" s="61">
        <v>47.68</v>
      </c>
      <c r="J114" s="18">
        <f t="shared" si="44"/>
        <v>47.68</v>
      </c>
      <c r="K114" s="18">
        <f t="shared" si="44"/>
        <v>0</v>
      </c>
      <c r="L114" s="18">
        <f t="shared" si="44"/>
        <v>0</v>
      </c>
      <c r="M114" s="18">
        <f t="shared" si="44"/>
        <v>0</v>
      </c>
      <c r="N114" s="18">
        <f t="shared" si="45"/>
        <v>47.68</v>
      </c>
      <c r="O114" s="40">
        <f t="shared" si="46"/>
        <v>0</v>
      </c>
    </row>
    <row r="115" spans="1:15" s="52" customFormat="1" ht="12.75">
      <c r="A115" s="72" t="str">
        <f>'[1]Orçamento Sintético'!A117</f>
        <v>1.12.03</v>
      </c>
      <c r="B115" s="72" t="str">
        <f>'[1]Orçamento Sintético'!D117</f>
        <v>DML</v>
      </c>
      <c r="C115" s="72">
        <f>'[1]Orçamento Sintético'!E117</f>
        <v>0</v>
      </c>
      <c r="D115" s="72">
        <v>0</v>
      </c>
      <c r="E115" s="73"/>
      <c r="F115" s="74"/>
      <c r="G115" s="54"/>
      <c r="H115" s="54"/>
      <c r="I115" s="87"/>
      <c r="J115" s="87">
        <f>J116</f>
        <v>494.24</v>
      </c>
      <c r="K115" s="87">
        <f>K116</f>
        <v>0</v>
      </c>
      <c r="L115" s="87">
        <f>L116</f>
        <v>0</v>
      </c>
      <c r="M115" s="87">
        <f>M116</f>
        <v>0</v>
      </c>
      <c r="N115" s="87">
        <f>N116</f>
        <v>494.24</v>
      </c>
      <c r="O115" s="58"/>
    </row>
    <row r="116" spans="1:15" s="12" customFormat="1" ht="76.5">
      <c r="A116" s="36" t="str">
        <f>'[1]Orçamento Sintético'!A118</f>
        <v>1.12.03.1</v>
      </c>
      <c r="B116" s="36" t="str">
        <f>'[1]Orçamento Sintético'!D118</f>
        <v>TANQUE DE LOUÇA BRANCA SUSPENSO, 18L OU EQUIVALENTE, INCLUSO SIFÃO TIPO GARRAFA EM PVC, VÁLVULA PLÁSTICA E TORNEIRA DE METAL CROMADO PADRÃO POPULAR - FORNECIMENTO E INSTALAÇÃO. AF_01/2020</v>
      </c>
      <c r="C116" s="36" t="str">
        <f>'[1]Orçamento Sintético'!E118</f>
        <v>UN</v>
      </c>
      <c r="D116" s="36">
        <v>1</v>
      </c>
      <c r="E116" s="37">
        <f>'BM 001'!G116</f>
        <v>0</v>
      </c>
      <c r="F116" s="68"/>
      <c r="G116" s="37">
        <f t="shared" si="42"/>
        <v>0</v>
      </c>
      <c r="H116" s="37">
        <f t="shared" si="43"/>
        <v>1</v>
      </c>
      <c r="I116" s="61">
        <v>494.24</v>
      </c>
      <c r="J116" s="18">
        <f>TRUNC(($I116*D116),2)</f>
        <v>494.24</v>
      </c>
      <c r="K116" s="18">
        <f>TRUNC(($I116*E116),2)</f>
        <v>0</v>
      </c>
      <c r="L116" s="18">
        <f>TRUNC(($I116*F116),2)</f>
        <v>0</v>
      </c>
      <c r="M116" s="18">
        <f>TRUNC(($I116*G116),2)</f>
        <v>0</v>
      </c>
      <c r="N116" s="18">
        <f>J116-M116</f>
        <v>494.24</v>
      </c>
      <c r="O116" s="40">
        <f t="shared" si="46"/>
        <v>0</v>
      </c>
    </row>
    <row r="117" spans="1:15" s="22" customFormat="1" ht="12.75">
      <c r="A117" s="65" t="str">
        <f>'[1]Orçamento Sintético'!A119</f>
        <v>1.12.04</v>
      </c>
      <c r="B117" s="65" t="str">
        <f>'[1]Orçamento Sintético'!D119</f>
        <v>COZINHA</v>
      </c>
      <c r="C117" s="65"/>
      <c r="D117" s="65"/>
      <c r="E117" s="70"/>
      <c r="F117" s="85"/>
      <c r="G117" s="67"/>
      <c r="H117" s="67"/>
      <c r="I117" s="66"/>
      <c r="J117" s="89">
        <f>J118</f>
        <v>1182.24</v>
      </c>
      <c r="K117" s="89">
        <f>K118</f>
        <v>0</v>
      </c>
      <c r="L117" s="89">
        <f>L118</f>
        <v>0</v>
      </c>
      <c r="M117" s="89">
        <f>M118</f>
        <v>0</v>
      </c>
      <c r="N117" s="89">
        <f>N118</f>
        <v>1182.24</v>
      </c>
      <c r="O117" s="86"/>
    </row>
    <row r="118" spans="1:15" s="12" customFormat="1" ht="51">
      <c r="A118" s="36" t="str">
        <f>'[1]Orçamento Sintético'!A120</f>
        <v>1.12.04.1</v>
      </c>
      <c r="B118" s="36" t="str">
        <f>'[1]Orçamento Sintético'!D120</f>
        <v>Pia de cozinha com bancada em granito cinza andorinha, e = 2cm, dim 1.50x0.60, com 01 cuba de aço inox, sifão cromado, válvula cromada, torneira em aço inox, inclusive rodopia 10 cm, assentada.</v>
      </c>
      <c r="C118" s="36" t="str">
        <f>'[1]Orçamento Sintético'!E120</f>
        <v>un</v>
      </c>
      <c r="D118" s="36">
        <v>1</v>
      </c>
      <c r="E118" s="37">
        <f>'BM 001'!G118</f>
        <v>0</v>
      </c>
      <c r="F118" s="68"/>
      <c r="G118" s="37">
        <f t="shared" si="42"/>
        <v>0</v>
      </c>
      <c r="H118" s="37">
        <f t="shared" si="43"/>
        <v>1</v>
      </c>
      <c r="I118" s="61">
        <v>1182.24</v>
      </c>
      <c r="J118" s="18">
        <f>TRUNC(($I118*D118),2)</f>
        <v>1182.24</v>
      </c>
      <c r="K118" s="18">
        <f>TRUNC(($I118*E118),2)</f>
        <v>0</v>
      </c>
      <c r="L118" s="18">
        <f>TRUNC(($I118*F118),2)</f>
        <v>0</v>
      </c>
      <c r="M118" s="18">
        <f>TRUNC(($I118*G118),2)</f>
        <v>0</v>
      </c>
      <c r="N118" s="18">
        <f>J118-M118</f>
        <v>1182.24</v>
      </c>
      <c r="O118" s="40">
        <f t="shared" si="46"/>
        <v>0</v>
      </c>
    </row>
    <row r="119" spans="1:15" s="82" customFormat="1" ht="12.75">
      <c r="A119" s="64" t="str">
        <f>'[1]Orçamento Sintético'!A121</f>
        <v>1.13</v>
      </c>
      <c r="B119" s="64" t="str">
        <f>'[1]Orçamento Sintético'!D121</f>
        <v>PINTURA</v>
      </c>
      <c r="C119" s="64"/>
      <c r="D119" s="64"/>
      <c r="E119" s="70"/>
      <c r="F119" s="85"/>
      <c r="G119" s="84"/>
      <c r="H119" s="84"/>
      <c r="I119" s="89"/>
      <c r="J119" s="89">
        <f>J120+J122+J124+J126</f>
        <v>31890.22</v>
      </c>
      <c r="K119" s="89">
        <f>K120+K122+K124+K126</f>
        <v>0</v>
      </c>
      <c r="L119" s="89">
        <f>L120+L122+L124+L126</f>
        <v>0</v>
      </c>
      <c r="M119" s="89">
        <f>M120+M122+M124+M126</f>
        <v>0</v>
      </c>
      <c r="N119" s="89">
        <f>N120+N122+N124+N126</f>
        <v>31890.22</v>
      </c>
      <c r="O119" s="86"/>
    </row>
    <row r="120" spans="1:15" s="52" customFormat="1" ht="12.75">
      <c r="A120" s="72" t="str">
        <f>'[1]Orçamento Sintético'!A122</f>
        <v>1.13.01</v>
      </c>
      <c r="B120" s="72" t="str">
        <f>'[1]Orçamento Sintético'!D122</f>
        <v>ESQUADRIA DE MADEIRA</v>
      </c>
      <c r="C120" s="72"/>
      <c r="D120" s="72"/>
      <c r="E120" s="73"/>
      <c r="F120" s="74"/>
      <c r="G120" s="54"/>
      <c r="H120" s="54"/>
      <c r="I120" s="87"/>
      <c r="J120" s="87">
        <f>J121</f>
        <v>1151.8599999999999</v>
      </c>
      <c r="K120" s="87">
        <f>K121</f>
        <v>0</v>
      </c>
      <c r="L120" s="87">
        <f>L121</f>
        <v>0</v>
      </c>
      <c r="M120" s="87">
        <f>M121</f>
        <v>0</v>
      </c>
      <c r="N120" s="87">
        <f>N121</f>
        <v>1151.8599999999999</v>
      </c>
      <c r="O120" s="58"/>
    </row>
    <row r="121" spans="1:15" s="12" customFormat="1" ht="38.25">
      <c r="A121" s="36" t="str">
        <f>'[1]Orçamento Sintético'!A123</f>
        <v>1.13.01.1</v>
      </c>
      <c r="B121" s="36" t="str">
        <f>'[1]Orçamento Sintético'!D123</f>
        <v>Pintura sobre superfícies de madeira com aplicação de 01 demão de fundo sintético nivelador, 01 demão de massa a óleo e 02 demãos de tinta esmalte</v>
      </c>
      <c r="C121" s="36" t="str">
        <f>'[1]Orçamento Sintético'!E123</f>
        <v>m²</v>
      </c>
      <c r="D121" s="36">
        <v>28.35</v>
      </c>
      <c r="E121" s="37">
        <f>'BM 001'!G121</f>
        <v>0</v>
      </c>
      <c r="F121" s="68"/>
      <c r="G121" s="37">
        <f t="shared" si="42"/>
        <v>0</v>
      </c>
      <c r="H121" s="37">
        <f t="shared" si="43"/>
        <v>28.35</v>
      </c>
      <c r="I121" s="61">
        <v>40.630000000000003</v>
      </c>
      <c r="J121" s="18">
        <f>TRUNC(($I121*D121),2)</f>
        <v>1151.8599999999999</v>
      </c>
      <c r="K121" s="18">
        <f>TRUNC(($I121*E121),2)</f>
        <v>0</v>
      </c>
      <c r="L121" s="18">
        <f>TRUNC(($I121*F121),2)</f>
        <v>0</v>
      </c>
      <c r="M121" s="18">
        <f>TRUNC(($I121*G121),2)</f>
        <v>0</v>
      </c>
      <c r="N121" s="18">
        <f>J121-M121</f>
        <v>1151.8599999999999</v>
      </c>
      <c r="O121" s="40">
        <f t="shared" si="46"/>
        <v>0</v>
      </c>
    </row>
    <row r="122" spans="1:15" s="52" customFormat="1" ht="12.75">
      <c r="A122" s="72" t="str">
        <f>'[1]Orçamento Sintético'!A124</f>
        <v>1.13.02</v>
      </c>
      <c r="B122" s="72" t="str">
        <f>'[1]Orçamento Sintético'!D124</f>
        <v>ESQUADRIA METÁLICA</v>
      </c>
      <c r="C122" s="72"/>
      <c r="D122" s="72"/>
      <c r="E122" s="73"/>
      <c r="F122" s="90"/>
      <c r="G122" s="54"/>
      <c r="H122" s="54"/>
      <c r="I122" s="75"/>
      <c r="J122" s="87">
        <f>J123</f>
        <v>2059.29</v>
      </c>
      <c r="K122" s="87">
        <f>K123</f>
        <v>0</v>
      </c>
      <c r="L122" s="87">
        <f>L123</f>
        <v>0</v>
      </c>
      <c r="M122" s="87">
        <f>M123</f>
        <v>0</v>
      </c>
      <c r="N122" s="87">
        <f>N123</f>
        <v>2059.29</v>
      </c>
      <c r="O122" s="56"/>
    </row>
    <row r="123" spans="1:15" s="12" customFormat="1" ht="38.25">
      <c r="A123" s="36" t="str">
        <f>'[1]Orçamento Sintético'!A125</f>
        <v>1.13.02.1</v>
      </c>
      <c r="B123" s="36" t="str">
        <f>'[1]Orçamento Sintético'!D125</f>
        <v>Pintura de acabamento com lixamento, aplicação de 01 demão de tinta à base de zarcão e 02 demãos de tinta esmalte</v>
      </c>
      <c r="C123" s="36" t="str">
        <f>'[1]Orçamento Sintético'!E125</f>
        <v>m²</v>
      </c>
      <c r="D123" s="36">
        <v>77.33</v>
      </c>
      <c r="E123" s="37">
        <f>'BM 001'!G123</f>
        <v>0</v>
      </c>
      <c r="F123" s="68"/>
      <c r="G123" s="37">
        <f t="shared" si="42"/>
        <v>0</v>
      </c>
      <c r="H123" s="37">
        <f t="shared" si="43"/>
        <v>77.33</v>
      </c>
      <c r="I123" s="61">
        <v>26.63</v>
      </c>
      <c r="J123" s="18">
        <f>TRUNC(($I123*D123),2)</f>
        <v>2059.29</v>
      </c>
      <c r="K123" s="18">
        <f>TRUNC(($I123*E123),2)</f>
        <v>0</v>
      </c>
      <c r="L123" s="18">
        <f>TRUNC(($I123*F123),2)</f>
        <v>0</v>
      </c>
      <c r="M123" s="18">
        <f>TRUNC(($I123*G123),2)</f>
        <v>0</v>
      </c>
      <c r="N123" s="18">
        <f>J123-M123</f>
        <v>2059.29</v>
      </c>
      <c r="O123" s="40">
        <f t="shared" si="46"/>
        <v>0</v>
      </c>
    </row>
    <row r="124" spans="1:15" s="52" customFormat="1" ht="12.75">
      <c r="A124" s="72" t="str">
        <f>'[1]Orçamento Sintético'!A126</f>
        <v>1.13.03</v>
      </c>
      <c r="B124" s="72" t="str">
        <f>'[1]Orçamento Sintético'!D126</f>
        <v>PAREDES INTERNAS</v>
      </c>
      <c r="C124" s="72"/>
      <c r="D124" s="72"/>
      <c r="E124" s="73"/>
      <c r="F124" s="90"/>
      <c r="G124" s="54"/>
      <c r="H124" s="54"/>
      <c r="I124" s="75"/>
      <c r="J124" s="76">
        <f>J125</f>
        <v>11987.61</v>
      </c>
      <c r="K124" s="76">
        <f>K125</f>
        <v>0</v>
      </c>
      <c r="L124" s="76">
        <f>L125</f>
        <v>0</v>
      </c>
      <c r="M124" s="76">
        <f>M125</f>
        <v>0</v>
      </c>
      <c r="N124" s="76">
        <f>N125</f>
        <v>11987.61</v>
      </c>
      <c r="O124" s="57"/>
    </row>
    <row r="125" spans="1:15" s="12" customFormat="1" ht="51">
      <c r="A125" s="36" t="str">
        <f>'[1]Orçamento Sintético'!A127</f>
        <v>1.13.03.1</v>
      </c>
      <c r="B125" s="36" t="str">
        <f>'[1]Orçamento Sintético'!D127</f>
        <v>Pintura para interiores, sobre paredes ou tetos, com lixamento, aplicação de 01 demão de líquido selador, 02 demãos de massa corrida e 02 demãos de tinta pva latex convencional para interiores</v>
      </c>
      <c r="C125" s="36" t="str">
        <f>'[1]Orçamento Sintético'!E127</f>
        <v>m²</v>
      </c>
      <c r="D125" s="36">
        <v>411.38</v>
      </c>
      <c r="E125" s="37">
        <f>'BM 001'!G125</f>
        <v>0</v>
      </c>
      <c r="F125" s="68"/>
      <c r="G125" s="37">
        <f t="shared" si="42"/>
        <v>0</v>
      </c>
      <c r="H125" s="37">
        <f t="shared" si="43"/>
        <v>411.38</v>
      </c>
      <c r="I125" s="61">
        <v>29.14</v>
      </c>
      <c r="J125" s="18">
        <f>TRUNC(($I125*D125),2)</f>
        <v>11987.61</v>
      </c>
      <c r="K125" s="18">
        <f>TRUNC(($I125*E125),2)</f>
        <v>0</v>
      </c>
      <c r="L125" s="18">
        <f>TRUNC(($I125*F125),2)</f>
        <v>0</v>
      </c>
      <c r="M125" s="18">
        <f>TRUNC(($I125*G125),2)</f>
        <v>0</v>
      </c>
      <c r="N125" s="18">
        <f>J125-M125</f>
        <v>11987.61</v>
      </c>
      <c r="O125" s="40">
        <f t="shared" si="46"/>
        <v>0</v>
      </c>
    </row>
    <row r="126" spans="1:15" s="52" customFormat="1" ht="12.75">
      <c r="A126" s="72" t="str">
        <f>'[1]Orçamento Sintético'!A128</f>
        <v>1.13.04</v>
      </c>
      <c r="B126" s="72" t="str">
        <f>'[1]Orçamento Sintético'!D128</f>
        <v>PAREDES EXTERNAS</v>
      </c>
      <c r="C126" s="72"/>
      <c r="D126" s="72"/>
      <c r="E126" s="91"/>
      <c r="F126" s="80"/>
      <c r="G126" s="54"/>
      <c r="H126" s="54"/>
      <c r="I126" s="87"/>
      <c r="J126" s="87">
        <f>J127</f>
        <v>16691.46</v>
      </c>
      <c r="K126" s="87">
        <f>K127</f>
        <v>0</v>
      </c>
      <c r="L126" s="87">
        <f>L127</f>
        <v>0</v>
      </c>
      <c r="M126" s="87">
        <f>M127</f>
        <v>0</v>
      </c>
      <c r="N126" s="87">
        <f>N127</f>
        <v>16691.46</v>
      </c>
      <c r="O126" s="58"/>
    </row>
    <row r="127" spans="1:15" s="12" customFormat="1" ht="51">
      <c r="A127" s="36" t="str">
        <f>'[1]Orçamento Sintético'!A129</f>
        <v>1.13.04.1</v>
      </c>
      <c r="B127" s="36" t="str">
        <f>'[1]Orçamento Sintético'!D129</f>
        <v>Pintura para exteriores, sobre paredes, com lixamento, aplicação de 01 demão de selador acrílico, 01 demão de textura acrílica branca e 02 demãos de tinta acrílica convencional</v>
      </c>
      <c r="C127" s="36" t="str">
        <f>'[1]Orçamento Sintético'!E129</f>
        <v>m²</v>
      </c>
      <c r="D127" s="36">
        <v>444.75</v>
      </c>
      <c r="E127" s="37">
        <f>'BM 001'!G127</f>
        <v>0</v>
      </c>
      <c r="F127" s="68"/>
      <c r="G127" s="37">
        <f t="shared" si="42"/>
        <v>0</v>
      </c>
      <c r="H127" s="37">
        <f t="shared" si="43"/>
        <v>444.75</v>
      </c>
      <c r="I127" s="61">
        <v>37.53</v>
      </c>
      <c r="J127" s="18">
        <f>TRUNC(($I127*D127),2)</f>
        <v>16691.46</v>
      </c>
      <c r="K127" s="18">
        <f>TRUNC(($I127*E127),2)</f>
        <v>0</v>
      </c>
      <c r="L127" s="18">
        <f>TRUNC(($I127*F127),2)</f>
        <v>0</v>
      </c>
      <c r="M127" s="18">
        <f>TRUNC(($I127*G127),2)</f>
        <v>0</v>
      </c>
      <c r="N127" s="18">
        <f>J127-M127</f>
        <v>16691.46</v>
      </c>
      <c r="O127" s="40">
        <f t="shared" si="46"/>
        <v>0</v>
      </c>
    </row>
    <row r="128" spans="1:15" s="82" customFormat="1" ht="12.75">
      <c r="A128" s="64" t="str">
        <f>'[1]Orçamento Sintético'!A130</f>
        <v>1.14</v>
      </c>
      <c r="B128" s="64" t="str">
        <f>'[1]Orçamento Sintético'!D130</f>
        <v>INCÊNDIO</v>
      </c>
      <c r="C128" s="64"/>
      <c r="D128" s="64"/>
      <c r="E128" s="70"/>
      <c r="F128" s="24"/>
      <c r="G128" s="84"/>
      <c r="H128" s="84"/>
      <c r="I128" s="85"/>
      <c r="J128" s="89">
        <f>SUM(J129:J131)</f>
        <v>905.83</v>
      </c>
      <c r="K128" s="89">
        <f>SUM(K129:K131)</f>
        <v>0</v>
      </c>
      <c r="L128" s="89">
        <f>SUM(L129:L131)</f>
        <v>0</v>
      </c>
      <c r="M128" s="89">
        <f>SUM(M129:M131)</f>
        <v>0</v>
      </c>
      <c r="N128" s="89">
        <f>SUM(N129:N131)</f>
        <v>905.83</v>
      </c>
      <c r="O128" s="60"/>
    </row>
    <row r="129" spans="1:15" s="12" customFormat="1" ht="25.5">
      <c r="A129" s="36" t="str">
        <f>'[1]Orçamento Sintético'!A131</f>
        <v>1.14.1</v>
      </c>
      <c r="B129" s="36" t="str">
        <f>'[1]Orçamento Sintético'!D131</f>
        <v>Extintor de pó químico seco (PQS), capacidade 12 kg</v>
      </c>
      <c r="C129" s="36" t="str">
        <f>'[1]Orçamento Sintético'!E131</f>
        <v>un</v>
      </c>
      <c r="D129" s="36">
        <v>3</v>
      </c>
      <c r="E129" s="37">
        <f>'BM 001'!G129</f>
        <v>0</v>
      </c>
      <c r="F129" s="68"/>
      <c r="G129" s="37">
        <f t="shared" si="42"/>
        <v>0</v>
      </c>
      <c r="H129" s="37">
        <f t="shared" si="43"/>
        <v>3</v>
      </c>
      <c r="I129" s="61">
        <v>236.53</v>
      </c>
      <c r="J129" s="18">
        <f t="shared" ref="J129:M131" si="47">TRUNC(($I129*D129),2)</f>
        <v>709.59</v>
      </c>
      <c r="K129" s="18">
        <f t="shared" si="47"/>
        <v>0</v>
      </c>
      <c r="L129" s="18">
        <f t="shared" si="47"/>
        <v>0</v>
      </c>
      <c r="M129" s="18">
        <f t="shared" si="47"/>
        <v>0</v>
      </c>
      <c r="N129" s="18">
        <f t="shared" ref="N129:N131" si="48">J129-M129</f>
        <v>709.59</v>
      </c>
      <c r="O129" s="40">
        <f t="shared" si="46"/>
        <v>0</v>
      </c>
    </row>
    <row r="130" spans="1:15" s="12" customFormat="1" ht="38.25">
      <c r="A130" s="36" t="str">
        <f>'[1]Orçamento Sintético'!A132</f>
        <v>1.14.2</v>
      </c>
      <c r="B130" s="36" t="str">
        <f>'[1]Orçamento Sintético'!D132</f>
        <v>Placa de sinalizacao, fotoluminescente, 38x19 cm, em pvc , com seta indicativa de sentido (esquerda ou direita) de saída de emergência- Placa S2</v>
      </c>
      <c r="C130" s="36" t="str">
        <f>'[1]Orçamento Sintético'!E132</f>
        <v>un</v>
      </c>
      <c r="D130" s="36">
        <v>6</v>
      </c>
      <c r="E130" s="37">
        <f>'BM 001'!G130</f>
        <v>0</v>
      </c>
      <c r="F130" s="68"/>
      <c r="G130" s="37">
        <f t="shared" si="42"/>
        <v>0</v>
      </c>
      <c r="H130" s="37">
        <f t="shared" si="43"/>
        <v>6</v>
      </c>
      <c r="I130" s="61">
        <v>23.79</v>
      </c>
      <c r="J130" s="18">
        <f t="shared" si="47"/>
        <v>142.74</v>
      </c>
      <c r="K130" s="18">
        <f t="shared" si="47"/>
        <v>0</v>
      </c>
      <c r="L130" s="18">
        <f t="shared" si="47"/>
        <v>0</v>
      </c>
      <c r="M130" s="18">
        <f t="shared" si="47"/>
        <v>0</v>
      </c>
      <c r="N130" s="18">
        <f t="shared" si="48"/>
        <v>142.74</v>
      </c>
      <c r="O130" s="40">
        <f t="shared" si="46"/>
        <v>0</v>
      </c>
    </row>
    <row r="131" spans="1:15" s="12" customFormat="1" ht="38.25">
      <c r="A131" s="36" t="str">
        <f>'[1]Orçamento Sintético'!A133</f>
        <v>1.14.3</v>
      </c>
      <c r="B131" s="36" t="str">
        <f>'[1]Orçamento Sintético'!D133</f>
        <v>LUMINÁRIA DE EMERGÊNCIA, COM 30 LÂMPADAS LED DE 2 W, SEM REATOR - FORNECIMENTO E INSTALAÇÃO. AF_02/2020</v>
      </c>
      <c r="C131" s="36" t="str">
        <f>'[1]Orçamento Sintético'!E133</f>
        <v>UN</v>
      </c>
      <c r="D131" s="36">
        <v>2</v>
      </c>
      <c r="E131" s="37">
        <f>'BM 001'!G131</f>
        <v>0</v>
      </c>
      <c r="F131" s="68"/>
      <c r="G131" s="37">
        <f t="shared" si="42"/>
        <v>0</v>
      </c>
      <c r="H131" s="37">
        <f t="shared" si="43"/>
        <v>2</v>
      </c>
      <c r="I131" s="61">
        <v>26.75</v>
      </c>
      <c r="J131" s="18">
        <f t="shared" si="47"/>
        <v>53.5</v>
      </c>
      <c r="K131" s="18">
        <f t="shared" si="47"/>
        <v>0</v>
      </c>
      <c r="L131" s="18">
        <f t="shared" si="47"/>
        <v>0</v>
      </c>
      <c r="M131" s="18">
        <f t="shared" si="47"/>
        <v>0</v>
      </c>
      <c r="N131" s="18">
        <f t="shared" si="48"/>
        <v>53.5</v>
      </c>
      <c r="O131" s="40">
        <f t="shared" si="46"/>
        <v>0</v>
      </c>
    </row>
    <row r="132" spans="1:15" s="82" customFormat="1" ht="12.75">
      <c r="A132" s="64" t="str">
        <f>'[1]Orçamento Sintético'!A134</f>
        <v>1.15</v>
      </c>
      <c r="B132" s="64" t="str">
        <f>'[1]Orçamento Sintético'!D134</f>
        <v>INSTALAÇÕES HIDRÁULICAS</v>
      </c>
      <c r="C132" s="64"/>
      <c r="D132" s="64"/>
      <c r="E132" s="70"/>
      <c r="F132" s="85"/>
      <c r="G132" s="84"/>
      <c r="H132" s="84"/>
      <c r="I132" s="89"/>
      <c r="J132" s="89">
        <f>SUM(J133:J146)</f>
        <v>4041.12</v>
      </c>
      <c r="K132" s="89">
        <f>SUM(K133:K146)</f>
        <v>2887.89</v>
      </c>
      <c r="L132" s="89">
        <f>SUM(L133:L146)</f>
        <v>1153.23</v>
      </c>
      <c r="M132" s="89">
        <f>SUM(M133:M146)</f>
        <v>4041.12</v>
      </c>
      <c r="N132" s="89">
        <f>SUM(N133:N146)</f>
        <v>0</v>
      </c>
      <c r="O132" s="86"/>
    </row>
    <row r="133" spans="1:15" s="12" customFormat="1" ht="12.75">
      <c r="A133" s="36" t="str">
        <f>'[1]Orçamento Sintético'!A135</f>
        <v>1.15.1</v>
      </c>
      <c r="B133" s="36" t="str">
        <f>'[1]Orçamento Sintético'!D135</f>
        <v>Limpeza de reservatório</v>
      </c>
      <c r="C133" s="36" t="str">
        <f>'[1]Orçamento Sintético'!E135</f>
        <v>m³</v>
      </c>
      <c r="D133" s="36">
        <v>5</v>
      </c>
      <c r="E133" s="37">
        <f>'BM 001'!G133</f>
        <v>0</v>
      </c>
      <c r="F133" s="68">
        <v>5</v>
      </c>
      <c r="G133" s="37">
        <f t="shared" si="42"/>
        <v>5</v>
      </c>
      <c r="H133" s="37">
        <f t="shared" si="43"/>
        <v>0</v>
      </c>
      <c r="I133" s="61">
        <v>13.25</v>
      </c>
      <c r="J133" s="18">
        <f t="shared" ref="J133:J146" si="49">TRUNC(($I133*D133),2)</f>
        <v>66.25</v>
      </c>
      <c r="K133" s="18">
        <f t="shared" ref="K133:K146" si="50">TRUNC(($I133*E133),2)</f>
        <v>0</v>
      </c>
      <c r="L133" s="18">
        <f t="shared" ref="L133:L146" si="51">TRUNC(($I133*F133),2)</f>
        <v>66.25</v>
      </c>
      <c r="M133" s="18">
        <f t="shared" ref="M133:M146" si="52">TRUNC(($I133*G133),2)</f>
        <v>66.25</v>
      </c>
      <c r="N133" s="18">
        <f t="shared" ref="N133:N146" si="53">J133-M133</f>
        <v>0</v>
      </c>
      <c r="O133" s="40">
        <f t="shared" si="46"/>
        <v>1</v>
      </c>
    </row>
    <row r="134" spans="1:15" s="12" customFormat="1" ht="12.75">
      <c r="A134" s="36" t="str">
        <f>'[1]Orçamento Sintético'!A136</f>
        <v>1.15.2</v>
      </c>
      <c r="B134" s="36" t="str">
        <f>'[1]Orçamento Sintético'!D136</f>
        <v>Registro tipo esfera em PVC c/borboleta, d =  1""</v>
      </c>
      <c r="C134" s="36" t="str">
        <f>'[1]Orçamento Sintético'!E136</f>
        <v>un</v>
      </c>
      <c r="D134" s="36">
        <v>1</v>
      </c>
      <c r="E134" s="37">
        <f>'BM 001'!G134</f>
        <v>1</v>
      </c>
      <c r="F134" s="68"/>
      <c r="G134" s="37">
        <f t="shared" si="42"/>
        <v>1</v>
      </c>
      <c r="H134" s="37">
        <f t="shared" si="43"/>
        <v>0</v>
      </c>
      <c r="I134" s="61">
        <v>42.51</v>
      </c>
      <c r="J134" s="18">
        <f t="shared" si="49"/>
        <v>42.51</v>
      </c>
      <c r="K134" s="18">
        <f t="shared" si="50"/>
        <v>42.51</v>
      </c>
      <c r="L134" s="18">
        <f t="shared" si="51"/>
        <v>0</v>
      </c>
      <c r="M134" s="18">
        <f t="shared" si="52"/>
        <v>42.51</v>
      </c>
      <c r="N134" s="18">
        <f t="shared" si="53"/>
        <v>0</v>
      </c>
      <c r="O134" s="40">
        <f t="shared" si="46"/>
        <v>0</v>
      </c>
    </row>
    <row r="135" spans="1:15" s="12" customFormat="1" ht="12.75">
      <c r="A135" s="36" t="str">
        <f>'[1]Orçamento Sintético'!A137</f>
        <v>1.15.3</v>
      </c>
      <c r="B135" s="36" t="str">
        <f>'[1]Orçamento Sintético'!D137</f>
        <v>Registro tipo esfera em PVC c/borboleta, d = 1 1/4""</v>
      </c>
      <c r="C135" s="36" t="str">
        <f>'[1]Orçamento Sintético'!E137</f>
        <v>un</v>
      </c>
      <c r="D135" s="36">
        <v>1</v>
      </c>
      <c r="E135" s="37">
        <f>'BM 001'!G135</f>
        <v>1</v>
      </c>
      <c r="F135" s="68"/>
      <c r="G135" s="37">
        <f t="shared" si="42"/>
        <v>1</v>
      </c>
      <c r="H135" s="37">
        <f t="shared" si="43"/>
        <v>0</v>
      </c>
      <c r="I135" s="61">
        <v>57.4</v>
      </c>
      <c r="J135" s="18">
        <f t="shared" si="49"/>
        <v>57.4</v>
      </c>
      <c r="K135" s="18">
        <f t="shared" si="50"/>
        <v>57.4</v>
      </c>
      <c r="L135" s="18">
        <f t="shared" si="51"/>
        <v>0</v>
      </c>
      <c r="M135" s="18">
        <f t="shared" si="52"/>
        <v>57.4</v>
      </c>
      <c r="N135" s="18">
        <f t="shared" si="53"/>
        <v>0</v>
      </c>
      <c r="O135" s="40">
        <f t="shared" si="46"/>
        <v>0</v>
      </c>
    </row>
    <row r="136" spans="1:15" s="12" customFormat="1" ht="38.25">
      <c r="A136" s="36" t="str">
        <f>'[1]Orçamento Sintético'!A138</f>
        <v>1.15.4</v>
      </c>
      <c r="B136" s="36" t="str">
        <f>'[1]Orçamento Sintético'!D138</f>
        <v>TE, PVC, SOLDÁVEL, DN 32MM, INSTALADO EM RAMAL DE DISTRIBUIÇÃO DE ÁGUA - FORNECIMENTO E INSTALAÇÃO. AF_12/2014</v>
      </c>
      <c r="C136" s="36" t="str">
        <f>'[1]Orçamento Sintético'!E138</f>
        <v>UN</v>
      </c>
      <c r="D136" s="36">
        <v>8</v>
      </c>
      <c r="E136" s="37">
        <f>'BM 001'!G136</f>
        <v>8</v>
      </c>
      <c r="F136" s="68"/>
      <c r="G136" s="37">
        <f t="shared" si="42"/>
        <v>8</v>
      </c>
      <c r="H136" s="37">
        <f t="shared" si="43"/>
        <v>0</v>
      </c>
      <c r="I136" s="61">
        <v>13.43</v>
      </c>
      <c r="J136" s="18">
        <f t="shared" si="49"/>
        <v>107.44</v>
      </c>
      <c r="K136" s="18">
        <f t="shared" si="50"/>
        <v>107.44</v>
      </c>
      <c r="L136" s="18">
        <f t="shared" si="51"/>
        <v>0</v>
      </c>
      <c r="M136" s="18">
        <f t="shared" si="52"/>
        <v>107.44</v>
      </c>
      <c r="N136" s="18">
        <f t="shared" si="53"/>
        <v>0</v>
      </c>
      <c r="O136" s="40">
        <f t="shared" si="46"/>
        <v>0</v>
      </c>
    </row>
    <row r="137" spans="1:15" s="12" customFormat="1" ht="38.25">
      <c r="A137" s="36" t="str">
        <f>'[1]Orçamento Sintético'!A139</f>
        <v>1.15.5</v>
      </c>
      <c r="B137" s="36" t="str">
        <f>'[1]Orçamento Sintético'!D139</f>
        <v>JOELHO 90 GRAUS, PVC, SOLDÁVEL, DN 32MM, INSTALADO EM PRUMADA DE ÁGUA - FORNECIMENTO E INSTALAÇÃO. AF_12/2014</v>
      </c>
      <c r="C137" s="36" t="str">
        <f>'[1]Orçamento Sintético'!E139</f>
        <v>UN</v>
      </c>
      <c r="D137" s="36">
        <v>7</v>
      </c>
      <c r="E137" s="37">
        <f>'BM 001'!G137</f>
        <v>7</v>
      </c>
      <c r="F137" s="68"/>
      <c r="G137" s="37">
        <f t="shared" si="42"/>
        <v>7</v>
      </c>
      <c r="H137" s="37">
        <f t="shared" si="43"/>
        <v>0</v>
      </c>
      <c r="I137" s="61">
        <v>7.2</v>
      </c>
      <c r="J137" s="18">
        <f t="shared" si="49"/>
        <v>50.4</v>
      </c>
      <c r="K137" s="18">
        <f t="shared" si="50"/>
        <v>50.4</v>
      </c>
      <c r="L137" s="18">
        <f t="shared" si="51"/>
        <v>0</v>
      </c>
      <c r="M137" s="18">
        <f t="shared" si="52"/>
        <v>50.4</v>
      </c>
      <c r="N137" s="18">
        <f t="shared" si="53"/>
        <v>0</v>
      </c>
      <c r="O137" s="40">
        <f t="shared" si="46"/>
        <v>0</v>
      </c>
    </row>
    <row r="138" spans="1:15" s="12" customFormat="1" ht="38.25">
      <c r="A138" s="36" t="str">
        <f>'[1]Orçamento Sintético'!A140</f>
        <v>1.15.6</v>
      </c>
      <c r="B138" s="36" t="str">
        <f>'[1]Orçamento Sintético'!D140</f>
        <v>TÊ DE REDUÇÃO, PVC, SOLDÁVEL, DN 40MM X 32MM, INSTALADO EM PRUMADA DE ÁGUA - FORNECIMENTO E INSTALAÇÃO. AF_12/2014</v>
      </c>
      <c r="C138" s="36" t="str">
        <f>'[1]Orçamento Sintético'!E140</f>
        <v>UN</v>
      </c>
      <c r="D138" s="36">
        <v>2</v>
      </c>
      <c r="E138" s="37">
        <f>'BM 001'!G138</f>
        <v>0</v>
      </c>
      <c r="F138" s="68">
        <v>2</v>
      </c>
      <c r="G138" s="37">
        <f t="shared" si="42"/>
        <v>2</v>
      </c>
      <c r="H138" s="37">
        <f t="shared" si="43"/>
        <v>0</v>
      </c>
      <c r="I138" s="61">
        <v>20.92</v>
      </c>
      <c r="J138" s="18">
        <f t="shared" si="49"/>
        <v>41.84</v>
      </c>
      <c r="K138" s="18">
        <f t="shared" si="50"/>
        <v>0</v>
      </c>
      <c r="L138" s="18">
        <f t="shared" si="51"/>
        <v>41.84</v>
      </c>
      <c r="M138" s="18">
        <f t="shared" si="52"/>
        <v>41.84</v>
      </c>
      <c r="N138" s="18">
        <f t="shared" si="53"/>
        <v>0</v>
      </c>
      <c r="O138" s="40">
        <f t="shared" si="46"/>
        <v>1</v>
      </c>
    </row>
    <row r="139" spans="1:15" s="12" customFormat="1" ht="25.5">
      <c r="A139" s="36" t="str">
        <f>'[1]Orçamento Sintético'!A141</f>
        <v>1.15.7</v>
      </c>
      <c r="B139" s="36" t="str">
        <f>'[1]Orçamento Sintético'!D141</f>
        <v>Bucha de redução curta de pvc rígido soldável, marrom, diâm = 40 x 32mm</v>
      </c>
      <c r="C139" s="36" t="str">
        <f>'[1]Orçamento Sintético'!E141</f>
        <v>un</v>
      </c>
      <c r="D139" s="36">
        <v>2</v>
      </c>
      <c r="E139" s="37">
        <f>'BM 001'!G139</f>
        <v>0</v>
      </c>
      <c r="F139" s="68">
        <v>2</v>
      </c>
      <c r="G139" s="37">
        <f t="shared" si="42"/>
        <v>2</v>
      </c>
      <c r="H139" s="37">
        <f t="shared" si="43"/>
        <v>0</v>
      </c>
      <c r="I139" s="61">
        <v>9.33</v>
      </c>
      <c r="J139" s="18">
        <f t="shared" si="49"/>
        <v>18.66</v>
      </c>
      <c r="K139" s="18">
        <f t="shared" si="50"/>
        <v>0</v>
      </c>
      <c r="L139" s="18">
        <f t="shared" si="51"/>
        <v>18.66</v>
      </c>
      <c r="M139" s="18">
        <f t="shared" si="52"/>
        <v>18.66</v>
      </c>
      <c r="N139" s="18">
        <f t="shared" si="53"/>
        <v>0</v>
      </c>
      <c r="O139" s="40">
        <f t="shared" si="46"/>
        <v>1</v>
      </c>
    </row>
    <row r="140" spans="1:15" s="12" customFormat="1" ht="25.5">
      <c r="A140" s="36" t="str">
        <f>'[1]Orçamento Sintético'!A142</f>
        <v>1.15.8</v>
      </c>
      <c r="B140" s="36" t="str">
        <f>'[1]Orçamento Sintético'!D142</f>
        <v>Tubo pvc rígido soldável marrom p/ água, d = 40 mm (1 1/4"")</v>
      </c>
      <c r="C140" s="36" t="str">
        <f>'[1]Orçamento Sintético'!E142</f>
        <v>m</v>
      </c>
      <c r="D140" s="36">
        <v>24</v>
      </c>
      <c r="E140" s="37">
        <f>'BM 001'!G140</f>
        <v>0</v>
      </c>
      <c r="F140" s="68">
        <v>24</v>
      </c>
      <c r="G140" s="37">
        <f t="shared" si="42"/>
        <v>24</v>
      </c>
      <c r="H140" s="37">
        <f t="shared" si="43"/>
        <v>0</v>
      </c>
      <c r="I140" s="61">
        <v>42.77</v>
      </c>
      <c r="J140" s="18">
        <f t="shared" si="49"/>
        <v>1026.48</v>
      </c>
      <c r="K140" s="18">
        <f t="shared" si="50"/>
        <v>0</v>
      </c>
      <c r="L140" s="18">
        <f t="shared" si="51"/>
        <v>1026.48</v>
      </c>
      <c r="M140" s="18">
        <f t="shared" si="52"/>
        <v>1026.48</v>
      </c>
      <c r="N140" s="18">
        <f t="shared" si="53"/>
        <v>0</v>
      </c>
      <c r="O140" s="40">
        <f t="shared" si="46"/>
        <v>1</v>
      </c>
    </row>
    <row r="141" spans="1:15" s="12" customFormat="1" ht="25.5">
      <c r="A141" s="36" t="str">
        <f>'[1]Orçamento Sintético'!A143</f>
        <v>1.15.9</v>
      </c>
      <c r="B141" s="36" t="str">
        <f>'[1]Orçamento Sintético'!D143</f>
        <v>Tubo pvc rígido soldável marrom p/ água, d = 32 mm (1"")</v>
      </c>
      <c r="C141" s="36" t="str">
        <f>'[1]Orçamento Sintético'!E143</f>
        <v>m</v>
      </c>
      <c r="D141" s="36">
        <v>64.180000000000007</v>
      </c>
      <c r="E141" s="37">
        <f>'BM 001'!G141</f>
        <v>64.180000000000007</v>
      </c>
      <c r="F141" s="68"/>
      <c r="G141" s="37">
        <f t="shared" si="42"/>
        <v>64.180000000000007</v>
      </c>
      <c r="H141" s="37">
        <f t="shared" si="43"/>
        <v>0</v>
      </c>
      <c r="I141" s="61">
        <v>20.86</v>
      </c>
      <c r="J141" s="18">
        <f t="shared" si="49"/>
        <v>1338.79</v>
      </c>
      <c r="K141" s="18">
        <f t="shared" si="50"/>
        <v>1338.79</v>
      </c>
      <c r="L141" s="18">
        <f t="shared" si="51"/>
        <v>0</v>
      </c>
      <c r="M141" s="18">
        <f t="shared" si="52"/>
        <v>1338.79</v>
      </c>
      <c r="N141" s="18">
        <f t="shared" si="53"/>
        <v>0</v>
      </c>
      <c r="O141" s="40">
        <f t="shared" si="46"/>
        <v>0</v>
      </c>
    </row>
    <row r="142" spans="1:15" s="12" customFormat="1" ht="25.5">
      <c r="A142" s="36" t="str">
        <f>'[1]Orçamento Sintético'!A144</f>
        <v>1.15.10</v>
      </c>
      <c r="B142" s="36" t="str">
        <f>'[1]Orçamento Sintético'!D144</f>
        <v>Registro gaveta c/ canopla cromada, d=20mm (3/4"") - ref.1509 Deca ou similar</v>
      </c>
      <c r="C142" s="36" t="str">
        <f>'[1]Orçamento Sintético'!E144</f>
        <v>un</v>
      </c>
      <c r="D142" s="36">
        <v>5</v>
      </c>
      <c r="E142" s="37">
        <f>'BM 001'!G142</f>
        <v>5</v>
      </c>
      <c r="F142" s="68"/>
      <c r="G142" s="37">
        <f t="shared" si="42"/>
        <v>5</v>
      </c>
      <c r="H142" s="37">
        <f t="shared" si="43"/>
        <v>0</v>
      </c>
      <c r="I142" s="61">
        <v>101.28</v>
      </c>
      <c r="J142" s="18">
        <f t="shared" si="49"/>
        <v>506.4</v>
      </c>
      <c r="K142" s="18">
        <f t="shared" si="50"/>
        <v>506.4</v>
      </c>
      <c r="L142" s="18">
        <f t="shared" si="51"/>
        <v>0</v>
      </c>
      <c r="M142" s="18">
        <f t="shared" si="52"/>
        <v>506.4</v>
      </c>
      <c r="N142" s="18">
        <f t="shared" si="53"/>
        <v>0</v>
      </c>
      <c r="O142" s="40">
        <f t="shared" si="46"/>
        <v>0</v>
      </c>
    </row>
    <row r="143" spans="1:15" s="12" customFormat="1" ht="25.5">
      <c r="A143" s="36" t="str">
        <f>'[1]Orçamento Sintético'!A145</f>
        <v>1.15.11</v>
      </c>
      <c r="B143" s="36" t="str">
        <f>'[1]Orçamento Sintético'!D145</f>
        <v>Joelho 90º red. pvc rígido soldável c/bucha de latão, diâm= 25mmx1/2""</v>
      </c>
      <c r="C143" s="36" t="str">
        <f>'[1]Orçamento Sintético'!E145</f>
        <v>un</v>
      </c>
      <c r="D143" s="36">
        <v>20</v>
      </c>
      <c r="E143" s="37">
        <f>'BM 001'!G143</f>
        <v>20</v>
      </c>
      <c r="F143" s="68"/>
      <c r="G143" s="37">
        <f t="shared" si="42"/>
        <v>20</v>
      </c>
      <c r="H143" s="37">
        <f t="shared" si="43"/>
        <v>0</v>
      </c>
      <c r="I143" s="61">
        <v>15.78</v>
      </c>
      <c r="J143" s="18">
        <f t="shared" si="49"/>
        <v>315.60000000000002</v>
      </c>
      <c r="K143" s="18">
        <f t="shared" si="50"/>
        <v>315.60000000000002</v>
      </c>
      <c r="L143" s="18">
        <f t="shared" si="51"/>
        <v>0</v>
      </c>
      <c r="M143" s="18">
        <f t="shared" si="52"/>
        <v>315.60000000000002</v>
      </c>
      <c r="N143" s="18">
        <f t="shared" si="53"/>
        <v>0</v>
      </c>
      <c r="O143" s="40">
        <f t="shared" si="46"/>
        <v>0</v>
      </c>
    </row>
    <row r="144" spans="1:15" s="12" customFormat="1" ht="38.25">
      <c r="A144" s="36" t="str">
        <f>'[1]Orçamento Sintético'!A146</f>
        <v>1.15.12</v>
      </c>
      <c r="B144" s="36" t="str">
        <f>'[1]Orçamento Sintético'!D146</f>
        <v>TE, PVC, SOLDÁVEL, DN 25MM, INSTALADO EM PRUMADA DE ÁGUA - FORNECIMENTO E INSTALAÇÃO. AF_12/2014</v>
      </c>
      <c r="C144" s="36" t="str">
        <f>'[1]Orçamento Sintético'!E146</f>
        <v>UN</v>
      </c>
      <c r="D144" s="36">
        <v>13</v>
      </c>
      <c r="E144" s="37">
        <f>'BM 001'!G144</f>
        <v>13</v>
      </c>
      <c r="F144" s="68"/>
      <c r="G144" s="37">
        <f t="shared" si="42"/>
        <v>13</v>
      </c>
      <c r="H144" s="37">
        <f t="shared" si="43"/>
        <v>0</v>
      </c>
      <c r="I144" s="61">
        <v>6.4</v>
      </c>
      <c r="J144" s="18">
        <f t="shared" si="49"/>
        <v>83.2</v>
      </c>
      <c r="K144" s="18">
        <f t="shared" si="50"/>
        <v>83.2</v>
      </c>
      <c r="L144" s="18">
        <f t="shared" si="51"/>
        <v>0</v>
      </c>
      <c r="M144" s="18">
        <f t="shared" si="52"/>
        <v>83.2</v>
      </c>
      <c r="N144" s="18">
        <f t="shared" si="53"/>
        <v>0</v>
      </c>
      <c r="O144" s="40">
        <f t="shared" si="46"/>
        <v>0</v>
      </c>
    </row>
    <row r="145" spans="1:15" s="12" customFormat="1" ht="25.5">
      <c r="A145" s="36" t="str">
        <f>'[1]Orçamento Sintético'!A147</f>
        <v>1.15.13</v>
      </c>
      <c r="B145" s="36" t="str">
        <f>'[1]Orçamento Sintético'!D147</f>
        <v>Joelho 90º de pvc rígido soldável, marrom  diâm = 25mm</v>
      </c>
      <c r="C145" s="36" t="str">
        <f>'[1]Orçamento Sintético'!E147</f>
        <v>un</v>
      </c>
      <c r="D145" s="36">
        <v>32</v>
      </c>
      <c r="E145" s="37">
        <f>'BM 001'!G145</f>
        <v>32</v>
      </c>
      <c r="F145" s="68"/>
      <c r="G145" s="37">
        <f t="shared" si="42"/>
        <v>32</v>
      </c>
      <c r="H145" s="37">
        <f t="shared" si="43"/>
        <v>0</v>
      </c>
      <c r="I145" s="61">
        <v>8.1999999999999993</v>
      </c>
      <c r="J145" s="18">
        <f t="shared" si="49"/>
        <v>262.39999999999998</v>
      </c>
      <c r="K145" s="18">
        <f t="shared" si="50"/>
        <v>262.39999999999998</v>
      </c>
      <c r="L145" s="18">
        <f t="shared" si="51"/>
        <v>0</v>
      </c>
      <c r="M145" s="18">
        <f t="shared" si="52"/>
        <v>262.39999999999998</v>
      </c>
      <c r="N145" s="18">
        <f t="shared" si="53"/>
        <v>0</v>
      </c>
      <c r="O145" s="40">
        <f t="shared" si="46"/>
        <v>0</v>
      </c>
    </row>
    <row r="146" spans="1:15" s="12" customFormat="1" ht="25.5">
      <c r="A146" s="36" t="str">
        <f>'[1]Orçamento Sintético'!A148</f>
        <v>1.15.14</v>
      </c>
      <c r="B146" s="36" t="str">
        <f>'[1]Orçamento Sintético'!D148</f>
        <v>Tubo pvc rígido soldável marrom p/ água, d = 25 mm (3/4"")</v>
      </c>
      <c r="C146" s="36" t="str">
        <f>'[1]Orçamento Sintético'!E148</f>
        <v>m</v>
      </c>
      <c r="D146" s="36">
        <v>8.74</v>
      </c>
      <c r="E146" s="37">
        <f>'BM 001'!G146</f>
        <v>8.74</v>
      </c>
      <c r="F146" s="68"/>
      <c r="G146" s="37">
        <f t="shared" si="42"/>
        <v>8.74</v>
      </c>
      <c r="H146" s="37">
        <f t="shared" si="43"/>
        <v>0</v>
      </c>
      <c r="I146" s="61">
        <v>14.16</v>
      </c>
      <c r="J146" s="18">
        <f t="shared" si="49"/>
        <v>123.75</v>
      </c>
      <c r="K146" s="18">
        <f t="shared" si="50"/>
        <v>123.75</v>
      </c>
      <c r="L146" s="18">
        <f t="shared" si="51"/>
        <v>0</v>
      </c>
      <c r="M146" s="18">
        <f t="shared" si="52"/>
        <v>123.75</v>
      </c>
      <c r="N146" s="18">
        <f t="shared" si="53"/>
        <v>0</v>
      </c>
      <c r="O146" s="40">
        <f t="shared" si="46"/>
        <v>0</v>
      </c>
    </row>
    <row r="147" spans="1:15" s="82" customFormat="1" ht="12.75">
      <c r="A147" s="64" t="str">
        <f>'[1]Orçamento Sintético'!A149</f>
        <v>1.16</v>
      </c>
      <c r="B147" s="64" t="str">
        <f>'[1]Orçamento Sintético'!D149</f>
        <v>INSTALAÇÃO SANITÁRIA</v>
      </c>
      <c r="C147" s="64"/>
      <c r="D147" s="64"/>
      <c r="E147" s="70"/>
      <c r="F147" s="83"/>
      <c r="G147" s="84"/>
      <c r="H147" s="84"/>
      <c r="I147" s="89"/>
      <c r="J147" s="89">
        <f>SUM(J148:J169)</f>
        <v>4577.3799999999992</v>
      </c>
      <c r="K147" s="89">
        <f>SUM(K148:K169)</f>
        <v>4547.1399999999994</v>
      </c>
      <c r="L147" s="89">
        <f>SUM(L148:L169)</f>
        <v>30.24</v>
      </c>
      <c r="M147" s="89">
        <f>SUM(M148:M169)</f>
        <v>4577.3799999999992</v>
      </c>
      <c r="N147" s="89">
        <f>SUM(N148:N169)</f>
        <v>0</v>
      </c>
      <c r="O147" s="86"/>
    </row>
    <row r="148" spans="1:15" s="12" customFormat="1" ht="25.5">
      <c r="A148" s="36" t="str">
        <f>'[1]Orçamento Sintético'!A150</f>
        <v>1.16.1</v>
      </c>
      <c r="B148" s="36" t="str">
        <f>'[1]Orçamento Sintético'!D150</f>
        <v>Caixa de passagem em alvenaria de tijolos maciços esp. = 0,12m,  dim. int. =  0.60 x 0.60 x 0.60m</v>
      </c>
      <c r="C148" s="36" t="str">
        <f>'[1]Orçamento Sintético'!E150</f>
        <v>un</v>
      </c>
      <c r="D148" s="36">
        <v>2</v>
      </c>
      <c r="E148" s="37">
        <f>'BM 001'!G148</f>
        <v>2</v>
      </c>
      <c r="F148" s="68"/>
      <c r="G148" s="37">
        <f t="shared" si="42"/>
        <v>2</v>
      </c>
      <c r="H148" s="37">
        <f t="shared" si="43"/>
        <v>0</v>
      </c>
      <c r="I148" s="61">
        <v>412.09</v>
      </c>
      <c r="J148" s="18">
        <f t="shared" ref="J148:J169" si="54">TRUNC(($I148*D148),2)</f>
        <v>824.18</v>
      </c>
      <c r="K148" s="18">
        <f t="shared" ref="K148:K169" si="55">TRUNC(($I148*E148),2)</f>
        <v>824.18</v>
      </c>
      <c r="L148" s="18">
        <f t="shared" ref="L148:L169" si="56">TRUNC(($I148*F148),2)</f>
        <v>0</v>
      </c>
      <c r="M148" s="18">
        <f t="shared" ref="M148:M169" si="57">TRUNC(($I148*G148),2)</f>
        <v>824.18</v>
      </c>
      <c r="N148" s="18">
        <f t="shared" ref="N148:N169" si="58">J148-M148</f>
        <v>0</v>
      </c>
      <c r="O148" s="40">
        <f t="shared" si="46"/>
        <v>0</v>
      </c>
    </row>
    <row r="149" spans="1:15" s="12" customFormat="1" ht="25.5">
      <c r="A149" s="36" t="str">
        <f>'[1]Orçamento Sintético'!A151</f>
        <v>1.16.2</v>
      </c>
      <c r="B149" s="36" t="str">
        <f>'[1]Orçamento Sintético'!D151</f>
        <v>Tampa de concreto para caixas de passagem 0,60x0,60mx0,07m</v>
      </c>
      <c r="C149" s="36" t="str">
        <f>'[1]Orçamento Sintético'!E151</f>
        <v>un</v>
      </c>
      <c r="D149" s="36">
        <v>2</v>
      </c>
      <c r="E149" s="37">
        <f>'BM 001'!G149</f>
        <v>2</v>
      </c>
      <c r="F149" s="68"/>
      <c r="G149" s="37">
        <f t="shared" si="42"/>
        <v>2</v>
      </c>
      <c r="H149" s="37">
        <f t="shared" si="43"/>
        <v>0</v>
      </c>
      <c r="I149" s="61">
        <v>65.77</v>
      </c>
      <c r="J149" s="18">
        <f t="shared" si="54"/>
        <v>131.54</v>
      </c>
      <c r="K149" s="18">
        <f t="shared" si="55"/>
        <v>131.54</v>
      </c>
      <c r="L149" s="18">
        <f t="shared" si="56"/>
        <v>0</v>
      </c>
      <c r="M149" s="18">
        <f t="shared" si="57"/>
        <v>131.54</v>
      </c>
      <c r="N149" s="18">
        <f t="shared" si="58"/>
        <v>0</v>
      </c>
      <c r="O149" s="40">
        <f t="shared" si="46"/>
        <v>0</v>
      </c>
    </row>
    <row r="150" spans="1:15" s="12" customFormat="1" ht="12.75">
      <c r="A150" s="36" t="str">
        <f>'[1]Orçamento Sintético'!A152</f>
        <v>1.16.3</v>
      </c>
      <c r="B150" s="36" t="str">
        <f>'[1]Orçamento Sintético'!D152</f>
        <v>Caixa de gordura - ""cg"" - (50 x 50 x 65cm)</v>
      </c>
      <c r="C150" s="36" t="str">
        <f>'[1]Orçamento Sintético'!E152</f>
        <v>un</v>
      </c>
      <c r="D150" s="36">
        <v>1</v>
      </c>
      <c r="E150" s="37">
        <f>'BM 001'!G150</f>
        <v>1</v>
      </c>
      <c r="F150" s="68"/>
      <c r="G150" s="37">
        <f t="shared" si="42"/>
        <v>1</v>
      </c>
      <c r="H150" s="37">
        <f t="shared" si="43"/>
        <v>0</v>
      </c>
      <c r="I150" s="61">
        <v>395.14</v>
      </c>
      <c r="J150" s="18">
        <f t="shared" si="54"/>
        <v>395.14</v>
      </c>
      <c r="K150" s="18">
        <f t="shared" si="55"/>
        <v>395.14</v>
      </c>
      <c r="L150" s="18">
        <f t="shared" si="56"/>
        <v>0</v>
      </c>
      <c r="M150" s="18">
        <f t="shared" si="57"/>
        <v>395.14</v>
      </c>
      <c r="N150" s="18">
        <f t="shared" si="58"/>
        <v>0</v>
      </c>
      <c r="O150" s="40">
        <f t="shared" si="46"/>
        <v>0</v>
      </c>
    </row>
    <row r="151" spans="1:15" s="12" customFormat="1" ht="51">
      <c r="A151" s="36" t="str">
        <f>'[1]Orçamento Sintético'!A153</f>
        <v>1.16.4</v>
      </c>
      <c r="B151" s="36" t="str">
        <f>'[1]Orçamento Sintético'!D153</f>
        <v>CAIXA SIFONADA, PVC, DN 100 X 100 X 50 MM, FORNECIDA E INSTALADA EM RAMAIS DE ENCAMINHAMENTO DE ÁGUA PLUVIAL. AF_12/2014</v>
      </c>
      <c r="C151" s="36" t="str">
        <f>'[1]Orçamento Sintético'!E153</f>
        <v>UN</v>
      </c>
      <c r="D151" s="36">
        <v>4</v>
      </c>
      <c r="E151" s="37">
        <f>'BM 001'!G151</f>
        <v>4</v>
      </c>
      <c r="F151" s="68"/>
      <c r="G151" s="37">
        <f t="shared" si="42"/>
        <v>4</v>
      </c>
      <c r="H151" s="37">
        <f t="shared" si="43"/>
        <v>0</v>
      </c>
      <c r="I151" s="61">
        <v>30.4</v>
      </c>
      <c r="J151" s="18">
        <f t="shared" si="54"/>
        <v>121.6</v>
      </c>
      <c r="K151" s="18">
        <f t="shared" si="55"/>
        <v>121.6</v>
      </c>
      <c r="L151" s="18">
        <f t="shared" si="56"/>
        <v>0</v>
      </c>
      <c r="M151" s="18">
        <f t="shared" si="57"/>
        <v>121.6</v>
      </c>
      <c r="N151" s="18">
        <f t="shared" si="58"/>
        <v>0</v>
      </c>
      <c r="O151" s="40">
        <f t="shared" si="46"/>
        <v>0</v>
      </c>
    </row>
    <row r="152" spans="1:15" s="12" customFormat="1" ht="38.25">
      <c r="A152" s="36" t="str">
        <f>'[1]Orçamento Sintético'!A154</f>
        <v>1.16.5</v>
      </c>
      <c r="B152" s="36" t="str">
        <f>'[1]Orçamento Sintético'!D154</f>
        <v>Caixa sifonada quadrada, com sete entradas e uma saída, d = 150 x 150 x 50mm, ref. nº25, acabamento branco, marca Akros ou similar</v>
      </c>
      <c r="C152" s="36" t="str">
        <f>'[1]Orçamento Sintético'!E154</f>
        <v>un</v>
      </c>
      <c r="D152" s="36">
        <v>2</v>
      </c>
      <c r="E152" s="37">
        <f>'BM 001'!G152</f>
        <v>2</v>
      </c>
      <c r="F152" s="68"/>
      <c r="G152" s="37">
        <f t="shared" si="42"/>
        <v>2</v>
      </c>
      <c r="H152" s="37">
        <f t="shared" si="43"/>
        <v>0</v>
      </c>
      <c r="I152" s="61">
        <v>58.84</v>
      </c>
      <c r="J152" s="18">
        <f t="shared" si="54"/>
        <v>117.68</v>
      </c>
      <c r="K152" s="18">
        <f t="shared" si="55"/>
        <v>117.68</v>
      </c>
      <c r="L152" s="18">
        <f t="shared" si="56"/>
        <v>0</v>
      </c>
      <c r="M152" s="18">
        <f t="shared" si="57"/>
        <v>117.68</v>
      </c>
      <c r="N152" s="18">
        <f t="shared" si="58"/>
        <v>0</v>
      </c>
      <c r="O152" s="40">
        <f t="shared" si="46"/>
        <v>0</v>
      </c>
    </row>
    <row r="153" spans="1:15" s="12" customFormat="1" ht="25.5">
      <c r="A153" s="36" t="str">
        <f>'[1]Orçamento Sintético'!A155</f>
        <v>1.16.6</v>
      </c>
      <c r="B153" s="36" t="str">
        <f>'[1]Orçamento Sintético'!D155</f>
        <v>Joelho de 90° em pvc rígido soldável, para esgoto secundário, diâm = 40mm</v>
      </c>
      <c r="C153" s="36" t="str">
        <f>'[1]Orçamento Sintético'!E155</f>
        <v>un</v>
      </c>
      <c r="D153" s="36">
        <v>16</v>
      </c>
      <c r="E153" s="37">
        <f>'BM 001'!G153</f>
        <v>16</v>
      </c>
      <c r="F153" s="68"/>
      <c r="G153" s="37">
        <f t="shared" si="42"/>
        <v>16</v>
      </c>
      <c r="H153" s="37">
        <f t="shared" si="43"/>
        <v>0</v>
      </c>
      <c r="I153" s="61">
        <v>11.49</v>
      </c>
      <c r="J153" s="18">
        <f t="shared" si="54"/>
        <v>183.84</v>
      </c>
      <c r="K153" s="18">
        <f t="shared" si="55"/>
        <v>183.84</v>
      </c>
      <c r="L153" s="18">
        <f t="shared" si="56"/>
        <v>0</v>
      </c>
      <c r="M153" s="18">
        <f t="shared" si="57"/>
        <v>183.84</v>
      </c>
      <c r="N153" s="18">
        <f t="shared" si="58"/>
        <v>0</v>
      </c>
      <c r="O153" s="40">
        <f t="shared" si="46"/>
        <v>0</v>
      </c>
    </row>
    <row r="154" spans="1:15" s="12" customFormat="1" ht="25.5">
      <c r="A154" s="36" t="str">
        <f>'[1]Orçamento Sintético'!A156</f>
        <v>1.16.7</v>
      </c>
      <c r="B154" s="36" t="str">
        <f>'[1]Orçamento Sintético'!D156</f>
        <v>Joelho 90° em pvc rígido c/ anéis, para esgoto predial, diâm = 50mm</v>
      </c>
      <c r="C154" s="36" t="str">
        <f>'[1]Orçamento Sintético'!E156</f>
        <v>un</v>
      </c>
      <c r="D154" s="36">
        <v>20</v>
      </c>
      <c r="E154" s="37">
        <f>'BM 001'!G154</f>
        <v>20</v>
      </c>
      <c r="F154" s="68"/>
      <c r="G154" s="37">
        <f t="shared" si="42"/>
        <v>20</v>
      </c>
      <c r="H154" s="37">
        <f t="shared" si="43"/>
        <v>0</v>
      </c>
      <c r="I154" s="61">
        <v>11.34</v>
      </c>
      <c r="J154" s="18">
        <f t="shared" si="54"/>
        <v>226.8</v>
      </c>
      <c r="K154" s="18">
        <f t="shared" si="55"/>
        <v>226.8</v>
      </c>
      <c r="L154" s="18">
        <f t="shared" si="56"/>
        <v>0</v>
      </c>
      <c r="M154" s="18">
        <f t="shared" si="57"/>
        <v>226.8</v>
      </c>
      <c r="N154" s="18">
        <f t="shared" si="58"/>
        <v>0</v>
      </c>
      <c r="O154" s="40">
        <f t="shared" si="46"/>
        <v>0</v>
      </c>
    </row>
    <row r="155" spans="1:15" s="12" customFormat="1" ht="25.5">
      <c r="A155" s="36" t="str">
        <f>'[1]Orçamento Sintético'!A157</f>
        <v>1.16.8</v>
      </c>
      <c r="B155" s="36" t="str">
        <f>'[1]Orçamento Sintético'!D157</f>
        <v>Joelho 90° em pvc rígido soldável, para esgoto predial, diâm = 100mm</v>
      </c>
      <c r="C155" s="36" t="str">
        <f>'[1]Orçamento Sintético'!E157</f>
        <v>un</v>
      </c>
      <c r="D155" s="36">
        <v>8</v>
      </c>
      <c r="E155" s="37">
        <f>'BM 001'!G155</f>
        <v>8</v>
      </c>
      <c r="F155" s="68"/>
      <c r="G155" s="37">
        <f t="shared" si="42"/>
        <v>8</v>
      </c>
      <c r="H155" s="37">
        <f t="shared" si="43"/>
        <v>0</v>
      </c>
      <c r="I155" s="61">
        <v>27.64</v>
      </c>
      <c r="J155" s="18">
        <f t="shared" si="54"/>
        <v>221.12</v>
      </c>
      <c r="K155" s="18">
        <f t="shared" si="55"/>
        <v>221.12</v>
      </c>
      <c r="L155" s="18">
        <f t="shared" si="56"/>
        <v>0</v>
      </c>
      <c r="M155" s="18">
        <f t="shared" si="57"/>
        <v>221.12</v>
      </c>
      <c r="N155" s="18">
        <f t="shared" si="58"/>
        <v>0</v>
      </c>
      <c r="O155" s="40">
        <f t="shared" si="46"/>
        <v>0</v>
      </c>
    </row>
    <row r="156" spans="1:15" s="12" customFormat="1" ht="25.5">
      <c r="A156" s="36" t="str">
        <f>'[1]Orçamento Sintético'!A158</f>
        <v>1.16.9</v>
      </c>
      <c r="B156" s="36" t="str">
        <f>'[1]Orçamento Sintético'!D158</f>
        <v>Joelho de 45° em pvc rígido soldável, para esgoto secundário, diâm = 40mm</v>
      </c>
      <c r="C156" s="36" t="str">
        <f>'[1]Orçamento Sintético'!E158</f>
        <v>un</v>
      </c>
      <c r="D156" s="36">
        <v>6</v>
      </c>
      <c r="E156" s="37">
        <f>'BM 001'!G156</f>
        <v>6</v>
      </c>
      <c r="F156" s="68"/>
      <c r="G156" s="37">
        <f t="shared" si="42"/>
        <v>6</v>
      </c>
      <c r="H156" s="37">
        <f t="shared" si="43"/>
        <v>0</v>
      </c>
      <c r="I156" s="61">
        <v>8.34</v>
      </c>
      <c r="J156" s="18">
        <f t="shared" si="54"/>
        <v>50.04</v>
      </c>
      <c r="K156" s="18">
        <f t="shared" si="55"/>
        <v>50.04</v>
      </c>
      <c r="L156" s="18">
        <f t="shared" si="56"/>
        <v>0</v>
      </c>
      <c r="M156" s="18">
        <f t="shared" si="57"/>
        <v>50.04</v>
      </c>
      <c r="N156" s="18">
        <f t="shared" si="58"/>
        <v>0</v>
      </c>
      <c r="O156" s="40">
        <f t="shared" si="46"/>
        <v>0</v>
      </c>
    </row>
    <row r="157" spans="1:15" s="12" customFormat="1" ht="25.5">
      <c r="A157" s="36" t="str">
        <f>'[1]Orçamento Sintético'!A159</f>
        <v>1.16.10</v>
      </c>
      <c r="B157" s="36" t="str">
        <f>'[1]Orçamento Sintético'!D159</f>
        <v>Joelho 45° em pvc rígido soldável, para esgoto predial, diâm = 50mm</v>
      </c>
      <c r="C157" s="36" t="str">
        <f>'[1]Orçamento Sintético'!E159</f>
        <v>un</v>
      </c>
      <c r="D157" s="36">
        <v>4</v>
      </c>
      <c r="E157" s="37">
        <f>'BM 001'!G157</f>
        <v>4</v>
      </c>
      <c r="F157" s="68"/>
      <c r="G157" s="37">
        <f t="shared" si="42"/>
        <v>4</v>
      </c>
      <c r="H157" s="37">
        <f t="shared" si="43"/>
        <v>0</v>
      </c>
      <c r="I157" s="61">
        <v>11.53</v>
      </c>
      <c r="J157" s="18">
        <f t="shared" si="54"/>
        <v>46.12</v>
      </c>
      <c r="K157" s="18">
        <f t="shared" si="55"/>
        <v>46.12</v>
      </c>
      <c r="L157" s="18">
        <f t="shared" si="56"/>
        <v>0</v>
      </c>
      <c r="M157" s="18">
        <f t="shared" si="57"/>
        <v>46.12</v>
      </c>
      <c r="N157" s="18">
        <f t="shared" si="58"/>
        <v>0</v>
      </c>
      <c r="O157" s="40">
        <f t="shared" si="46"/>
        <v>0</v>
      </c>
    </row>
    <row r="158" spans="1:15" s="12" customFormat="1" ht="25.5">
      <c r="A158" s="36" t="str">
        <f>'[1]Orçamento Sintético'!A160</f>
        <v>1.16.11</v>
      </c>
      <c r="B158" s="36" t="str">
        <f>'[1]Orçamento Sintético'!D160</f>
        <v>Joelho 45° em pvc rígido soldável, para esgoto predial, diâm = 100mm</v>
      </c>
      <c r="C158" s="36" t="str">
        <f>'[1]Orçamento Sintético'!E160</f>
        <v>un</v>
      </c>
      <c r="D158" s="36">
        <v>4</v>
      </c>
      <c r="E158" s="37">
        <f>'BM 001'!G158</f>
        <v>4</v>
      </c>
      <c r="F158" s="68"/>
      <c r="G158" s="37">
        <f t="shared" si="42"/>
        <v>4</v>
      </c>
      <c r="H158" s="37">
        <f t="shared" si="43"/>
        <v>0</v>
      </c>
      <c r="I158" s="61">
        <v>27.57</v>
      </c>
      <c r="J158" s="18">
        <f t="shared" si="54"/>
        <v>110.28</v>
      </c>
      <c r="K158" s="18">
        <f t="shared" si="55"/>
        <v>110.28</v>
      </c>
      <c r="L158" s="18">
        <f t="shared" si="56"/>
        <v>0</v>
      </c>
      <c r="M158" s="18">
        <f t="shared" si="57"/>
        <v>110.28</v>
      </c>
      <c r="N158" s="18">
        <f t="shared" si="58"/>
        <v>0</v>
      </c>
      <c r="O158" s="40">
        <f t="shared" si="46"/>
        <v>0</v>
      </c>
    </row>
    <row r="159" spans="1:15" s="12" customFormat="1" ht="63.75">
      <c r="A159" s="36" t="str">
        <f>'[1]Orçamento Sintético'!A161</f>
        <v>1.16.12</v>
      </c>
      <c r="B159" s="36" t="str">
        <f>'[1]Orçamento Sintético'!D161</f>
        <v>JUNÇÃO SIMPLES, PVC, SERIE NORMAL, ESGOTO PREDIAL, DN 40 MM, JUNTA SOLDÁVEL, FORNECIDO E INSTALADO EM RAMAL DE DESCARGA OU RAMAL DE ESGOTO SANITÁRIO. AF_12/2014</v>
      </c>
      <c r="C159" s="36" t="str">
        <f>'[1]Orçamento Sintético'!E161</f>
        <v>UN</v>
      </c>
      <c r="D159" s="36">
        <v>1</v>
      </c>
      <c r="E159" s="37">
        <f>'BM 001'!G159</f>
        <v>1</v>
      </c>
      <c r="F159" s="68"/>
      <c r="G159" s="37">
        <f t="shared" si="42"/>
        <v>1</v>
      </c>
      <c r="H159" s="37">
        <f t="shared" si="43"/>
        <v>0</v>
      </c>
      <c r="I159" s="61">
        <v>12.05</v>
      </c>
      <c r="J159" s="18">
        <f t="shared" si="54"/>
        <v>12.05</v>
      </c>
      <c r="K159" s="18">
        <f t="shared" si="55"/>
        <v>12.05</v>
      </c>
      <c r="L159" s="18">
        <f t="shared" si="56"/>
        <v>0</v>
      </c>
      <c r="M159" s="18">
        <f t="shared" si="57"/>
        <v>12.05</v>
      </c>
      <c r="N159" s="18">
        <f t="shared" si="58"/>
        <v>0</v>
      </c>
      <c r="O159" s="40">
        <f t="shared" si="46"/>
        <v>0</v>
      </c>
    </row>
    <row r="160" spans="1:15" s="12" customFormat="1" ht="63.75">
      <c r="A160" s="36" t="str">
        <f>'[1]Orçamento Sintético'!A162</f>
        <v>1.16.13</v>
      </c>
      <c r="B160" s="36" t="str">
        <f>'[1]Orçamento Sintético'!D162</f>
        <v>JUNÇÃO SIMPLES, PVC, SERIE NORMAL, ESGOTO PREDIAL, DN 50 X 50 MM, JUNTA ELÁSTICA, FORNECIDO E INSTALADO EM RAMAL DE DESCARGA OU RAMAL DE ESGOTO SANITÁRIO. AF_12/2014</v>
      </c>
      <c r="C160" s="36" t="str">
        <f>'[1]Orçamento Sintético'!E162</f>
        <v>UN</v>
      </c>
      <c r="D160" s="36">
        <v>1</v>
      </c>
      <c r="E160" s="37">
        <f>'BM 001'!G160</f>
        <v>1</v>
      </c>
      <c r="F160" s="68"/>
      <c r="G160" s="37">
        <f t="shared" si="42"/>
        <v>1</v>
      </c>
      <c r="H160" s="37">
        <f t="shared" si="43"/>
        <v>0</v>
      </c>
      <c r="I160" s="61">
        <v>22.29</v>
      </c>
      <c r="J160" s="18">
        <f t="shared" si="54"/>
        <v>22.29</v>
      </c>
      <c r="K160" s="18">
        <f t="shared" si="55"/>
        <v>22.29</v>
      </c>
      <c r="L160" s="18">
        <f t="shared" si="56"/>
        <v>0</v>
      </c>
      <c r="M160" s="18">
        <f t="shared" si="57"/>
        <v>22.29</v>
      </c>
      <c r="N160" s="18">
        <f t="shared" si="58"/>
        <v>0</v>
      </c>
      <c r="O160" s="40">
        <f t="shared" si="46"/>
        <v>0</v>
      </c>
    </row>
    <row r="161" spans="1:15" s="12" customFormat="1" ht="25.5">
      <c r="A161" s="36" t="str">
        <f>'[1]Orçamento Sintético'!A163</f>
        <v>1.16.14</v>
      </c>
      <c r="B161" s="36" t="str">
        <f>'[1]Orçamento Sintético'!D163</f>
        <v>Junção simples em pvc rígido soldável, para esgoto primário, diâm = 100 x 100mm</v>
      </c>
      <c r="C161" s="36" t="str">
        <f>'[1]Orçamento Sintético'!E163</f>
        <v>un</v>
      </c>
      <c r="D161" s="36">
        <v>3</v>
      </c>
      <c r="E161" s="37">
        <f>'BM 001'!G161</f>
        <v>3</v>
      </c>
      <c r="F161" s="68"/>
      <c r="G161" s="37">
        <f t="shared" si="42"/>
        <v>3</v>
      </c>
      <c r="H161" s="37">
        <f t="shared" si="43"/>
        <v>0</v>
      </c>
      <c r="I161" s="61">
        <v>56.8</v>
      </c>
      <c r="J161" s="18">
        <f t="shared" si="54"/>
        <v>170.4</v>
      </c>
      <c r="K161" s="18">
        <f t="shared" si="55"/>
        <v>170.4</v>
      </c>
      <c r="L161" s="18">
        <f t="shared" si="56"/>
        <v>0</v>
      </c>
      <c r="M161" s="18">
        <f t="shared" si="57"/>
        <v>170.4</v>
      </c>
      <c r="N161" s="18">
        <f t="shared" si="58"/>
        <v>0</v>
      </c>
      <c r="O161" s="40">
        <f t="shared" si="46"/>
        <v>0</v>
      </c>
    </row>
    <row r="162" spans="1:15" s="12" customFormat="1" ht="25.5">
      <c r="A162" s="36" t="str">
        <f>'[1]Orçamento Sintético'!A164</f>
        <v>1.16.15</v>
      </c>
      <c r="B162" s="36" t="str">
        <f>'[1]Orçamento Sintético'!D164</f>
        <v>Junção invertida em pvc rígido c/ anéis, para esgoto primário, diâm =100 x 50mm</v>
      </c>
      <c r="C162" s="36" t="str">
        <f>'[1]Orçamento Sintético'!E164</f>
        <v>un</v>
      </c>
      <c r="D162" s="36">
        <v>3</v>
      </c>
      <c r="E162" s="37">
        <f>'BM 001'!G162</f>
        <v>3</v>
      </c>
      <c r="F162" s="68"/>
      <c r="G162" s="37">
        <f t="shared" si="42"/>
        <v>3</v>
      </c>
      <c r="H162" s="37">
        <f t="shared" si="43"/>
        <v>0</v>
      </c>
      <c r="I162" s="61">
        <v>46.84</v>
      </c>
      <c r="J162" s="18">
        <f t="shared" si="54"/>
        <v>140.52000000000001</v>
      </c>
      <c r="K162" s="18">
        <f t="shared" si="55"/>
        <v>140.52000000000001</v>
      </c>
      <c r="L162" s="18">
        <f t="shared" si="56"/>
        <v>0</v>
      </c>
      <c r="M162" s="18">
        <f t="shared" si="57"/>
        <v>140.52000000000001</v>
      </c>
      <c r="N162" s="18">
        <f t="shared" si="58"/>
        <v>0</v>
      </c>
      <c r="O162" s="40">
        <f t="shared" si="46"/>
        <v>0</v>
      </c>
    </row>
    <row r="163" spans="1:15" s="12" customFormat="1" ht="25.5">
      <c r="A163" s="36" t="str">
        <f>'[1]Orçamento Sintético'!A165</f>
        <v>1.16.16</v>
      </c>
      <c r="B163" s="36" t="str">
        <f>'[1]Orçamento Sintético'!D165</f>
        <v>Tê sanitário em pvc rígido soldável, para esgoto primário, diâm = 50 x 50mm</v>
      </c>
      <c r="C163" s="36" t="str">
        <f>'[1]Orçamento Sintético'!E165</f>
        <v>un</v>
      </c>
      <c r="D163" s="36">
        <v>7</v>
      </c>
      <c r="E163" s="37">
        <f>'BM 001'!G163</f>
        <v>7</v>
      </c>
      <c r="F163" s="68"/>
      <c r="G163" s="37">
        <f t="shared" si="42"/>
        <v>7</v>
      </c>
      <c r="H163" s="37">
        <f t="shared" si="43"/>
        <v>0</v>
      </c>
      <c r="I163" s="61">
        <v>23.27</v>
      </c>
      <c r="J163" s="18">
        <f t="shared" si="54"/>
        <v>162.88999999999999</v>
      </c>
      <c r="K163" s="18">
        <f t="shared" si="55"/>
        <v>162.88999999999999</v>
      </c>
      <c r="L163" s="18">
        <f t="shared" si="56"/>
        <v>0</v>
      </c>
      <c r="M163" s="18">
        <f t="shared" si="57"/>
        <v>162.88999999999999</v>
      </c>
      <c r="N163" s="18">
        <f t="shared" si="58"/>
        <v>0</v>
      </c>
      <c r="O163" s="40">
        <f t="shared" si="46"/>
        <v>0</v>
      </c>
    </row>
    <row r="164" spans="1:15" s="12" customFormat="1" ht="63.75">
      <c r="A164" s="36" t="str">
        <f>'[1]Orçamento Sintético'!A166</f>
        <v>1.16.17</v>
      </c>
      <c r="B164" s="36" t="str">
        <f>'[1]Orçamento Sintético'!D166</f>
        <v>LUVA SIMPLES, PVC, SERIE NORMAL, ESGOTO PREDIAL, DN 50 MM, JUNTA ELÁSTICA, FORNECIDO E INSTALADO EM PRUMADA DE ESGOTO SANITÁRIO OU VENTILAÇÃO. AF_12/2014</v>
      </c>
      <c r="C164" s="36" t="str">
        <f>'[1]Orçamento Sintético'!E166</f>
        <v>UN</v>
      </c>
      <c r="D164" s="36">
        <v>18</v>
      </c>
      <c r="E164" s="37">
        <f>'BM 001'!G164</f>
        <v>18</v>
      </c>
      <c r="F164" s="68"/>
      <c r="G164" s="37">
        <f t="shared" si="42"/>
        <v>18</v>
      </c>
      <c r="H164" s="37">
        <f t="shared" si="43"/>
        <v>0</v>
      </c>
      <c r="I164" s="61">
        <v>7.06</v>
      </c>
      <c r="J164" s="18">
        <f t="shared" si="54"/>
        <v>127.08</v>
      </c>
      <c r="K164" s="18">
        <f t="shared" si="55"/>
        <v>127.08</v>
      </c>
      <c r="L164" s="18">
        <f t="shared" si="56"/>
        <v>0</v>
      </c>
      <c r="M164" s="18">
        <f t="shared" si="57"/>
        <v>127.08</v>
      </c>
      <c r="N164" s="18">
        <f t="shared" si="58"/>
        <v>0</v>
      </c>
      <c r="O164" s="40">
        <f t="shared" si="46"/>
        <v>0</v>
      </c>
    </row>
    <row r="165" spans="1:15" s="12" customFormat="1" ht="25.5">
      <c r="A165" s="36" t="str">
        <f>'[1]Orçamento Sintético'!A167</f>
        <v>1.16.18</v>
      </c>
      <c r="B165" s="36" t="str">
        <f>'[1]Orçamento Sintético'!D167</f>
        <v>Luva simples em pvc rígido soldável, para esgoto primário, diâm = 100mm</v>
      </c>
      <c r="C165" s="36" t="str">
        <f>'[1]Orçamento Sintético'!E167</f>
        <v>un</v>
      </c>
      <c r="D165" s="36">
        <v>12</v>
      </c>
      <c r="E165" s="37">
        <f>'BM 001'!G165</f>
        <v>12</v>
      </c>
      <c r="F165" s="68"/>
      <c r="G165" s="37">
        <f t="shared" si="42"/>
        <v>12</v>
      </c>
      <c r="H165" s="37">
        <f t="shared" si="43"/>
        <v>0</v>
      </c>
      <c r="I165" s="61">
        <v>25.25</v>
      </c>
      <c r="J165" s="18">
        <f t="shared" si="54"/>
        <v>303</v>
      </c>
      <c r="K165" s="18">
        <f t="shared" si="55"/>
        <v>303</v>
      </c>
      <c r="L165" s="18">
        <f t="shared" si="56"/>
        <v>0</v>
      </c>
      <c r="M165" s="18">
        <f t="shared" si="57"/>
        <v>303</v>
      </c>
      <c r="N165" s="18">
        <f t="shared" si="58"/>
        <v>0</v>
      </c>
      <c r="O165" s="40">
        <f t="shared" si="46"/>
        <v>0</v>
      </c>
    </row>
    <row r="166" spans="1:15" s="12" customFormat="1" ht="25.5">
      <c r="A166" s="36" t="str">
        <f>'[1]Orçamento Sintético'!A168</f>
        <v>1.16.19</v>
      </c>
      <c r="B166" s="36" t="str">
        <f>'[1]Orçamento Sintético'!D168</f>
        <v>Tubo pvc rígido soldável ponta e bolsa p/ esgoto predial, d =  40 mm</v>
      </c>
      <c r="C166" s="36" t="str">
        <f>'[1]Orçamento Sintético'!E168</f>
        <v>m</v>
      </c>
      <c r="D166" s="36">
        <v>10.6</v>
      </c>
      <c r="E166" s="37">
        <f>'BM 001'!G166</f>
        <v>10.6</v>
      </c>
      <c r="F166" s="68"/>
      <c r="G166" s="37">
        <f t="shared" si="42"/>
        <v>10.6</v>
      </c>
      <c r="H166" s="37">
        <f t="shared" si="43"/>
        <v>0</v>
      </c>
      <c r="I166" s="61">
        <v>16.2</v>
      </c>
      <c r="J166" s="18">
        <f t="shared" si="54"/>
        <v>171.72</v>
      </c>
      <c r="K166" s="18">
        <f t="shared" si="55"/>
        <v>171.72</v>
      </c>
      <c r="L166" s="18">
        <f t="shared" si="56"/>
        <v>0</v>
      </c>
      <c r="M166" s="18">
        <f t="shared" si="57"/>
        <v>171.72</v>
      </c>
      <c r="N166" s="18">
        <f t="shared" si="58"/>
        <v>0</v>
      </c>
      <c r="O166" s="40">
        <f t="shared" si="46"/>
        <v>0</v>
      </c>
    </row>
    <row r="167" spans="1:15" s="12" customFormat="1" ht="25.5">
      <c r="A167" s="36" t="str">
        <f>'[1]Orçamento Sintético'!A169</f>
        <v>1.16.20</v>
      </c>
      <c r="B167" s="36" t="str">
        <f>'[1]Orçamento Sintético'!D169</f>
        <v>Tubo pvc rígido soldável ponta e bolsa p/ esgoto predial, d =  50 mm</v>
      </c>
      <c r="C167" s="36" t="str">
        <f>'[1]Orçamento Sintético'!E169</f>
        <v>m</v>
      </c>
      <c r="D167" s="36">
        <v>20</v>
      </c>
      <c r="E167" s="37">
        <f>'BM 001'!G167</f>
        <v>20</v>
      </c>
      <c r="F167" s="68"/>
      <c r="G167" s="37">
        <f t="shared" si="42"/>
        <v>20</v>
      </c>
      <c r="H167" s="37">
        <f t="shared" si="43"/>
        <v>0</v>
      </c>
      <c r="I167" s="61">
        <v>23.37</v>
      </c>
      <c r="J167" s="18">
        <f t="shared" si="54"/>
        <v>467.4</v>
      </c>
      <c r="K167" s="18">
        <f t="shared" si="55"/>
        <v>467.4</v>
      </c>
      <c r="L167" s="18">
        <f t="shared" si="56"/>
        <v>0</v>
      </c>
      <c r="M167" s="18">
        <f t="shared" si="57"/>
        <v>467.4</v>
      </c>
      <c r="N167" s="18">
        <f t="shared" si="58"/>
        <v>0</v>
      </c>
      <c r="O167" s="40">
        <f t="shared" si="46"/>
        <v>0</v>
      </c>
    </row>
    <row r="168" spans="1:15" s="12" customFormat="1" ht="25.5">
      <c r="A168" s="36" t="str">
        <f>'[1]Orçamento Sintético'!A170</f>
        <v>1.16.21</v>
      </c>
      <c r="B168" s="36" t="str">
        <f>'[1]Orçamento Sintético'!D170</f>
        <v>Tubo pvc rígido soldável ponta e bolsa p/ esgoto predial, d = 100 mm</v>
      </c>
      <c r="C168" s="36" t="str">
        <f>'[1]Orçamento Sintético'!E170</f>
        <v>m</v>
      </c>
      <c r="D168" s="36">
        <v>13</v>
      </c>
      <c r="E168" s="37">
        <f>'BM 001'!G168</f>
        <v>13</v>
      </c>
      <c r="F168" s="68"/>
      <c r="G168" s="37">
        <f t="shared" si="42"/>
        <v>13</v>
      </c>
      <c r="H168" s="37">
        <f t="shared" si="43"/>
        <v>0</v>
      </c>
      <c r="I168" s="61">
        <v>41.65</v>
      </c>
      <c r="J168" s="18">
        <f t="shared" si="54"/>
        <v>541.45000000000005</v>
      </c>
      <c r="K168" s="18">
        <f t="shared" si="55"/>
        <v>541.45000000000005</v>
      </c>
      <c r="L168" s="18">
        <f t="shared" si="56"/>
        <v>0</v>
      </c>
      <c r="M168" s="18">
        <f t="shared" si="57"/>
        <v>541.45000000000005</v>
      </c>
      <c r="N168" s="18">
        <f t="shared" si="58"/>
        <v>0</v>
      </c>
      <c r="O168" s="40">
        <f t="shared" si="46"/>
        <v>0</v>
      </c>
    </row>
    <row r="169" spans="1:15" s="12" customFormat="1" ht="25.5">
      <c r="A169" s="36" t="str">
        <f>'[1]Orçamento Sintético'!A171</f>
        <v>1.16.22</v>
      </c>
      <c r="B169" s="36" t="str">
        <f>'[1]Orçamento Sintético'!D171</f>
        <v>Terminal de ventilação em pvc rígido soldável, para esgoto primário, diâm = 50mm</v>
      </c>
      <c r="C169" s="36" t="str">
        <f>'[1]Orçamento Sintético'!E171</f>
        <v>un</v>
      </c>
      <c r="D169" s="36">
        <v>3</v>
      </c>
      <c r="E169" s="37">
        <f>'BM 001'!G169</f>
        <v>0</v>
      </c>
      <c r="F169" s="68">
        <v>3</v>
      </c>
      <c r="G169" s="37">
        <f t="shared" si="42"/>
        <v>3</v>
      </c>
      <c r="H169" s="37">
        <f t="shared" si="43"/>
        <v>0</v>
      </c>
      <c r="I169" s="61">
        <v>10.08</v>
      </c>
      <c r="J169" s="18">
        <f t="shared" si="54"/>
        <v>30.24</v>
      </c>
      <c r="K169" s="18">
        <f t="shared" si="55"/>
        <v>0</v>
      </c>
      <c r="L169" s="18">
        <f t="shared" si="56"/>
        <v>30.24</v>
      </c>
      <c r="M169" s="18">
        <f t="shared" si="57"/>
        <v>30.24</v>
      </c>
      <c r="N169" s="18">
        <f t="shared" si="58"/>
        <v>0</v>
      </c>
      <c r="O169" s="40">
        <f t="shared" si="46"/>
        <v>1</v>
      </c>
    </row>
    <row r="170" spans="1:15" s="82" customFormat="1" ht="12.75">
      <c r="A170" s="64" t="str">
        <f>'[1]Orçamento Sintético'!A172</f>
        <v>1.17</v>
      </c>
      <c r="B170" s="64" t="str">
        <f>'[1]Orçamento Sintético'!D172</f>
        <v>INSTALAÇÕES ELÉTRICAS</v>
      </c>
      <c r="C170" s="64"/>
      <c r="D170" s="64"/>
      <c r="E170" s="70"/>
      <c r="F170" s="83"/>
      <c r="G170" s="84"/>
      <c r="H170" s="84"/>
      <c r="I170" s="89"/>
      <c r="J170" s="89">
        <f>J171+J185+J192+J211+J229</f>
        <v>107909.05000000002</v>
      </c>
      <c r="K170" s="89">
        <f>K171+K185+K192+K211+K229</f>
        <v>1857.5</v>
      </c>
      <c r="L170" s="89">
        <f>L171+L185+L192+L211+L229</f>
        <v>929.47</v>
      </c>
      <c r="M170" s="89">
        <f>M171+M185+M192+M211+M229</f>
        <v>2786.9700000000003</v>
      </c>
      <c r="N170" s="89">
        <f>N171+N185+N192+N211+N229</f>
        <v>105122.08000000002</v>
      </c>
      <c r="O170" s="86"/>
    </row>
    <row r="171" spans="1:15" s="52" customFormat="1" ht="12.75">
      <c r="A171" s="72" t="str">
        <f>'[1]Orçamento Sintético'!A173</f>
        <v>1.17.01</v>
      </c>
      <c r="B171" s="72" t="str">
        <f>'[1]Orçamento Sintético'!D173</f>
        <v>ENTRADA PADRÃO</v>
      </c>
      <c r="C171" s="72"/>
      <c r="D171" s="72"/>
      <c r="E171" s="73"/>
      <c r="F171" s="80"/>
      <c r="G171" s="54"/>
      <c r="H171" s="54"/>
      <c r="I171" s="87"/>
      <c r="J171" s="87">
        <f>SUM(J172:J184)</f>
        <v>22684.920000000006</v>
      </c>
      <c r="K171" s="87">
        <f>SUM(K172:K184)</f>
        <v>0</v>
      </c>
      <c r="L171" s="87">
        <f>SUM(L172:L184)</f>
        <v>0</v>
      </c>
      <c r="M171" s="87">
        <f>SUM(M172:M184)</f>
        <v>0</v>
      </c>
      <c r="N171" s="87">
        <f>SUM(N172:N184)</f>
        <v>22684.920000000006</v>
      </c>
      <c r="O171" s="58"/>
    </row>
    <row r="172" spans="1:15" s="12" customFormat="1" ht="25.5">
      <c r="A172" s="36" t="str">
        <f>'[1]Orçamento Sintético'!A174</f>
        <v>1.17.01.1</v>
      </c>
      <c r="B172" s="36" t="str">
        <f>'[1]Orçamento Sintético'!D174</f>
        <v>Poste de concreto duplo T (DT)  9/300 - fornecimento e assentamento</v>
      </c>
      <c r="C172" s="36" t="str">
        <f>'[1]Orçamento Sintético'!E174</f>
        <v>un</v>
      </c>
      <c r="D172" s="36">
        <v>1</v>
      </c>
      <c r="E172" s="37">
        <f>'BM 001'!G172</f>
        <v>0</v>
      </c>
      <c r="F172" s="68"/>
      <c r="G172" s="37">
        <f t="shared" si="42"/>
        <v>0</v>
      </c>
      <c r="H172" s="37">
        <f t="shared" si="43"/>
        <v>1</v>
      </c>
      <c r="I172" s="61">
        <v>1109.3</v>
      </c>
      <c r="J172" s="18">
        <f t="shared" ref="J172:J184" si="59">TRUNC(($I172*D172),2)</f>
        <v>1109.3</v>
      </c>
      <c r="K172" s="18">
        <f t="shared" ref="K172:K184" si="60">TRUNC(($I172*E172),2)</f>
        <v>0</v>
      </c>
      <c r="L172" s="18">
        <f t="shared" ref="L172:L184" si="61">TRUNC(($I172*F172),2)</f>
        <v>0</v>
      </c>
      <c r="M172" s="18">
        <f t="shared" ref="M172:M184" si="62">TRUNC(($I172*G172),2)</f>
        <v>0</v>
      </c>
      <c r="N172" s="18">
        <f t="shared" ref="N172:N184" si="63">J172-M172</f>
        <v>1109.3</v>
      </c>
      <c r="O172" s="40">
        <f t="shared" si="46"/>
        <v>0</v>
      </c>
    </row>
    <row r="173" spans="1:15" s="12" customFormat="1" ht="38.25">
      <c r="A173" s="36" t="str">
        <f>'[1]Orçamento Sintético'!A175</f>
        <v>1.17.01.2</v>
      </c>
      <c r="B173" s="36" t="str">
        <f>'[1]Orçamento Sintético'!D175</f>
        <v>ARMAÇÃO SECUNDÁRIA, COM 3 ESTRIBOS E 3 ISOLADORES - FORNECIMENTO E INSTALAÇÃO. AF_07/2020</v>
      </c>
      <c r="C173" s="36" t="str">
        <f>'[1]Orçamento Sintético'!E175</f>
        <v>UN</v>
      </c>
      <c r="D173" s="36">
        <v>1</v>
      </c>
      <c r="E173" s="37">
        <f>'BM 001'!G173</f>
        <v>0</v>
      </c>
      <c r="F173" s="68"/>
      <c r="G173" s="37">
        <f t="shared" si="42"/>
        <v>0</v>
      </c>
      <c r="H173" s="37">
        <f t="shared" si="43"/>
        <v>1</v>
      </c>
      <c r="I173" s="61">
        <v>136.18</v>
      </c>
      <c r="J173" s="18">
        <f t="shared" si="59"/>
        <v>136.18</v>
      </c>
      <c r="K173" s="18">
        <f t="shared" si="60"/>
        <v>0</v>
      </c>
      <c r="L173" s="18">
        <f t="shared" si="61"/>
        <v>0</v>
      </c>
      <c r="M173" s="18">
        <f t="shared" si="62"/>
        <v>0</v>
      </c>
      <c r="N173" s="18">
        <f t="shared" si="63"/>
        <v>136.18</v>
      </c>
      <c r="O173" s="40">
        <f t="shared" si="46"/>
        <v>0</v>
      </c>
    </row>
    <row r="174" spans="1:15" s="12" customFormat="1" ht="12.75">
      <c r="A174" s="36" t="str">
        <f>'[1]Orçamento Sintético'!A176</f>
        <v>1.17.01.3</v>
      </c>
      <c r="B174" s="36" t="str">
        <f>'[1]Orçamento Sintético'!D176</f>
        <v>Cabeçote de alumínio de 3""</v>
      </c>
      <c r="C174" s="36" t="str">
        <f>'[1]Orçamento Sintético'!E176</f>
        <v>un</v>
      </c>
      <c r="D174" s="36">
        <v>1</v>
      </c>
      <c r="E174" s="37">
        <f>'BM 001'!G174</f>
        <v>0</v>
      </c>
      <c r="F174" s="68"/>
      <c r="G174" s="37">
        <f t="shared" si="42"/>
        <v>0</v>
      </c>
      <c r="H174" s="37">
        <f t="shared" si="43"/>
        <v>1</v>
      </c>
      <c r="I174" s="61">
        <v>32.64</v>
      </c>
      <c r="J174" s="18">
        <f t="shared" si="59"/>
        <v>32.64</v>
      </c>
      <c r="K174" s="18">
        <f t="shared" si="60"/>
        <v>0</v>
      </c>
      <c r="L174" s="18">
        <f t="shared" si="61"/>
        <v>0</v>
      </c>
      <c r="M174" s="18">
        <f t="shared" si="62"/>
        <v>0</v>
      </c>
      <c r="N174" s="18">
        <f t="shared" si="63"/>
        <v>32.64</v>
      </c>
      <c r="O174" s="40">
        <f t="shared" si="46"/>
        <v>0</v>
      </c>
    </row>
    <row r="175" spans="1:15" s="12" customFormat="1" ht="25.5">
      <c r="A175" s="36" t="str">
        <f>'[1]Orçamento Sintético'!A177</f>
        <v>1.17.01.4</v>
      </c>
      <c r="B175" s="36" t="str">
        <f>'[1]Orçamento Sintético'!D177</f>
        <v>Quadro de medição trifásica em Noril com lente para leitura</v>
      </c>
      <c r="C175" s="36" t="str">
        <f>'[1]Orçamento Sintético'!E177</f>
        <v>un</v>
      </c>
      <c r="D175" s="36">
        <v>1</v>
      </c>
      <c r="E175" s="37">
        <f>'BM 001'!G175</f>
        <v>0</v>
      </c>
      <c r="F175" s="68"/>
      <c r="G175" s="37">
        <f t="shared" si="42"/>
        <v>0</v>
      </c>
      <c r="H175" s="37">
        <f t="shared" si="43"/>
        <v>1</v>
      </c>
      <c r="I175" s="61">
        <v>743.88</v>
      </c>
      <c r="J175" s="18">
        <f t="shared" si="59"/>
        <v>743.88</v>
      </c>
      <c r="K175" s="18">
        <f t="shared" si="60"/>
        <v>0</v>
      </c>
      <c r="L175" s="18">
        <f t="shared" si="61"/>
        <v>0</v>
      </c>
      <c r="M175" s="18">
        <f t="shared" si="62"/>
        <v>0</v>
      </c>
      <c r="N175" s="18">
        <f t="shared" si="63"/>
        <v>743.88</v>
      </c>
      <c r="O175" s="40">
        <f t="shared" si="46"/>
        <v>0</v>
      </c>
    </row>
    <row r="176" spans="1:15" s="12" customFormat="1" ht="12.75">
      <c r="A176" s="36" t="str">
        <f>'[1]Orçamento Sintético'!A178</f>
        <v>1.17.01.5</v>
      </c>
      <c r="B176" s="36" t="str">
        <f>'[1]Orçamento Sintético'!D178</f>
        <v>Abraçadeira em fita de aço 1"", com fecho rápido</v>
      </c>
      <c r="C176" s="36" t="str">
        <f>'[1]Orçamento Sintético'!E178</f>
        <v>un</v>
      </c>
      <c r="D176" s="36">
        <v>3</v>
      </c>
      <c r="E176" s="37">
        <f>'BM 001'!G176</f>
        <v>0</v>
      </c>
      <c r="F176" s="68"/>
      <c r="G176" s="37">
        <f t="shared" ref="G176:G239" si="64">SUM(E176:F176)</f>
        <v>0</v>
      </c>
      <c r="H176" s="37">
        <f t="shared" ref="H176:H239" si="65">SUM(D176-G176)</f>
        <v>3</v>
      </c>
      <c r="I176" s="61">
        <v>10.27</v>
      </c>
      <c r="J176" s="18">
        <f t="shared" si="59"/>
        <v>30.81</v>
      </c>
      <c r="K176" s="18">
        <f t="shared" si="60"/>
        <v>0</v>
      </c>
      <c r="L176" s="18">
        <f t="shared" si="61"/>
        <v>0</v>
      </c>
      <c r="M176" s="18">
        <f t="shared" si="62"/>
        <v>0</v>
      </c>
      <c r="N176" s="18">
        <f t="shared" si="63"/>
        <v>30.81</v>
      </c>
      <c r="O176" s="40">
        <f t="shared" ref="O176:O239" si="66">TRUNC((L176/J176),2)</f>
        <v>0</v>
      </c>
    </row>
    <row r="177" spans="1:15" s="12" customFormat="1" ht="25.5">
      <c r="A177" s="36" t="str">
        <f>'[1]Orçamento Sintético'!A179</f>
        <v>1.17.01.6</v>
      </c>
      <c r="B177" s="36" t="str">
        <f>'[1]Orçamento Sintético'!D179</f>
        <v>Disjuntor termomagnético tripolar 200 A com caixa moldada 10 kA</v>
      </c>
      <c r="C177" s="36" t="str">
        <f>'[1]Orçamento Sintético'!E179</f>
        <v>un</v>
      </c>
      <c r="D177" s="36">
        <v>1</v>
      </c>
      <c r="E177" s="37">
        <f>'BM 001'!G177</f>
        <v>0</v>
      </c>
      <c r="F177" s="68"/>
      <c r="G177" s="37">
        <f t="shared" si="64"/>
        <v>0</v>
      </c>
      <c r="H177" s="37">
        <f t="shared" si="65"/>
        <v>1</v>
      </c>
      <c r="I177" s="61">
        <v>605.39</v>
      </c>
      <c r="J177" s="18">
        <f t="shared" si="59"/>
        <v>605.39</v>
      </c>
      <c r="K177" s="18">
        <f t="shared" si="60"/>
        <v>0</v>
      </c>
      <c r="L177" s="18">
        <f t="shared" si="61"/>
        <v>0</v>
      </c>
      <c r="M177" s="18">
        <f t="shared" si="62"/>
        <v>0</v>
      </c>
      <c r="N177" s="18">
        <f t="shared" si="63"/>
        <v>605.39</v>
      </c>
      <c r="O177" s="40">
        <f t="shared" si="66"/>
        <v>0</v>
      </c>
    </row>
    <row r="178" spans="1:15" s="12" customFormat="1" ht="25.5">
      <c r="A178" s="36" t="str">
        <f>'[1]Orçamento Sintético'!A180</f>
        <v>1.17.01.7</v>
      </c>
      <c r="B178" s="36" t="str">
        <f>'[1]Orçamento Sintético'!D180</f>
        <v>Cabo de cobre isolado em EPR flexível unipolar  95mm² - 0,6Kv/1Kv/90°</v>
      </c>
      <c r="C178" s="36" t="str">
        <f>'[1]Orçamento Sintético'!E180</f>
        <v>m</v>
      </c>
      <c r="D178" s="36">
        <v>1</v>
      </c>
      <c r="E178" s="37">
        <f>'BM 001'!G178</f>
        <v>0</v>
      </c>
      <c r="F178" s="68"/>
      <c r="G178" s="37">
        <f t="shared" si="64"/>
        <v>0</v>
      </c>
      <c r="H178" s="37">
        <f t="shared" si="65"/>
        <v>1</v>
      </c>
      <c r="I178" s="61">
        <v>135.53</v>
      </c>
      <c r="J178" s="18">
        <f t="shared" si="59"/>
        <v>135.53</v>
      </c>
      <c r="K178" s="18">
        <f t="shared" si="60"/>
        <v>0</v>
      </c>
      <c r="L178" s="18">
        <f t="shared" si="61"/>
        <v>0</v>
      </c>
      <c r="M178" s="18">
        <f t="shared" si="62"/>
        <v>0</v>
      </c>
      <c r="N178" s="18">
        <f t="shared" si="63"/>
        <v>135.53</v>
      </c>
      <c r="O178" s="40">
        <f t="shared" si="66"/>
        <v>0</v>
      </c>
    </row>
    <row r="179" spans="1:15" s="12" customFormat="1" ht="25.5">
      <c r="A179" s="36" t="str">
        <f>'[1]Orçamento Sintético'!A181</f>
        <v>1.17.01.8</v>
      </c>
      <c r="B179" s="36" t="str">
        <f>'[1]Orçamento Sintético'!D181</f>
        <v>Cabo de cobre isolado em EPR flexível unipolar  50mm² - 0,6Kv/1Kv/90°</v>
      </c>
      <c r="C179" s="36" t="str">
        <f>'[1]Orçamento Sintético'!E181</f>
        <v>m</v>
      </c>
      <c r="D179" s="36">
        <v>27</v>
      </c>
      <c r="E179" s="37">
        <f>'BM 001'!G179</f>
        <v>0</v>
      </c>
      <c r="F179" s="68"/>
      <c r="G179" s="37">
        <f t="shared" si="64"/>
        <v>0</v>
      </c>
      <c r="H179" s="37">
        <f t="shared" si="65"/>
        <v>27</v>
      </c>
      <c r="I179" s="61">
        <v>69.73</v>
      </c>
      <c r="J179" s="18">
        <f t="shared" si="59"/>
        <v>1882.71</v>
      </c>
      <c r="K179" s="18">
        <f t="shared" si="60"/>
        <v>0</v>
      </c>
      <c r="L179" s="18">
        <f t="shared" si="61"/>
        <v>0</v>
      </c>
      <c r="M179" s="18">
        <f t="shared" si="62"/>
        <v>0</v>
      </c>
      <c r="N179" s="18">
        <f t="shared" si="63"/>
        <v>1882.71</v>
      </c>
      <c r="O179" s="40">
        <f t="shared" si="66"/>
        <v>0</v>
      </c>
    </row>
    <row r="180" spans="1:15" s="12" customFormat="1" ht="25.5">
      <c r="A180" s="36" t="str">
        <f>'[1]Orçamento Sintético'!A182</f>
        <v>1.17.01.9</v>
      </c>
      <c r="B180" s="36" t="str">
        <f>'[1]Orçamento Sintético'!D182</f>
        <v>Eletroduto em ferro galvanizado pesado sem costura 3"" x 3m</v>
      </c>
      <c r="C180" s="36" t="str">
        <f>'[1]Orçamento Sintético'!E182</f>
        <v>un</v>
      </c>
      <c r="D180" s="36">
        <v>26</v>
      </c>
      <c r="E180" s="37">
        <f>'BM 001'!G180</f>
        <v>0</v>
      </c>
      <c r="F180" s="68"/>
      <c r="G180" s="37">
        <f t="shared" si="64"/>
        <v>0</v>
      </c>
      <c r="H180" s="37">
        <f t="shared" si="65"/>
        <v>26</v>
      </c>
      <c r="I180" s="61">
        <v>669.04</v>
      </c>
      <c r="J180" s="18">
        <f t="shared" si="59"/>
        <v>17395.04</v>
      </c>
      <c r="K180" s="18">
        <f t="shared" si="60"/>
        <v>0</v>
      </c>
      <c r="L180" s="18">
        <f t="shared" si="61"/>
        <v>0</v>
      </c>
      <c r="M180" s="18">
        <f t="shared" si="62"/>
        <v>0</v>
      </c>
      <c r="N180" s="18">
        <f t="shared" si="63"/>
        <v>17395.04</v>
      </c>
      <c r="O180" s="40">
        <f t="shared" si="66"/>
        <v>0</v>
      </c>
    </row>
    <row r="181" spans="1:15" s="12" customFormat="1" ht="12.75">
      <c r="A181" s="36" t="str">
        <f>'[1]Orçamento Sintético'!A183</f>
        <v>1.17.01.10</v>
      </c>
      <c r="B181" s="36" t="str">
        <f>'[1]Orçamento Sintético'!D183</f>
        <v>Eletroduto de pvc rígido roscável, diâm = 32mm (1"")</v>
      </c>
      <c r="C181" s="36" t="str">
        <f>'[1]Orçamento Sintético'!E183</f>
        <v>m</v>
      </c>
      <c r="D181" s="36">
        <v>11</v>
      </c>
      <c r="E181" s="37">
        <f>'BM 001'!G181</f>
        <v>0</v>
      </c>
      <c r="F181" s="68"/>
      <c r="G181" s="37">
        <f t="shared" si="64"/>
        <v>0</v>
      </c>
      <c r="H181" s="37">
        <f t="shared" si="65"/>
        <v>11</v>
      </c>
      <c r="I181" s="61">
        <v>15.03</v>
      </c>
      <c r="J181" s="18">
        <f t="shared" si="59"/>
        <v>165.33</v>
      </c>
      <c r="K181" s="18">
        <f t="shared" si="60"/>
        <v>0</v>
      </c>
      <c r="L181" s="18">
        <f t="shared" si="61"/>
        <v>0</v>
      </c>
      <c r="M181" s="18">
        <f t="shared" si="62"/>
        <v>0</v>
      </c>
      <c r="N181" s="18">
        <f t="shared" si="63"/>
        <v>165.33</v>
      </c>
      <c r="O181" s="40">
        <f t="shared" si="66"/>
        <v>0</v>
      </c>
    </row>
    <row r="182" spans="1:15" s="12" customFormat="1" ht="25.5">
      <c r="A182" s="36" t="str">
        <f>'[1]Orçamento Sintético'!A184</f>
        <v>1.17.01.11</v>
      </c>
      <c r="B182" s="36" t="str">
        <f>'[1]Orçamento Sintético'!D184</f>
        <v>Curva para eletroduto galvanizado, diâm = 3"" - Rev.01</v>
      </c>
      <c r="C182" s="36" t="str">
        <f>'[1]Orçamento Sintético'!E184</f>
        <v>un</v>
      </c>
      <c r="D182" s="36">
        <v>2</v>
      </c>
      <c r="E182" s="37">
        <f>'BM 001'!G182</f>
        <v>0</v>
      </c>
      <c r="F182" s="68"/>
      <c r="G182" s="37">
        <f t="shared" si="64"/>
        <v>0</v>
      </c>
      <c r="H182" s="37">
        <f t="shared" si="65"/>
        <v>2</v>
      </c>
      <c r="I182" s="61">
        <v>94.74</v>
      </c>
      <c r="J182" s="18">
        <f t="shared" si="59"/>
        <v>189.48</v>
      </c>
      <c r="K182" s="18">
        <f t="shared" si="60"/>
        <v>0</v>
      </c>
      <c r="L182" s="18">
        <f t="shared" si="61"/>
        <v>0</v>
      </c>
      <c r="M182" s="18">
        <f t="shared" si="62"/>
        <v>0</v>
      </c>
      <c r="N182" s="18">
        <f t="shared" si="63"/>
        <v>189.48</v>
      </c>
      <c r="O182" s="40">
        <f t="shared" si="66"/>
        <v>0</v>
      </c>
    </row>
    <row r="183" spans="1:15" s="12" customFormat="1" ht="25.5">
      <c r="A183" s="36" t="str">
        <f>'[1]Orçamento Sintético'!A185</f>
        <v>1.17.01.12</v>
      </c>
      <c r="B183" s="36" t="str">
        <f>'[1]Orçamento Sintético'!D185</f>
        <v>Fornecimento de haste de aterramento 5/8""x3,00m com conector (Cópia da ORSE)</v>
      </c>
      <c r="C183" s="36" t="str">
        <f>'[1]Orçamento Sintético'!E185</f>
        <v>un</v>
      </c>
      <c r="D183" s="36">
        <v>3</v>
      </c>
      <c r="E183" s="37">
        <f>'BM 001'!G183</f>
        <v>0</v>
      </c>
      <c r="F183" s="68"/>
      <c r="G183" s="37">
        <f t="shared" si="64"/>
        <v>0</v>
      </c>
      <c r="H183" s="37">
        <f t="shared" si="65"/>
        <v>3</v>
      </c>
      <c r="I183" s="61">
        <v>72.959999999999994</v>
      </c>
      <c r="J183" s="18">
        <f t="shared" si="59"/>
        <v>218.88</v>
      </c>
      <c r="K183" s="18">
        <f t="shared" si="60"/>
        <v>0</v>
      </c>
      <c r="L183" s="18">
        <f t="shared" si="61"/>
        <v>0</v>
      </c>
      <c r="M183" s="18">
        <f t="shared" si="62"/>
        <v>0</v>
      </c>
      <c r="N183" s="18">
        <f t="shared" si="63"/>
        <v>218.88</v>
      </c>
      <c r="O183" s="40">
        <f t="shared" si="66"/>
        <v>0</v>
      </c>
    </row>
    <row r="184" spans="1:15" s="12" customFormat="1" ht="51">
      <c r="A184" s="36" t="str">
        <f>'[1]Orçamento Sintético'!A186</f>
        <v>1.17.01.13</v>
      </c>
      <c r="B184" s="36" t="str">
        <f>'[1]Orçamento Sintético'!D186</f>
        <v>Caixa pré-moldada c/tampa para aterramento (20x20x15cm), padrão Energisa Caixa pré-moldada c/ tampa para aterramento (20x20x15cm), padrão Energisa</v>
      </c>
      <c r="C184" s="36" t="str">
        <f>'[1]Orçamento Sintético'!E186</f>
        <v>un</v>
      </c>
      <c r="D184" s="36">
        <v>3</v>
      </c>
      <c r="E184" s="37">
        <f>'BM 001'!G184</f>
        <v>0</v>
      </c>
      <c r="F184" s="68"/>
      <c r="G184" s="37">
        <f t="shared" si="64"/>
        <v>0</v>
      </c>
      <c r="H184" s="37">
        <f t="shared" si="65"/>
        <v>3</v>
      </c>
      <c r="I184" s="61">
        <v>13.25</v>
      </c>
      <c r="J184" s="18">
        <f t="shared" si="59"/>
        <v>39.75</v>
      </c>
      <c r="K184" s="18">
        <f t="shared" si="60"/>
        <v>0</v>
      </c>
      <c r="L184" s="18">
        <f t="shared" si="61"/>
        <v>0</v>
      </c>
      <c r="M184" s="18">
        <f t="shared" si="62"/>
        <v>0</v>
      </c>
      <c r="N184" s="18">
        <f t="shared" si="63"/>
        <v>39.75</v>
      </c>
      <c r="O184" s="40">
        <f t="shared" si="66"/>
        <v>0</v>
      </c>
    </row>
    <row r="185" spans="1:15" s="92" customFormat="1" ht="12.75">
      <c r="A185" s="78" t="str">
        <f>'[1]Orçamento Sintético'!A187</f>
        <v>1.17.02</v>
      </c>
      <c r="B185" s="78" t="str">
        <f>'[1]Orçamento Sintético'!D187</f>
        <v>CABOS E ELETRODUTOS</v>
      </c>
      <c r="C185" s="78"/>
      <c r="D185" s="78"/>
      <c r="E185" s="73"/>
      <c r="F185" s="80"/>
      <c r="G185" s="55"/>
      <c r="H185" s="55"/>
      <c r="I185" s="76"/>
      <c r="J185" s="76">
        <f>SUM(J186:J191)</f>
        <v>18843.839999999997</v>
      </c>
      <c r="K185" s="76">
        <f>SUM(K186:K191)</f>
        <v>312.5</v>
      </c>
      <c r="L185" s="76">
        <f>SUM(L186:L191)</f>
        <v>359</v>
      </c>
      <c r="M185" s="76">
        <f>SUM(M186:M191)</f>
        <v>671.5</v>
      </c>
      <c r="N185" s="76">
        <f>SUM(N186:N191)</f>
        <v>18172.339999999997</v>
      </c>
      <c r="O185" s="58"/>
    </row>
    <row r="186" spans="1:15" s="12" customFormat="1" ht="25.5">
      <c r="A186" s="36" t="str">
        <f>'[1]Orçamento Sintético'!A188</f>
        <v>1.17.02.1</v>
      </c>
      <c r="B186" s="36" t="str">
        <f>'[1]Orçamento Sintético'!D188</f>
        <v>Cabo de cobre flexível isolado, seção  1,5mm², 450/ 750v / 70°c</v>
      </c>
      <c r="C186" s="36" t="str">
        <f>'[1]Orçamento Sintético'!E188</f>
        <v>m</v>
      </c>
      <c r="D186" s="36">
        <v>715</v>
      </c>
      <c r="E186" s="37">
        <f>'BM 001'!G186</f>
        <v>0</v>
      </c>
      <c r="F186" s="68"/>
      <c r="G186" s="37">
        <f t="shared" si="64"/>
        <v>0</v>
      </c>
      <c r="H186" s="37">
        <f t="shared" si="65"/>
        <v>715</v>
      </c>
      <c r="I186" s="61">
        <v>6.31</v>
      </c>
      <c r="J186" s="18">
        <f t="shared" ref="J186:J191" si="67">TRUNC(($I186*D186),2)</f>
        <v>4511.6499999999996</v>
      </c>
      <c r="K186" s="18">
        <f t="shared" ref="K186:K191" si="68">TRUNC(($I186*E186),2)</f>
        <v>0</v>
      </c>
      <c r="L186" s="18">
        <f t="shared" ref="L186:L191" si="69">TRUNC(($I186*F186),2)</f>
        <v>0</v>
      </c>
      <c r="M186" s="18">
        <f t="shared" ref="M186:M191" si="70">TRUNC(($I186*G186),2)</f>
        <v>0</v>
      </c>
      <c r="N186" s="18">
        <f t="shared" ref="N186:N191" si="71">J186-M186</f>
        <v>4511.6499999999996</v>
      </c>
      <c r="O186" s="40">
        <f t="shared" si="66"/>
        <v>0</v>
      </c>
    </row>
    <row r="187" spans="1:15" s="12" customFormat="1" ht="25.5">
      <c r="A187" s="36" t="str">
        <f>'[1]Orçamento Sintético'!A189</f>
        <v>1.17.02.2</v>
      </c>
      <c r="B187" s="36" t="str">
        <f>'[1]Orçamento Sintético'!D189</f>
        <v>Cabo de cobre flexível isolado, seção  2,5mm², 450/ 750v / 70°c</v>
      </c>
      <c r="C187" s="36" t="str">
        <f>'[1]Orçamento Sintético'!E189</f>
        <v>m</v>
      </c>
      <c r="D187" s="36">
        <v>778</v>
      </c>
      <c r="E187" s="37">
        <f>'BM 001'!G187</f>
        <v>0</v>
      </c>
      <c r="F187" s="68"/>
      <c r="G187" s="37">
        <f t="shared" si="64"/>
        <v>0</v>
      </c>
      <c r="H187" s="37">
        <f t="shared" si="65"/>
        <v>778</v>
      </c>
      <c r="I187" s="61">
        <v>7.21</v>
      </c>
      <c r="J187" s="18">
        <f t="shared" si="67"/>
        <v>5609.38</v>
      </c>
      <c r="K187" s="18">
        <f t="shared" si="68"/>
        <v>0</v>
      </c>
      <c r="L187" s="18">
        <f t="shared" si="69"/>
        <v>0</v>
      </c>
      <c r="M187" s="18">
        <f t="shared" si="70"/>
        <v>0</v>
      </c>
      <c r="N187" s="18">
        <f t="shared" si="71"/>
        <v>5609.38</v>
      </c>
      <c r="O187" s="40">
        <f t="shared" si="66"/>
        <v>0</v>
      </c>
    </row>
    <row r="188" spans="1:15" s="12" customFormat="1" ht="25.5">
      <c r="A188" s="36" t="str">
        <f>'[1]Orçamento Sintético'!A190</f>
        <v>1.17.02.3</v>
      </c>
      <c r="B188" s="36" t="str">
        <f>'[1]Orçamento Sintético'!D190</f>
        <v>Cabo de cobre flexível isolado, seção  4mm², 450/ 750v / 70°c</v>
      </c>
      <c r="C188" s="36" t="str">
        <f>'[1]Orçamento Sintético'!E190</f>
        <v>m</v>
      </c>
      <c r="D188" s="36">
        <v>298</v>
      </c>
      <c r="E188" s="37">
        <f>'BM 001'!G188</f>
        <v>0</v>
      </c>
      <c r="F188" s="68"/>
      <c r="G188" s="37">
        <f t="shared" si="64"/>
        <v>0</v>
      </c>
      <c r="H188" s="37">
        <f t="shared" si="65"/>
        <v>298</v>
      </c>
      <c r="I188" s="61">
        <v>9.1300000000000008</v>
      </c>
      <c r="J188" s="18">
        <f t="shared" si="67"/>
        <v>2720.74</v>
      </c>
      <c r="K188" s="18">
        <f t="shared" si="68"/>
        <v>0</v>
      </c>
      <c r="L188" s="18">
        <f t="shared" si="69"/>
        <v>0</v>
      </c>
      <c r="M188" s="18">
        <f t="shared" si="70"/>
        <v>0</v>
      </c>
      <c r="N188" s="18">
        <f t="shared" si="71"/>
        <v>2720.74</v>
      </c>
      <c r="O188" s="40">
        <f t="shared" si="66"/>
        <v>0</v>
      </c>
    </row>
    <row r="189" spans="1:15" s="12" customFormat="1" ht="12.75">
      <c r="A189" s="36" t="str">
        <f>'[1]Orçamento Sintético'!A191</f>
        <v>1.17.02.4</v>
      </c>
      <c r="B189" s="36" t="str">
        <f>'[1]Orçamento Sintético'!D191</f>
        <v>Canaleta plástica 50x80mm, Hellerman ou similar</v>
      </c>
      <c r="C189" s="36" t="str">
        <f>'[1]Orçamento Sintético'!E191</f>
        <v>m</v>
      </c>
      <c r="D189" s="36">
        <v>70</v>
      </c>
      <c r="E189" s="37">
        <f>'BM 001'!G189</f>
        <v>0</v>
      </c>
      <c r="F189" s="68"/>
      <c r="G189" s="37">
        <f t="shared" si="64"/>
        <v>0</v>
      </c>
      <c r="H189" s="37">
        <f t="shared" si="65"/>
        <v>70</v>
      </c>
      <c r="I189" s="61">
        <v>66.91</v>
      </c>
      <c r="J189" s="18">
        <f t="shared" si="67"/>
        <v>4683.7</v>
      </c>
      <c r="K189" s="18">
        <f t="shared" si="68"/>
        <v>0</v>
      </c>
      <c r="L189" s="18">
        <f t="shared" si="69"/>
        <v>0</v>
      </c>
      <c r="M189" s="18">
        <f t="shared" si="70"/>
        <v>0</v>
      </c>
      <c r="N189" s="18">
        <f t="shared" si="71"/>
        <v>4683.7</v>
      </c>
      <c r="O189" s="40">
        <f t="shared" si="66"/>
        <v>0</v>
      </c>
    </row>
    <row r="190" spans="1:15" s="12" customFormat="1" ht="25.5">
      <c r="A190" s="36" t="str">
        <f>'[1]Orçamento Sintético'!A192</f>
        <v>1.17.02.5</v>
      </c>
      <c r="B190" s="36" t="str">
        <f>'[1]Orçamento Sintético'!D192</f>
        <v>Eletroduto flexível de pvc (sanfonado), diâm = 25mm (3/4"")</v>
      </c>
      <c r="C190" s="36" t="str">
        <f>'[1]Orçamento Sintético'!E192</f>
        <v>m</v>
      </c>
      <c r="D190" s="36">
        <v>124</v>
      </c>
      <c r="E190" s="37">
        <f>'BM 001'!G190</f>
        <v>50</v>
      </c>
      <c r="F190" s="68">
        <v>25</v>
      </c>
      <c r="G190" s="37">
        <f t="shared" si="64"/>
        <v>75</v>
      </c>
      <c r="H190" s="37">
        <f t="shared" si="65"/>
        <v>49</v>
      </c>
      <c r="I190" s="61">
        <v>6.25</v>
      </c>
      <c r="J190" s="18">
        <f t="shared" si="67"/>
        <v>775</v>
      </c>
      <c r="K190" s="18">
        <f t="shared" si="68"/>
        <v>312.5</v>
      </c>
      <c r="L190" s="18">
        <f t="shared" si="69"/>
        <v>156.25</v>
      </c>
      <c r="M190" s="18">
        <f t="shared" si="70"/>
        <v>468.75</v>
      </c>
      <c r="N190" s="18">
        <f t="shared" si="71"/>
        <v>306.25</v>
      </c>
      <c r="O190" s="40">
        <f t="shared" si="66"/>
        <v>0.2</v>
      </c>
    </row>
    <row r="191" spans="1:15" s="12" customFormat="1" ht="25.5">
      <c r="A191" s="36" t="str">
        <f>'[1]Orçamento Sintético'!A193</f>
        <v>1.17.02.6</v>
      </c>
      <c r="B191" s="36" t="str">
        <f>'[1]Orçamento Sintético'!D193</f>
        <v>Eletroduto flexível de pvc (sanfonado), diâm = 32mm (1"")</v>
      </c>
      <c r="C191" s="36" t="str">
        <f>'[1]Orçamento Sintético'!E193</f>
        <v>m</v>
      </c>
      <c r="D191" s="36">
        <v>67</v>
      </c>
      <c r="E191" s="37">
        <f>'BM 001'!G191</f>
        <v>0</v>
      </c>
      <c r="F191" s="68">
        <v>25</v>
      </c>
      <c r="G191" s="37">
        <f t="shared" si="64"/>
        <v>25</v>
      </c>
      <c r="H191" s="37">
        <f t="shared" si="65"/>
        <v>42</v>
      </c>
      <c r="I191" s="61">
        <v>8.11</v>
      </c>
      <c r="J191" s="18">
        <f t="shared" si="67"/>
        <v>543.37</v>
      </c>
      <c r="K191" s="18">
        <f t="shared" si="68"/>
        <v>0</v>
      </c>
      <c r="L191" s="18">
        <f t="shared" si="69"/>
        <v>202.75</v>
      </c>
      <c r="M191" s="18">
        <f t="shared" si="70"/>
        <v>202.75</v>
      </c>
      <c r="N191" s="18">
        <f t="shared" si="71"/>
        <v>340.62</v>
      </c>
      <c r="O191" s="40">
        <f t="shared" si="66"/>
        <v>0.37</v>
      </c>
    </row>
    <row r="192" spans="1:15" s="92" customFormat="1" ht="12.75">
      <c r="A192" s="78" t="str">
        <f>'[1]Orçamento Sintético'!A194</f>
        <v>1.17.03</v>
      </c>
      <c r="B192" s="78" t="str">
        <f>'[1]Orçamento Sintético'!D194</f>
        <v>CAIXAS/LUMINÁRIAS/INTERRUPTORES</v>
      </c>
      <c r="C192" s="78"/>
      <c r="D192" s="78"/>
      <c r="E192" s="73"/>
      <c r="F192" s="74"/>
      <c r="G192" s="54"/>
      <c r="H192" s="54"/>
      <c r="I192" s="75"/>
      <c r="J192" s="76">
        <f>SUM(J193:J210)</f>
        <v>8989.2999999999993</v>
      </c>
      <c r="K192" s="76">
        <f>SUM(K193:K210)</f>
        <v>0</v>
      </c>
      <c r="L192" s="76">
        <f>SUM(L193:L210)</f>
        <v>230</v>
      </c>
      <c r="M192" s="76">
        <f>SUM(M193:M210)</f>
        <v>230</v>
      </c>
      <c r="N192" s="76">
        <f>SUM(N193:N210)</f>
        <v>8759.2999999999993</v>
      </c>
      <c r="O192" s="58"/>
    </row>
    <row r="193" spans="1:15" s="12" customFormat="1" ht="25.5">
      <c r="A193" s="36" t="str">
        <f>'[1]Orçamento Sintético'!A195</f>
        <v>1.17.03.1</v>
      </c>
      <c r="B193" s="36" t="str">
        <f>'[1]Orçamento Sintético'!D195</f>
        <v>Caixa de passagem pvc, 4"" x 4"" cm, embutir, p/eletroduto</v>
      </c>
      <c r="C193" s="36" t="str">
        <f>'[1]Orçamento Sintético'!E195</f>
        <v>un</v>
      </c>
      <c r="D193" s="36">
        <v>5</v>
      </c>
      <c r="E193" s="37">
        <f>'BM 001'!G193</f>
        <v>0</v>
      </c>
      <c r="F193" s="68">
        <v>5</v>
      </c>
      <c r="G193" s="37">
        <f t="shared" si="64"/>
        <v>5</v>
      </c>
      <c r="H193" s="37">
        <f t="shared" si="65"/>
        <v>0</v>
      </c>
      <c r="I193" s="61">
        <v>16.079999999999998</v>
      </c>
      <c r="J193" s="18">
        <f t="shared" ref="J193:J210" si="72">TRUNC(($I193*D193),2)</f>
        <v>80.400000000000006</v>
      </c>
      <c r="K193" s="18">
        <f t="shared" ref="K193:K210" si="73">TRUNC(($I193*E193),2)</f>
        <v>0</v>
      </c>
      <c r="L193" s="18">
        <f t="shared" ref="L193:L210" si="74">TRUNC(($I193*F193),2)</f>
        <v>80.400000000000006</v>
      </c>
      <c r="M193" s="18">
        <f t="shared" ref="M193:M210" si="75">TRUNC(($I193*G193),2)</f>
        <v>80.400000000000006</v>
      </c>
      <c r="N193" s="18">
        <f t="shared" ref="N193:N210" si="76">J193-M193</f>
        <v>0</v>
      </c>
      <c r="O193" s="40">
        <f t="shared" si="66"/>
        <v>1</v>
      </c>
    </row>
    <row r="194" spans="1:15" s="12" customFormat="1" ht="25.5">
      <c r="A194" s="36" t="str">
        <f>'[1]Orçamento Sintético'!A196</f>
        <v>1.17.03.2</v>
      </c>
      <c r="B194" s="36" t="str">
        <f>'[1]Orçamento Sintético'!D196</f>
        <v>Caixa de passagem pvc, 4"" x 2"", embutir, p/eletroduto - Rev 01</v>
      </c>
      <c r="C194" s="36" t="str">
        <f>'[1]Orçamento Sintético'!E196</f>
        <v>un</v>
      </c>
      <c r="D194" s="36">
        <v>67</v>
      </c>
      <c r="E194" s="37">
        <f>'BM 001'!G194</f>
        <v>0</v>
      </c>
      <c r="F194" s="68">
        <v>11</v>
      </c>
      <c r="G194" s="37">
        <f t="shared" si="64"/>
        <v>11</v>
      </c>
      <c r="H194" s="37">
        <f t="shared" si="65"/>
        <v>56</v>
      </c>
      <c r="I194" s="61">
        <v>13.6</v>
      </c>
      <c r="J194" s="18">
        <f t="shared" si="72"/>
        <v>911.2</v>
      </c>
      <c r="K194" s="18">
        <f t="shared" si="73"/>
        <v>0</v>
      </c>
      <c r="L194" s="18">
        <f t="shared" si="74"/>
        <v>149.6</v>
      </c>
      <c r="M194" s="18">
        <f t="shared" si="75"/>
        <v>149.6</v>
      </c>
      <c r="N194" s="18">
        <f t="shared" si="76"/>
        <v>761.6</v>
      </c>
      <c r="O194" s="40">
        <f t="shared" si="66"/>
        <v>0.16</v>
      </c>
    </row>
    <row r="195" spans="1:15" s="12" customFormat="1" ht="12.75">
      <c r="A195" s="36" t="str">
        <f>'[1]Orçamento Sintético'!A197</f>
        <v>1.17.03.3</v>
      </c>
      <c r="B195" s="36" t="str">
        <f>'[1]Orçamento Sintético'!D197</f>
        <v>Placa cega para caixa de pvc 4""x 4"", p/eletroduto</v>
      </c>
      <c r="C195" s="36" t="str">
        <f>'[1]Orçamento Sintético'!E197</f>
        <v>un</v>
      </c>
      <c r="D195" s="36">
        <v>5</v>
      </c>
      <c r="E195" s="37">
        <f>'BM 001'!G195</f>
        <v>0</v>
      </c>
      <c r="F195" s="68"/>
      <c r="G195" s="37">
        <f t="shared" si="64"/>
        <v>0</v>
      </c>
      <c r="H195" s="37">
        <f t="shared" si="65"/>
        <v>5</v>
      </c>
      <c r="I195" s="61">
        <v>3.74</v>
      </c>
      <c r="J195" s="18">
        <f t="shared" si="72"/>
        <v>18.7</v>
      </c>
      <c r="K195" s="18">
        <f t="shared" si="73"/>
        <v>0</v>
      </c>
      <c r="L195" s="18">
        <f t="shared" si="74"/>
        <v>0</v>
      </c>
      <c r="M195" s="18">
        <f t="shared" si="75"/>
        <v>0</v>
      </c>
      <c r="N195" s="18">
        <f t="shared" si="76"/>
        <v>18.7</v>
      </c>
      <c r="O195" s="40">
        <f t="shared" si="66"/>
        <v>0</v>
      </c>
    </row>
    <row r="196" spans="1:15" s="12" customFormat="1" ht="12.75">
      <c r="A196" s="36" t="str">
        <f>'[1]Orçamento Sintético'!A198</f>
        <v>1.17.03.4</v>
      </c>
      <c r="B196" s="36" t="str">
        <f>'[1]Orçamento Sintético'!D198</f>
        <v>Interruptor 02 seções, com caixa pvc 4""x2""</v>
      </c>
      <c r="C196" s="36" t="str">
        <f>'[1]Orçamento Sintético'!E198</f>
        <v>un</v>
      </c>
      <c r="D196" s="36">
        <v>2</v>
      </c>
      <c r="E196" s="37">
        <f>'BM 001'!G196</f>
        <v>0</v>
      </c>
      <c r="F196" s="68"/>
      <c r="G196" s="37">
        <f t="shared" si="64"/>
        <v>0</v>
      </c>
      <c r="H196" s="37">
        <f t="shared" si="65"/>
        <v>2</v>
      </c>
      <c r="I196" s="61">
        <v>21.13</v>
      </c>
      <c r="J196" s="18">
        <f t="shared" si="72"/>
        <v>42.26</v>
      </c>
      <c r="K196" s="18">
        <f t="shared" si="73"/>
        <v>0</v>
      </c>
      <c r="L196" s="18">
        <f t="shared" si="74"/>
        <v>0</v>
      </c>
      <c r="M196" s="18">
        <f t="shared" si="75"/>
        <v>0</v>
      </c>
      <c r="N196" s="18">
        <f t="shared" si="76"/>
        <v>42.26</v>
      </c>
      <c r="O196" s="40">
        <f t="shared" si="66"/>
        <v>0</v>
      </c>
    </row>
    <row r="197" spans="1:15" s="12" customFormat="1" ht="12.75">
      <c r="A197" s="36" t="str">
        <f>'[1]Orçamento Sintético'!A199</f>
        <v>1.17.03.5</v>
      </c>
      <c r="B197" s="36" t="str">
        <f>'[1]Orçamento Sintético'!D199</f>
        <v>Interruptor 01 seção, com caixa pvc 4""x2""</v>
      </c>
      <c r="C197" s="36" t="str">
        <f>'[1]Orçamento Sintético'!E199</f>
        <v>un</v>
      </c>
      <c r="D197" s="36">
        <v>1</v>
      </c>
      <c r="E197" s="37">
        <f>'BM 001'!G197</f>
        <v>0</v>
      </c>
      <c r="F197" s="68"/>
      <c r="G197" s="37">
        <f t="shared" si="64"/>
        <v>0</v>
      </c>
      <c r="H197" s="37">
        <f t="shared" si="65"/>
        <v>1</v>
      </c>
      <c r="I197" s="61">
        <v>18.16</v>
      </c>
      <c r="J197" s="18">
        <f t="shared" si="72"/>
        <v>18.16</v>
      </c>
      <c r="K197" s="18">
        <f t="shared" si="73"/>
        <v>0</v>
      </c>
      <c r="L197" s="18">
        <f t="shared" si="74"/>
        <v>0</v>
      </c>
      <c r="M197" s="18">
        <f t="shared" si="75"/>
        <v>0</v>
      </c>
      <c r="N197" s="18">
        <f t="shared" si="76"/>
        <v>18.16</v>
      </c>
      <c r="O197" s="40">
        <f t="shared" si="66"/>
        <v>0</v>
      </c>
    </row>
    <row r="198" spans="1:15" s="12" customFormat="1" ht="25.5">
      <c r="A198" s="36" t="str">
        <f>'[1]Orçamento Sintético'!A200</f>
        <v>1.17.03.6</v>
      </c>
      <c r="B198" s="36" t="str">
        <f>'[1]Orçamento Sintético'!D200</f>
        <v>Interruptor ""sistema X"" 01 seção, c/placa, incluso caixa "" sistema X"", aparente</v>
      </c>
      <c r="C198" s="36" t="str">
        <f>'[1]Orçamento Sintético'!E200</f>
        <v>un</v>
      </c>
      <c r="D198" s="36">
        <v>4</v>
      </c>
      <c r="E198" s="37">
        <f>'BM 001'!G198</f>
        <v>0</v>
      </c>
      <c r="F198" s="68"/>
      <c r="G198" s="37">
        <f t="shared" si="64"/>
        <v>0</v>
      </c>
      <c r="H198" s="37">
        <f t="shared" si="65"/>
        <v>4</v>
      </c>
      <c r="I198" s="61">
        <v>28.62</v>
      </c>
      <c r="J198" s="18">
        <f t="shared" si="72"/>
        <v>114.48</v>
      </c>
      <c r="K198" s="18">
        <f t="shared" si="73"/>
        <v>0</v>
      </c>
      <c r="L198" s="18">
        <f t="shared" si="74"/>
        <v>0</v>
      </c>
      <c r="M198" s="18">
        <f t="shared" si="75"/>
        <v>0</v>
      </c>
      <c r="N198" s="18">
        <f t="shared" si="76"/>
        <v>114.48</v>
      </c>
      <c r="O198" s="40">
        <f t="shared" si="66"/>
        <v>0</v>
      </c>
    </row>
    <row r="199" spans="1:15" s="12" customFormat="1" ht="25.5">
      <c r="A199" s="36" t="str">
        <f>'[1]Orçamento Sintético'!A201</f>
        <v>1.17.03.7</v>
      </c>
      <c r="B199" s="36" t="str">
        <f>'[1]Orçamento Sintético'!D201</f>
        <v>Interruptor ""sistema X"" 02 seções, c/placa, incluso caixa ""sistema  X"", aparente</v>
      </c>
      <c r="C199" s="36" t="str">
        <f>'[1]Orçamento Sintético'!E201</f>
        <v>un</v>
      </c>
      <c r="D199" s="36">
        <v>1</v>
      </c>
      <c r="E199" s="37">
        <f>'BM 001'!G199</f>
        <v>0</v>
      </c>
      <c r="F199" s="68"/>
      <c r="G199" s="37">
        <f t="shared" si="64"/>
        <v>0</v>
      </c>
      <c r="H199" s="37">
        <f t="shared" si="65"/>
        <v>1</v>
      </c>
      <c r="I199" s="61">
        <v>27.24</v>
      </c>
      <c r="J199" s="18">
        <f t="shared" si="72"/>
        <v>27.24</v>
      </c>
      <c r="K199" s="18">
        <f t="shared" si="73"/>
        <v>0</v>
      </c>
      <c r="L199" s="18">
        <f t="shared" si="74"/>
        <v>0</v>
      </c>
      <c r="M199" s="18">
        <f t="shared" si="75"/>
        <v>0</v>
      </c>
      <c r="N199" s="18">
        <f t="shared" si="76"/>
        <v>27.24</v>
      </c>
      <c r="O199" s="40">
        <f t="shared" si="66"/>
        <v>0</v>
      </c>
    </row>
    <row r="200" spans="1:15" s="12" customFormat="1" ht="51">
      <c r="A200" s="36" t="str">
        <f>'[1]Orçamento Sintético'!A202</f>
        <v>1.17.03.8</v>
      </c>
      <c r="B200" s="36" t="str">
        <f>'[1]Orçamento Sintético'!D202</f>
        <v>LUMINÁRIA ARANDELA TIPO TARTARUGA, DE SOBREPOR, COM 1 LÂMPADA LED DE 6 W, SEM REATOR - FORNECIMENTO E INSTALAÇÃO. AF_02/2020</v>
      </c>
      <c r="C200" s="36" t="str">
        <f>'[1]Orçamento Sintético'!E202</f>
        <v>UN</v>
      </c>
      <c r="D200" s="36">
        <v>6</v>
      </c>
      <c r="E200" s="37">
        <f>'BM 001'!G200</f>
        <v>0</v>
      </c>
      <c r="F200" s="68"/>
      <c r="G200" s="37">
        <f t="shared" si="64"/>
        <v>0</v>
      </c>
      <c r="H200" s="37">
        <f t="shared" si="65"/>
        <v>6</v>
      </c>
      <c r="I200" s="61">
        <v>112.12</v>
      </c>
      <c r="J200" s="18">
        <f t="shared" si="72"/>
        <v>672.72</v>
      </c>
      <c r="K200" s="18">
        <f t="shared" si="73"/>
        <v>0</v>
      </c>
      <c r="L200" s="18">
        <f t="shared" si="74"/>
        <v>0</v>
      </c>
      <c r="M200" s="18">
        <f t="shared" si="75"/>
        <v>0</v>
      </c>
      <c r="N200" s="18">
        <f t="shared" si="76"/>
        <v>672.72</v>
      </c>
      <c r="O200" s="40">
        <f t="shared" si="66"/>
        <v>0</v>
      </c>
    </row>
    <row r="201" spans="1:15" s="12" customFormat="1" ht="12.75">
      <c r="A201" s="36" t="str">
        <f>'[1]Orçamento Sintético'!A203</f>
        <v>1.17.03.9</v>
      </c>
      <c r="B201" s="36" t="str">
        <f>'[1]Orçamento Sintético'!D203</f>
        <v>Relé fotoelétrico individual 5a/127v c/base móvel</v>
      </c>
      <c r="C201" s="36" t="str">
        <f>'[1]Orçamento Sintético'!E203</f>
        <v>un</v>
      </c>
      <c r="D201" s="36">
        <v>2</v>
      </c>
      <c r="E201" s="37">
        <f>'BM 001'!G201</f>
        <v>0</v>
      </c>
      <c r="F201" s="68"/>
      <c r="G201" s="37">
        <f t="shared" si="64"/>
        <v>0</v>
      </c>
      <c r="H201" s="37">
        <f t="shared" si="65"/>
        <v>2</v>
      </c>
      <c r="I201" s="61">
        <v>34.619999999999997</v>
      </c>
      <c r="J201" s="18">
        <f t="shared" si="72"/>
        <v>69.239999999999995</v>
      </c>
      <c r="K201" s="18">
        <f t="shared" si="73"/>
        <v>0</v>
      </c>
      <c r="L201" s="18">
        <f t="shared" si="74"/>
        <v>0</v>
      </c>
      <c r="M201" s="18">
        <f t="shared" si="75"/>
        <v>0</v>
      </c>
      <c r="N201" s="18">
        <f t="shared" si="76"/>
        <v>69.239999999999995</v>
      </c>
      <c r="O201" s="40">
        <f t="shared" si="66"/>
        <v>0</v>
      </c>
    </row>
    <row r="202" spans="1:15" s="12" customFormat="1" ht="38.25">
      <c r="A202" s="36" t="str">
        <f>'[1]Orçamento Sintético'!A204</f>
        <v>1.17.03.10</v>
      </c>
      <c r="B202" s="36" t="str">
        <f>'[1]Orçamento Sintético'!D204</f>
        <v>LUMINÁRIA DE EMERGÊNCIA, COM 30 LÂMPADAS LED DE 2 W, SEM REATOR - FORNECIMENTO E INSTALAÇÃO. AF_02/2020</v>
      </c>
      <c r="C202" s="36" t="str">
        <f>'[1]Orçamento Sintético'!E204</f>
        <v>UN</v>
      </c>
      <c r="D202" s="36">
        <v>1</v>
      </c>
      <c r="E202" s="37">
        <f>'BM 001'!G202</f>
        <v>0</v>
      </c>
      <c r="F202" s="68"/>
      <c r="G202" s="37">
        <f t="shared" si="64"/>
        <v>0</v>
      </c>
      <c r="H202" s="37">
        <f t="shared" si="65"/>
        <v>1</v>
      </c>
      <c r="I202" s="61">
        <v>26.75</v>
      </c>
      <c r="J202" s="18">
        <f t="shared" si="72"/>
        <v>26.75</v>
      </c>
      <c r="K202" s="18">
        <f t="shared" si="73"/>
        <v>0</v>
      </c>
      <c r="L202" s="18">
        <f t="shared" si="74"/>
        <v>0</v>
      </c>
      <c r="M202" s="18">
        <f t="shared" si="75"/>
        <v>0</v>
      </c>
      <c r="N202" s="18">
        <f t="shared" si="76"/>
        <v>26.75</v>
      </c>
      <c r="O202" s="40">
        <f t="shared" si="66"/>
        <v>0</v>
      </c>
    </row>
    <row r="203" spans="1:15" s="12" customFormat="1" ht="38.25">
      <c r="A203" s="36" t="str">
        <f>'[1]Orçamento Sintético'!A205</f>
        <v>1.17.03.11</v>
      </c>
      <c r="B203" s="36" t="str">
        <f>'[1]Orçamento Sintético'!D205</f>
        <v>Luminária tipo plafon, de sobrepor quadrado, com 1 lâmpada led de 12/13 w, sem reator - fornecimento e instalação. af_02/2020</v>
      </c>
      <c r="C203" s="36" t="str">
        <f>'[1]Orçamento Sintético'!E205</f>
        <v>un</v>
      </c>
      <c r="D203" s="36">
        <v>13</v>
      </c>
      <c r="E203" s="37">
        <f>'BM 001'!G203</f>
        <v>0</v>
      </c>
      <c r="F203" s="68"/>
      <c r="G203" s="37">
        <f t="shared" si="64"/>
        <v>0</v>
      </c>
      <c r="H203" s="37">
        <f t="shared" si="65"/>
        <v>13</v>
      </c>
      <c r="I203" s="61">
        <v>46.79</v>
      </c>
      <c r="J203" s="18">
        <f t="shared" si="72"/>
        <v>608.27</v>
      </c>
      <c r="K203" s="18">
        <f t="shared" si="73"/>
        <v>0</v>
      </c>
      <c r="L203" s="18">
        <f t="shared" si="74"/>
        <v>0</v>
      </c>
      <c r="M203" s="18">
        <f t="shared" si="75"/>
        <v>0</v>
      </c>
      <c r="N203" s="18">
        <f t="shared" si="76"/>
        <v>608.27</v>
      </c>
      <c r="O203" s="40">
        <f t="shared" si="66"/>
        <v>0</v>
      </c>
    </row>
    <row r="204" spans="1:15" s="12" customFormat="1" ht="25.5">
      <c r="A204" s="36" t="str">
        <f>'[1]Orçamento Sintético'!A206</f>
        <v>1.17.03.12</v>
      </c>
      <c r="B204" s="36" t="str">
        <f>'[1]Orçamento Sintético'!D206</f>
        <v>Luminária tubular com lâmpada led de 1 x 9/10 w / bivolt</v>
      </c>
      <c r="C204" s="36" t="str">
        <f>'[1]Orçamento Sintético'!E206</f>
        <v>un</v>
      </c>
      <c r="D204" s="36">
        <v>1</v>
      </c>
      <c r="E204" s="37">
        <f>'BM 001'!G204</f>
        <v>0</v>
      </c>
      <c r="F204" s="68"/>
      <c r="G204" s="37">
        <f t="shared" si="64"/>
        <v>0</v>
      </c>
      <c r="H204" s="37">
        <f t="shared" si="65"/>
        <v>1</v>
      </c>
      <c r="I204" s="61">
        <v>60.75</v>
      </c>
      <c r="J204" s="18">
        <f t="shared" si="72"/>
        <v>60.75</v>
      </c>
      <c r="K204" s="18">
        <f t="shared" si="73"/>
        <v>0</v>
      </c>
      <c r="L204" s="18">
        <f t="shared" si="74"/>
        <v>0</v>
      </c>
      <c r="M204" s="18">
        <f t="shared" si="75"/>
        <v>0</v>
      </c>
      <c r="N204" s="18">
        <f t="shared" si="76"/>
        <v>60.75</v>
      </c>
      <c r="O204" s="40">
        <f t="shared" si="66"/>
        <v>0</v>
      </c>
    </row>
    <row r="205" spans="1:15" s="12" customFormat="1" ht="25.5">
      <c r="A205" s="36" t="str">
        <f>'[1]Orçamento Sintético'!A207</f>
        <v>1.17.03.13</v>
      </c>
      <c r="B205" s="36" t="str">
        <f>'[1]Orçamento Sintético'!D207</f>
        <v>Luminária tubular com lâmpada led de 2 x 18/20 w / bivolt</v>
      </c>
      <c r="C205" s="36" t="str">
        <f>'[1]Orçamento Sintético'!E207</f>
        <v>un</v>
      </c>
      <c r="D205" s="36">
        <v>28</v>
      </c>
      <c r="E205" s="37">
        <f>'BM 001'!G205</f>
        <v>0</v>
      </c>
      <c r="F205" s="68"/>
      <c r="G205" s="37">
        <f t="shared" si="64"/>
        <v>0</v>
      </c>
      <c r="H205" s="37">
        <f t="shared" si="65"/>
        <v>28</v>
      </c>
      <c r="I205" s="61">
        <v>121.35</v>
      </c>
      <c r="J205" s="18">
        <f t="shared" si="72"/>
        <v>3397.8</v>
      </c>
      <c r="K205" s="18">
        <f t="shared" si="73"/>
        <v>0</v>
      </c>
      <c r="L205" s="18">
        <f t="shared" si="74"/>
        <v>0</v>
      </c>
      <c r="M205" s="18">
        <f t="shared" si="75"/>
        <v>0</v>
      </c>
      <c r="N205" s="18">
        <f t="shared" si="76"/>
        <v>3397.8</v>
      </c>
      <c r="O205" s="40">
        <f t="shared" si="66"/>
        <v>0</v>
      </c>
    </row>
    <row r="206" spans="1:15" s="12" customFormat="1" ht="38.25">
      <c r="A206" s="36" t="str">
        <f>'[1]Orçamento Sintético'!A208</f>
        <v>1.17.03.14</v>
      </c>
      <c r="B206" s="36" t="str">
        <f>'[1]Orçamento Sintético'!D208</f>
        <v>TOMADA BAIXA DE EMBUTIR (1 MÓDULO), 2P+T 10 A, INCLUINDO SUPORTE E PLACA - FORNECIMENTO E INSTALAÇÃO. AF_12/2015</v>
      </c>
      <c r="C206" s="36" t="str">
        <f>'[1]Orçamento Sintético'!E208</f>
        <v>UN</v>
      </c>
      <c r="D206" s="36">
        <v>11</v>
      </c>
      <c r="E206" s="37">
        <f>'BM 001'!G206</f>
        <v>0</v>
      </c>
      <c r="F206" s="68"/>
      <c r="G206" s="37">
        <f t="shared" si="64"/>
        <v>0</v>
      </c>
      <c r="H206" s="37">
        <f t="shared" si="65"/>
        <v>11</v>
      </c>
      <c r="I206" s="61">
        <v>24.02</v>
      </c>
      <c r="J206" s="18">
        <f t="shared" si="72"/>
        <v>264.22000000000003</v>
      </c>
      <c r="K206" s="18">
        <f t="shared" si="73"/>
        <v>0</v>
      </c>
      <c r="L206" s="18">
        <f t="shared" si="74"/>
        <v>0</v>
      </c>
      <c r="M206" s="18">
        <f t="shared" si="75"/>
        <v>0</v>
      </c>
      <c r="N206" s="18">
        <f t="shared" si="76"/>
        <v>264.22000000000003</v>
      </c>
      <c r="O206" s="40">
        <f t="shared" si="66"/>
        <v>0</v>
      </c>
    </row>
    <row r="207" spans="1:15" s="12" customFormat="1" ht="38.25">
      <c r="A207" s="36" t="str">
        <f>'[1]Orçamento Sintético'!A209</f>
        <v>1.17.03.15</v>
      </c>
      <c r="B207" s="36" t="str">
        <f>'[1]Orçamento Sintético'!D209</f>
        <v>TOMADA BAIXA DE EMBUTIR (2 MÓDULOS), 2P+T 10 A, INCLUINDO SUPORTE E PLACA - FORNECIMENTO E INSTALAÇÃO. AF_12/2015</v>
      </c>
      <c r="C207" s="36" t="str">
        <f>'[1]Orçamento Sintético'!E209</f>
        <v>UN</v>
      </c>
      <c r="D207" s="36">
        <v>4</v>
      </c>
      <c r="E207" s="37">
        <f>'BM 001'!G207</f>
        <v>0</v>
      </c>
      <c r="F207" s="68"/>
      <c r="G207" s="37">
        <f t="shared" si="64"/>
        <v>0</v>
      </c>
      <c r="H207" s="37">
        <f t="shared" si="65"/>
        <v>4</v>
      </c>
      <c r="I207" s="61">
        <v>38.53</v>
      </c>
      <c r="J207" s="18">
        <f t="shared" si="72"/>
        <v>154.12</v>
      </c>
      <c r="K207" s="18">
        <f t="shared" si="73"/>
        <v>0</v>
      </c>
      <c r="L207" s="18">
        <f t="shared" si="74"/>
        <v>0</v>
      </c>
      <c r="M207" s="18">
        <f t="shared" si="75"/>
        <v>0</v>
      </c>
      <c r="N207" s="18">
        <f t="shared" si="76"/>
        <v>154.12</v>
      </c>
      <c r="O207" s="40">
        <f t="shared" si="66"/>
        <v>0</v>
      </c>
    </row>
    <row r="208" spans="1:15" s="12" customFormat="1" ht="25.5">
      <c r="A208" s="36" t="str">
        <f>'[1]Orçamento Sintético'!A210</f>
        <v>1.17.03.16</v>
      </c>
      <c r="B208" s="36" t="str">
        <f>'[1]Orçamento Sintético'!D210</f>
        <v>Tomada dupla 2p+T universal, ""Sistema X"", com caixa externa</v>
      </c>
      <c r="C208" s="36" t="str">
        <f>'[1]Orçamento Sintético'!E210</f>
        <v>un</v>
      </c>
      <c r="D208" s="36">
        <v>16</v>
      </c>
      <c r="E208" s="37">
        <f>'BM 001'!G208</f>
        <v>0</v>
      </c>
      <c r="F208" s="68"/>
      <c r="G208" s="37">
        <f t="shared" si="64"/>
        <v>0</v>
      </c>
      <c r="H208" s="37">
        <f t="shared" si="65"/>
        <v>16</v>
      </c>
      <c r="I208" s="61">
        <v>44.87</v>
      </c>
      <c r="J208" s="18">
        <f t="shared" si="72"/>
        <v>717.92</v>
      </c>
      <c r="K208" s="18">
        <f t="shared" si="73"/>
        <v>0</v>
      </c>
      <c r="L208" s="18">
        <f t="shared" si="74"/>
        <v>0</v>
      </c>
      <c r="M208" s="18">
        <f t="shared" si="75"/>
        <v>0</v>
      </c>
      <c r="N208" s="18">
        <f t="shared" si="76"/>
        <v>717.92</v>
      </c>
      <c r="O208" s="40">
        <f t="shared" si="66"/>
        <v>0</v>
      </c>
    </row>
    <row r="209" spans="1:15" s="12" customFormat="1" ht="38.25">
      <c r="A209" s="36" t="str">
        <f>'[1]Orçamento Sintético'!A211</f>
        <v>1.17.03.17</v>
      </c>
      <c r="B209" s="36" t="str">
        <f>'[1]Orçamento Sintético'!D211</f>
        <v>TOMADA ALTA DE EMBUTIR (1 MÓDULO), 2P+T 20 A, INCLUINDO SUPORTE E PLACA - FORNECIMENTO E INSTALAÇÃO. AF_12/2015</v>
      </c>
      <c r="C209" s="36" t="str">
        <f>'[1]Orçamento Sintético'!E211</f>
        <v>UN</v>
      </c>
      <c r="D209" s="36">
        <v>2</v>
      </c>
      <c r="E209" s="37">
        <f>'BM 001'!G209</f>
        <v>0</v>
      </c>
      <c r="F209" s="68"/>
      <c r="G209" s="37">
        <f t="shared" si="64"/>
        <v>0</v>
      </c>
      <c r="H209" s="37">
        <f t="shared" si="65"/>
        <v>2</v>
      </c>
      <c r="I209" s="61">
        <v>36.950000000000003</v>
      </c>
      <c r="J209" s="18">
        <f t="shared" si="72"/>
        <v>73.900000000000006</v>
      </c>
      <c r="K209" s="18">
        <f t="shared" si="73"/>
        <v>0</v>
      </c>
      <c r="L209" s="18">
        <f t="shared" si="74"/>
        <v>0</v>
      </c>
      <c r="M209" s="18">
        <f t="shared" si="75"/>
        <v>0</v>
      </c>
      <c r="N209" s="18">
        <f t="shared" si="76"/>
        <v>73.900000000000006</v>
      </c>
      <c r="O209" s="40">
        <f t="shared" si="66"/>
        <v>0</v>
      </c>
    </row>
    <row r="210" spans="1:15" s="12" customFormat="1" ht="51">
      <c r="A210" s="36" t="str">
        <f>'[1]Orçamento Sintético'!A212</f>
        <v>1.17.03.18</v>
      </c>
      <c r="B210" s="36" t="str">
        <f>'[1]Orçamento Sintético'!D212</f>
        <v>Ponto de tomada 3p para ar condicionado até 3000 va, com eletroduto de pvc flexível sanfonado embutido  Ø 3/4"", incluindo conjunto astop/30a-220v, inclusive aterramento</v>
      </c>
      <c r="C210" s="36" t="str">
        <f>'[1]Orçamento Sintético'!E212</f>
        <v>pt</v>
      </c>
      <c r="D210" s="36">
        <v>7</v>
      </c>
      <c r="E210" s="37">
        <f>'BM 001'!G210</f>
        <v>0</v>
      </c>
      <c r="F210" s="68"/>
      <c r="G210" s="37">
        <f t="shared" si="64"/>
        <v>0</v>
      </c>
      <c r="H210" s="37">
        <f t="shared" si="65"/>
        <v>7</v>
      </c>
      <c r="I210" s="61">
        <v>247.31</v>
      </c>
      <c r="J210" s="18">
        <f t="shared" si="72"/>
        <v>1731.17</v>
      </c>
      <c r="K210" s="18">
        <f t="shared" si="73"/>
        <v>0</v>
      </c>
      <c r="L210" s="18">
        <f t="shared" si="74"/>
        <v>0</v>
      </c>
      <c r="M210" s="18">
        <f t="shared" si="75"/>
        <v>0</v>
      </c>
      <c r="N210" s="18">
        <f t="shared" si="76"/>
        <v>1731.17</v>
      </c>
      <c r="O210" s="40">
        <f t="shared" si="66"/>
        <v>0</v>
      </c>
    </row>
    <row r="211" spans="1:15" s="92" customFormat="1" ht="12.75">
      <c r="A211" s="78" t="str">
        <f>'[1]Orçamento Sintético'!A213</f>
        <v>1.17.04</v>
      </c>
      <c r="B211" s="78" t="str">
        <f>'[1]Orçamento Sintético'!D213</f>
        <v>QUADRO E DISJUNTORES</v>
      </c>
      <c r="C211" s="78"/>
      <c r="D211" s="78"/>
      <c r="E211" s="73"/>
      <c r="F211" s="74"/>
      <c r="G211" s="54"/>
      <c r="H211" s="54"/>
      <c r="I211" s="75"/>
      <c r="J211" s="76">
        <f>SUM(J212:J228)</f>
        <v>3745.5499999999993</v>
      </c>
      <c r="K211" s="76">
        <f>SUM(K212:K228)</f>
        <v>1125.26</v>
      </c>
      <c r="L211" s="76">
        <f>SUM(L212:L228)</f>
        <v>0</v>
      </c>
      <c r="M211" s="76">
        <f>SUM(M212:M228)</f>
        <v>1125.26</v>
      </c>
      <c r="N211" s="76">
        <f>SUM(N212:N228)</f>
        <v>2620.29</v>
      </c>
      <c r="O211" s="58"/>
    </row>
    <row r="212" spans="1:15" s="12" customFormat="1" ht="38.25">
      <c r="A212" s="36" t="str">
        <f>'[1]Orçamento Sintético'!A214</f>
        <v>1.17.04.1</v>
      </c>
      <c r="B212" s="36" t="str">
        <f>'[1]Orçamento Sintético'!D214</f>
        <v>DISJUNTOR MONOPOLAR TIPO DIN, CORRENTE NOMINAL DE 10A - FORNECIMENTO E INSTALAÇÃO. AF_10/2020</v>
      </c>
      <c r="C212" s="36" t="str">
        <f>'[1]Orçamento Sintético'!E214</f>
        <v>UN</v>
      </c>
      <c r="D212" s="36">
        <v>1</v>
      </c>
      <c r="E212" s="37">
        <f>'BM 001'!G212</f>
        <v>0</v>
      </c>
      <c r="F212" s="68"/>
      <c r="G212" s="37">
        <f t="shared" si="64"/>
        <v>0</v>
      </c>
      <c r="H212" s="37">
        <f t="shared" si="65"/>
        <v>1</v>
      </c>
      <c r="I212" s="61">
        <v>12.83</v>
      </c>
      <c r="J212" s="18">
        <f t="shared" ref="J212:J228" si="77">TRUNC(($I212*D212),2)</f>
        <v>12.83</v>
      </c>
      <c r="K212" s="18">
        <f t="shared" ref="K212:K228" si="78">TRUNC(($I212*E212),2)</f>
        <v>0</v>
      </c>
      <c r="L212" s="18">
        <f t="shared" ref="L212:L228" si="79">TRUNC(($I212*F212),2)</f>
        <v>0</v>
      </c>
      <c r="M212" s="18">
        <f t="shared" ref="M212:M228" si="80">TRUNC(($I212*G212),2)</f>
        <v>0</v>
      </c>
      <c r="N212" s="18">
        <f t="shared" ref="N212:N228" si="81">J212-M212</f>
        <v>12.83</v>
      </c>
      <c r="O212" s="40">
        <f t="shared" si="66"/>
        <v>0</v>
      </c>
    </row>
    <row r="213" spans="1:15" s="12" customFormat="1" ht="38.25">
      <c r="A213" s="36" t="str">
        <f>'[1]Orçamento Sintético'!A215</f>
        <v>1.17.04.2</v>
      </c>
      <c r="B213" s="36" t="str">
        <f>'[1]Orçamento Sintético'!D215</f>
        <v>DISJUNTOR TRIPOLAR TIPO DIN, CORRENTE NOMINAL DE 32A - FORNECIMENTO E INSTALAÇÃO. AF_10/2020</v>
      </c>
      <c r="C213" s="36" t="str">
        <f>'[1]Orçamento Sintético'!E215</f>
        <v>UN</v>
      </c>
      <c r="D213" s="36">
        <v>1</v>
      </c>
      <c r="E213" s="37">
        <f>'BM 001'!G213</f>
        <v>0</v>
      </c>
      <c r="F213" s="68"/>
      <c r="G213" s="37">
        <f t="shared" si="64"/>
        <v>0</v>
      </c>
      <c r="H213" s="37">
        <f t="shared" si="65"/>
        <v>1</v>
      </c>
      <c r="I213" s="61">
        <v>89.55</v>
      </c>
      <c r="J213" s="18">
        <f t="shared" si="77"/>
        <v>89.55</v>
      </c>
      <c r="K213" s="18">
        <f t="shared" si="78"/>
        <v>0</v>
      </c>
      <c r="L213" s="18">
        <f t="shared" si="79"/>
        <v>0</v>
      </c>
      <c r="M213" s="18">
        <f t="shared" si="80"/>
        <v>0</v>
      </c>
      <c r="N213" s="18">
        <f t="shared" si="81"/>
        <v>89.55</v>
      </c>
      <c r="O213" s="40">
        <f t="shared" si="66"/>
        <v>0</v>
      </c>
    </row>
    <row r="214" spans="1:15" s="12" customFormat="1" ht="38.25">
      <c r="A214" s="36" t="str">
        <f>'[1]Orçamento Sintético'!A216</f>
        <v>1.17.04.3</v>
      </c>
      <c r="B214" s="36" t="str">
        <f>'[1]Orçamento Sintético'!D216</f>
        <v>DISJUNTOR TRIPOLAR TIPO DIN, CORRENTE NOMINAL DE 40A - FORNECIMENTO E INSTALAÇÃO. AF_10/2020</v>
      </c>
      <c r="C214" s="36" t="str">
        <f>'[1]Orçamento Sintético'!E216</f>
        <v>UN</v>
      </c>
      <c r="D214" s="36">
        <v>3</v>
      </c>
      <c r="E214" s="37">
        <f>'BM 001'!G214</f>
        <v>0</v>
      </c>
      <c r="F214" s="68"/>
      <c r="G214" s="37">
        <f t="shared" si="64"/>
        <v>0</v>
      </c>
      <c r="H214" s="37">
        <f t="shared" si="65"/>
        <v>3</v>
      </c>
      <c r="I214" s="61">
        <v>95.37</v>
      </c>
      <c r="J214" s="18">
        <f t="shared" si="77"/>
        <v>286.11</v>
      </c>
      <c r="K214" s="18">
        <f t="shared" si="78"/>
        <v>0</v>
      </c>
      <c r="L214" s="18">
        <f t="shared" si="79"/>
        <v>0</v>
      </c>
      <c r="M214" s="18">
        <f t="shared" si="80"/>
        <v>0</v>
      </c>
      <c r="N214" s="18">
        <f t="shared" si="81"/>
        <v>286.11</v>
      </c>
      <c r="O214" s="40">
        <f t="shared" si="66"/>
        <v>0</v>
      </c>
    </row>
    <row r="215" spans="1:15" s="12" customFormat="1" ht="25.5">
      <c r="A215" s="36" t="str">
        <f>'[1]Orçamento Sintético'!A217</f>
        <v>1.17.04.4</v>
      </c>
      <c r="B215" s="36" t="str">
        <f>'[1]Orçamento Sintético'!D217</f>
        <v>Disjuntor termomagnetico tripolar  63 A, padrão DIN (Europeu - linha branca), curva C</v>
      </c>
      <c r="C215" s="36" t="str">
        <f>'[1]Orçamento Sintético'!E217</f>
        <v>un</v>
      </c>
      <c r="D215" s="36">
        <v>1</v>
      </c>
      <c r="E215" s="37">
        <f>'BM 001'!G215</f>
        <v>0</v>
      </c>
      <c r="F215" s="68"/>
      <c r="G215" s="37">
        <f t="shared" si="64"/>
        <v>0</v>
      </c>
      <c r="H215" s="37">
        <f t="shared" si="65"/>
        <v>1</v>
      </c>
      <c r="I215" s="61">
        <v>126.3</v>
      </c>
      <c r="J215" s="18">
        <f t="shared" si="77"/>
        <v>126.3</v>
      </c>
      <c r="K215" s="18">
        <f t="shared" si="78"/>
        <v>0</v>
      </c>
      <c r="L215" s="18">
        <f t="shared" si="79"/>
        <v>0</v>
      </c>
      <c r="M215" s="18">
        <f t="shared" si="80"/>
        <v>0</v>
      </c>
      <c r="N215" s="18">
        <f t="shared" si="81"/>
        <v>126.3</v>
      </c>
      <c r="O215" s="40">
        <f t="shared" si="66"/>
        <v>0</v>
      </c>
    </row>
    <row r="216" spans="1:15" s="12" customFormat="1" ht="38.25">
      <c r="A216" s="36" t="str">
        <f>'[1]Orçamento Sintético'!A218</f>
        <v>1.17.04.5</v>
      </c>
      <c r="B216" s="36" t="str">
        <f>'[1]Orçamento Sintético'!D218</f>
        <v>Quadro de distribuição de embutir, em chapa de aço, para até 24 disjuntores, com barramento, padrão DIN, exclusive disjuntores</v>
      </c>
      <c r="C216" s="36" t="str">
        <f>'[1]Orçamento Sintético'!E218</f>
        <v>un</v>
      </c>
      <c r="D216" s="36">
        <v>1</v>
      </c>
      <c r="E216" s="37">
        <f>'BM 001'!G216</f>
        <v>0</v>
      </c>
      <c r="F216" s="68"/>
      <c r="G216" s="37">
        <f t="shared" si="64"/>
        <v>0</v>
      </c>
      <c r="H216" s="37">
        <f t="shared" si="65"/>
        <v>1</v>
      </c>
      <c r="I216" s="61">
        <v>1058.57</v>
      </c>
      <c r="J216" s="18">
        <f t="shared" si="77"/>
        <v>1058.57</v>
      </c>
      <c r="K216" s="18">
        <f t="shared" si="78"/>
        <v>0</v>
      </c>
      <c r="L216" s="18">
        <f t="shared" si="79"/>
        <v>0</v>
      </c>
      <c r="M216" s="18">
        <f t="shared" si="80"/>
        <v>0</v>
      </c>
      <c r="N216" s="18">
        <f t="shared" si="81"/>
        <v>1058.57</v>
      </c>
      <c r="O216" s="40">
        <f t="shared" si="66"/>
        <v>0</v>
      </c>
    </row>
    <row r="217" spans="1:15" s="12" customFormat="1" ht="38.25">
      <c r="A217" s="36" t="str">
        <f>'[1]Orçamento Sintético'!A219</f>
        <v>1.17.04.6</v>
      </c>
      <c r="B217" s="36" t="str">
        <f>'[1]Orçamento Sintético'!D219</f>
        <v>DISJUNTOR MONOPOLAR TIPO DIN, CORRENTE NOMINAL DE 10A - FORNECIMENTO E INSTALAÇÃO. AF_10/2020</v>
      </c>
      <c r="C217" s="36" t="str">
        <f>'[1]Orçamento Sintético'!E219</f>
        <v>UN</v>
      </c>
      <c r="D217" s="36">
        <v>6</v>
      </c>
      <c r="E217" s="37">
        <f>'BM 001'!G217</f>
        <v>0</v>
      </c>
      <c r="F217" s="68"/>
      <c r="G217" s="37">
        <f t="shared" si="64"/>
        <v>0</v>
      </c>
      <c r="H217" s="37">
        <f t="shared" si="65"/>
        <v>6</v>
      </c>
      <c r="I217" s="61">
        <v>12.83</v>
      </c>
      <c r="J217" s="18">
        <f t="shared" si="77"/>
        <v>76.98</v>
      </c>
      <c r="K217" s="18">
        <f t="shared" si="78"/>
        <v>0</v>
      </c>
      <c r="L217" s="18">
        <f t="shared" si="79"/>
        <v>0</v>
      </c>
      <c r="M217" s="18">
        <f t="shared" si="80"/>
        <v>0</v>
      </c>
      <c r="N217" s="18">
        <f t="shared" si="81"/>
        <v>76.98</v>
      </c>
      <c r="O217" s="40">
        <f t="shared" si="66"/>
        <v>0</v>
      </c>
    </row>
    <row r="218" spans="1:15" s="12" customFormat="1" ht="38.25">
      <c r="A218" s="36" t="str">
        <f>'[1]Orçamento Sintético'!A220</f>
        <v>1.17.04.7</v>
      </c>
      <c r="B218" s="36" t="str">
        <f>'[1]Orçamento Sintético'!D220</f>
        <v>DISJUNTOR MONOPOLAR TIPO DIN, CORRENTE NOMINAL DE 16A - FORNECIMENTO E INSTALAÇÃO. AF_10/2020</v>
      </c>
      <c r="C218" s="36" t="str">
        <f>'[1]Orçamento Sintético'!E220</f>
        <v>UN</v>
      </c>
      <c r="D218" s="36">
        <v>1</v>
      </c>
      <c r="E218" s="37">
        <f>'BM 001'!G218</f>
        <v>0</v>
      </c>
      <c r="F218" s="68"/>
      <c r="G218" s="37">
        <f t="shared" si="64"/>
        <v>0</v>
      </c>
      <c r="H218" s="37">
        <f t="shared" si="65"/>
        <v>1</v>
      </c>
      <c r="I218" s="61">
        <v>13.35</v>
      </c>
      <c r="J218" s="18">
        <f t="shared" si="77"/>
        <v>13.35</v>
      </c>
      <c r="K218" s="18">
        <f t="shared" si="78"/>
        <v>0</v>
      </c>
      <c r="L218" s="18">
        <f t="shared" si="79"/>
        <v>0</v>
      </c>
      <c r="M218" s="18">
        <f t="shared" si="80"/>
        <v>0</v>
      </c>
      <c r="N218" s="18">
        <f t="shared" si="81"/>
        <v>13.35</v>
      </c>
      <c r="O218" s="40">
        <f t="shared" si="66"/>
        <v>0</v>
      </c>
    </row>
    <row r="219" spans="1:15" s="12" customFormat="1" ht="38.25">
      <c r="A219" s="36" t="str">
        <f>'[1]Orçamento Sintético'!A221</f>
        <v>1.17.04.8</v>
      </c>
      <c r="B219" s="36" t="str">
        <f>'[1]Orçamento Sintético'!D221</f>
        <v>DISJUNTOR TRIPOLAR TIPO DIN, CORRENTE NOMINAL DE 16A - FORNECIMENTO E INSTALAÇÃO. AF_10/2020</v>
      </c>
      <c r="C219" s="36" t="str">
        <f>'[1]Orçamento Sintético'!E221</f>
        <v>UN</v>
      </c>
      <c r="D219" s="36">
        <v>1</v>
      </c>
      <c r="E219" s="37">
        <f>'BM 001'!G219</f>
        <v>0</v>
      </c>
      <c r="F219" s="68"/>
      <c r="G219" s="37">
        <f t="shared" si="64"/>
        <v>0</v>
      </c>
      <c r="H219" s="37">
        <f t="shared" si="65"/>
        <v>1</v>
      </c>
      <c r="I219" s="61">
        <v>82.89</v>
      </c>
      <c r="J219" s="18">
        <f t="shared" si="77"/>
        <v>82.89</v>
      </c>
      <c r="K219" s="18">
        <f t="shared" si="78"/>
        <v>0</v>
      </c>
      <c r="L219" s="18">
        <f t="shared" si="79"/>
        <v>0</v>
      </c>
      <c r="M219" s="18">
        <f t="shared" si="80"/>
        <v>0</v>
      </c>
      <c r="N219" s="18">
        <f t="shared" si="81"/>
        <v>82.89</v>
      </c>
      <c r="O219" s="40">
        <f t="shared" si="66"/>
        <v>0</v>
      </c>
    </row>
    <row r="220" spans="1:15" s="12" customFormat="1" ht="38.25">
      <c r="A220" s="36" t="str">
        <f>'[1]Orçamento Sintético'!A222</f>
        <v>1.17.04.9</v>
      </c>
      <c r="B220" s="36" t="str">
        <f>'[1]Orçamento Sintético'!D222</f>
        <v>DISJUNTOR TRIPOLAR TIPO DIN, CORRENTE NOMINAL DE 10A - FORNECIMENTO E INSTALAÇÃO. AF_10/2020</v>
      </c>
      <c r="C220" s="36" t="str">
        <f>'[1]Orçamento Sintético'!E222</f>
        <v>UN</v>
      </c>
      <c r="D220" s="36">
        <v>4</v>
      </c>
      <c r="E220" s="37">
        <f>'BM 001'!G220</f>
        <v>0</v>
      </c>
      <c r="F220" s="68"/>
      <c r="G220" s="37">
        <f t="shared" si="64"/>
        <v>0</v>
      </c>
      <c r="H220" s="37">
        <f t="shared" si="65"/>
        <v>4</v>
      </c>
      <c r="I220" s="61">
        <v>81.319999999999993</v>
      </c>
      <c r="J220" s="18">
        <f t="shared" si="77"/>
        <v>325.27999999999997</v>
      </c>
      <c r="K220" s="18">
        <f t="shared" si="78"/>
        <v>0</v>
      </c>
      <c r="L220" s="18">
        <f t="shared" si="79"/>
        <v>0</v>
      </c>
      <c r="M220" s="18">
        <f t="shared" si="80"/>
        <v>0</v>
      </c>
      <c r="N220" s="18">
        <f t="shared" si="81"/>
        <v>325.27999999999997</v>
      </c>
      <c r="O220" s="40">
        <f t="shared" si="66"/>
        <v>0</v>
      </c>
    </row>
    <row r="221" spans="1:15" s="12" customFormat="1" ht="38.25">
      <c r="A221" s="36" t="str">
        <f>'[1]Orçamento Sintético'!A223</f>
        <v>1.17.04.10</v>
      </c>
      <c r="B221" s="36" t="str">
        <f>'[1]Orçamento Sintético'!D223</f>
        <v>DISJUNTOR TRIPOLAR TIPO DIN, CORRENTE NOMINAL DE 40A - FORNECIMENTO E INSTALAÇÃO. AF_10/2020</v>
      </c>
      <c r="C221" s="36" t="str">
        <f>'[1]Orçamento Sintético'!E223</f>
        <v>UN</v>
      </c>
      <c r="D221" s="36">
        <v>1</v>
      </c>
      <c r="E221" s="37">
        <f>'BM 001'!G221</f>
        <v>0</v>
      </c>
      <c r="F221" s="68"/>
      <c r="G221" s="37">
        <f t="shared" si="64"/>
        <v>0</v>
      </c>
      <c r="H221" s="37">
        <f t="shared" si="65"/>
        <v>1</v>
      </c>
      <c r="I221" s="61">
        <v>95.37</v>
      </c>
      <c r="J221" s="18">
        <f t="shared" si="77"/>
        <v>95.37</v>
      </c>
      <c r="K221" s="18">
        <f t="shared" si="78"/>
        <v>0</v>
      </c>
      <c r="L221" s="18">
        <f t="shared" si="79"/>
        <v>0</v>
      </c>
      <c r="M221" s="18">
        <f t="shared" si="80"/>
        <v>0</v>
      </c>
      <c r="N221" s="18">
        <f t="shared" si="81"/>
        <v>95.37</v>
      </c>
      <c r="O221" s="40">
        <f t="shared" si="66"/>
        <v>0</v>
      </c>
    </row>
    <row r="222" spans="1:15" s="12" customFormat="1" ht="38.25">
      <c r="A222" s="36" t="str">
        <f>'[1]Orçamento Sintético'!A224</f>
        <v>1.17.04.11</v>
      </c>
      <c r="B222" s="36" t="str">
        <f>'[1]Orçamento Sintético'!D224</f>
        <v>Quadro de distribuição de embutir, em chapa de aço, para até 08 disjuntores, com barramento, padrão DIN, exclusive disjuntores</v>
      </c>
      <c r="C222" s="36" t="str">
        <f>'[1]Orçamento Sintético'!E224</f>
        <v>un</v>
      </c>
      <c r="D222" s="36">
        <v>1</v>
      </c>
      <c r="E222" s="37">
        <f>'BM 001'!G222</f>
        <v>1</v>
      </c>
      <c r="F222" s="68"/>
      <c r="G222" s="37">
        <f t="shared" si="64"/>
        <v>1</v>
      </c>
      <c r="H222" s="37">
        <f t="shared" si="65"/>
        <v>0</v>
      </c>
      <c r="I222" s="61">
        <v>131.46</v>
      </c>
      <c r="J222" s="18">
        <f t="shared" si="77"/>
        <v>131.46</v>
      </c>
      <c r="K222" s="18">
        <f t="shared" si="78"/>
        <v>131.46</v>
      </c>
      <c r="L222" s="18">
        <f t="shared" si="79"/>
        <v>0</v>
      </c>
      <c r="M222" s="18">
        <f t="shared" si="80"/>
        <v>131.46</v>
      </c>
      <c r="N222" s="18">
        <f t="shared" si="81"/>
        <v>0</v>
      </c>
      <c r="O222" s="40">
        <f t="shared" si="66"/>
        <v>0</v>
      </c>
    </row>
    <row r="223" spans="1:15" s="12" customFormat="1" ht="38.25">
      <c r="A223" s="36" t="str">
        <f>'[1]Orçamento Sintético'!A225</f>
        <v>1.17.04.12</v>
      </c>
      <c r="B223" s="36" t="str">
        <f>'[1]Orçamento Sintético'!D225</f>
        <v>DISJUNTOR MONOPOLAR TIPO DIN, CORRENTE NOMINAL DE 10A - FORNECIMENTO E INSTALAÇÃO. AF_10/2020</v>
      </c>
      <c r="C223" s="36" t="str">
        <f>'[1]Orçamento Sintético'!E225</f>
        <v>UN</v>
      </c>
      <c r="D223" s="36">
        <v>4</v>
      </c>
      <c r="E223" s="37">
        <f>'BM 001'!G223</f>
        <v>0</v>
      </c>
      <c r="F223" s="68"/>
      <c r="G223" s="37">
        <f t="shared" si="64"/>
        <v>0</v>
      </c>
      <c r="H223" s="37">
        <f t="shared" si="65"/>
        <v>4</v>
      </c>
      <c r="I223" s="61">
        <v>12.83</v>
      </c>
      <c r="J223" s="18">
        <f t="shared" si="77"/>
        <v>51.32</v>
      </c>
      <c r="K223" s="18">
        <f t="shared" si="78"/>
        <v>0</v>
      </c>
      <c r="L223" s="18">
        <f t="shared" si="79"/>
        <v>0</v>
      </c>
      <c r="M223" s="18">
        <f t="shared" si="80"/>
        <v>0</v>
      </c>
      <c r="N223" s="18">
        <f t="shared" si="81"/>
        <v>51.32</v>
      </c>
      <c r="O223" s="40">
        <f t="shared" si="66"/>
        <v>0</v>
      </c>
    </row>
    <row r="224" spans="1:15" s="12" customFormat="1" ht="38.25">
      <c r="A224" s="36" t="str">
        <f>'[1]Orçamento Sintético'!A226</f>
        <v>1.17.04.13</v>
      </c>
      <c r="B224" s="36" t="str">
        <f>'[1]Orçamento Sintético'!D226</f>
        <v>Quadro de distribuição de embutir, em chapa de aço, para até 18 disjuntores, com barramento, padrão DIN, exclusive disjuntores</v>
      </c>
      <c r="C224" s="36" t="str">
        <f>'[1]Orçamento Sintético'!E226</f>
        <v>un</v>
      </c>
      <c r="D224" s="36">
        <v>1</v>
      </c>
      <c r="E224" s="37">
        <f>'BM 001'!G224</f>
        <v>1</v>
      </c>
      <c r="F224" s="68"/>
      <c r="G224" s="37">
        <f t="shared" si="64"/>
        <v>1</v>
      </c>
      <c r="H224" s="37">
        <f t="shared" si="65"/>
        <v>0</v>
      </c>
      <c r="I224" s="61">
        <v>993.8</v>
      </c>
      <c r="J224" s="18">
        <f t="shared" si="77"/>
        <v>993.8</v>
      </c>
      <c r="K224" s="18">
        <f t="shared" si="78"/>
        <v>993.8</v>
      </c>
      <c r="L224" s="18">
        <f t="shared" si="79"/>
        <v>0</v>
      </c>
      <c r="M224" s="18">
        <f t="shared" si="80"/>
        <v>993.8</v>
      </c>
      <c r="N224" s="18">
        <f t="shared" si="81"/>
        <v>0</v>
      </c>
      <c r="O224" s="40">
        <f t="shared" si="66"/>
        <v>0</v>
      </c>
    </row>
    <row r="225" spans="1:15" s="12" customFormat="1" ht="38.25">
      <c r="A225" s="36" t="str">
        <f>'[1]Orçamento Sintético'!A227</f>
        <v>1.17.04.14</v>
      </c>
      <c r="B225" s="36" t="str">
        <f>'[1]Orçamento Sintético'!D227</f>
        <v>DISJUNTOR MONOPOLAR TIPO DIN, CORRENTE NOMINAL DE 10A - FORNECIMENTO E INSTALAÇÃO. AF_10/2020</v>
      </c>
      <c r="C225" s="36" t="str">
        <f>'[1]Orçamento Sintético'!E227</f>
        <v>UN</v>
      </c>
      <c r="D225" s="36">
        <v>6</v>
      </c>
      <c r="E225" s="37">
        <f>'BM 001'!G225</f>
        <v>0</v>
      </c>
      <c r="F225" s="68"/>
      <c r="G225" s="37">
        <f t="shared" si="64"/>
        <v>0</v>
      </c>
      <c r="H225" s="37">
        <f t="shared" si="65"/>
        <v>6</v>
      </c>
      <c r="I225" s="61">
        <v>12.83</v>
      </c>
      <c r="J225" s="18">
        <f t="shared" si="77"/>
        <v>76.98</v>
      </c>
      <c r="K225" s="18">
        <f t="shared" si="78"/>
        <v>0</v>
      </c>
      <c r="L225" s="18">
        <f t="shared" si="79"/>
        <v>0</v>
      </c>
      <c r="M225" s="18">
        <f t="shared" si="80"/>
        <v>0</v>
      </c>
      <c r="N225" s="18">
        <f t="shared" si="81"/>
        <v>76.98</v>
      </c>
      <c r="O225" s="40">
        <f t="shared" si="66"/>
        <v>0</v>
      </c>
    </row>
    <row r="226" spans="1:15" s="12" customFormat="1" ht="38.25">
      <c r="A226" s="36" t="str">
        <f>'[1]Orçamento Sintético'!A228</f>
        <v>1.17.04.15</v>
      </c>
      <c r="B226" s="36" t="str">
        <f>'[1]Orçamento Sintético'!D228</f>
        <v>DISJUNTOR MONOPOLAR TIPO DIN, CORRENTE NOMINAL DE 16A - FORNECIMENTO E INSTALAÇÃO. AF_10/2020</v>
      </c>
      <c r="C226" s="36" t="str">
        <f>'[1]Orçamento Sintético'!E228</f>
        <v>UN</v>
      </c>
      <c r="D226" s="36">
        <v>2</v>
      </c>
      <c r="E226" s="37">
        <f>'BM 001'!G226</f>
        <v>0</v>
      </c>
      <c r="F226" s="68"/>
      <c r="G226" s="37">
        <f t="shared" si="64"/>
        <v>0</v>
      </c>
      <c r="H226" s="37">
        <f t="shared" si="65"/>
        <v>2</v>
      </c>
      <c r="I226" s="61">
        <v>13.35</v>
      </c>
      <c r="J226" s="18">
        <f t="shared" si="77"/>
        <v>26.7</v>
      </c>
      <c r="K226" s="18">
        <f t="shared" si="78"/>
        <v>0</v>
      </c>
      <c r="L226" s="18">
        <f t="shared" si="79"/>
        <v>0</v>
      </c>
      <c r="M226" s="18">
        <f t="shared" si="80"/>
        <v>0</v>
      </c>
      <c r="N226" s="18">
        <f t="shared" si="81"/>
        <v>26.7</v>
      </c>
      <c r="O226" s="40">
        <f t="shared" si="66"/>
        <v>0</v>
      </c>
    </row>
    <row r="227" spans="1:15" s="12" customFormat="1" ht="38.25">
      <c r="A227" s="36" t="str">
        <f>'[1]Orçamento Sintético'!A229</f>
        <v>1.17.04.16</v>
      </c>
      <c r="B227" s="36" t="str">
        <f>'[1]Orçamento Sintético'!D229</f>
        <v>DISJUNTOR TRIPOLAR TIPO DIN, CORRENTE NOMINAL DE 25A - FORNECIMENTO E INSTALAÇÃO. AF_10/2020</v>
      </c>
      <c r="C227" s="36" t="str">
        <f>'[1]Orçamento Sintético'!E229</f>
        <v>UN</v>
      </c>
      <c r="D227" s="36">
        <v>2</v>
      </c>
      <c r="E227" s="37">
        <f>'BM 001'!G227</f>
        <v>0</v>
      </c>
      <c r="F227" s="68"/>
      <c r="G227" s="37">
        <f t="shared" si="64"/>
        <v>0</v>
      </c>
      <c r="H227" s="37">
        <f t="shared" si="65"/>
        <v>2</v>
      </c>
      <c r="I227" s="61">
        <v>85.88</v>
      </c>
      <c r="J227" s="18">
        <f t="shared" si="77"/>
        <v>171.76</v>
      </c>
      <c r="K227" s="18">
        <f t="shared" si="78"/>
        <v>0</v>
      </c>
      <c r="L227" s="18">
        <f t="shared" si="79"/>
        <v>0</v>
      </c>
      <c r="M227" s="18">
        <f t="shared" si="80"/>
        <v>0</v>
      </c>
      <c r="N227" s="18">
        <f t="shared" si="81"/>
        <v>171.76</v>
      </c>
      <c r="O227" s="40">
        <f t="shared" si="66"/>
        <v>0</v>
      </c>
    </row>
    <row r="228" spans="1:15" s="12" customFormat="1" ht="25.5">
      <c r="A228" s="36" t="str">
        <f>'[1]Orçamento Sintético'!A230</f>
        <v>1.17.04.17</v>
      </c>
      <c r="B228" s="36" t="str">
        <f>'[1]Orçamento Sintético'!D230</f>
        <v>Disjuntor termomagnetico tripolar  63 A, padrão DIN (Europeu - linha branca), curva C</v>
      </c>
      <c r="C228" s="36" t="str">
        <f>'[1]Orçamento Sintético'!E230</f>
        <v>un</v>
      </c>
      <c r="D228" s="36">
        <v>1</v>
      </c>
      <c r="E228" s="37">
        <f>'BM 001'!G228</f>
        <v>0</v>
      </c>
      <c r="F228" s="68"/>
      <c r="G228" s="37">
        <f t="shared" si="64"/>
        <v>0</v>
      </c>
      <c r="H228" s="37">
        <f t="shared" si="65"/>
        <v>1</v>
      </c>
      <c r="I228" s="61">
        <v>126.3</v>
      </c>
      <c r="J228" s="18">
        <f t="shared" si="77"/>
        <v>126.3</v>
      </c>
      <c r="K228" s="18">
        <f t="shared" si="78"/>
        <v>0</v>
      </c>
      <c r="L228" s="18">
        <f t="shared" si="79"/>
        <v>0</v>
      </c>
      <c r="M228" s="18">
        <f t="shared" si="80"/>
        <v>0</v>
      </c>
      <c r="N228" s="18">
        <f t="shared" si="81"/>
        <v>126.3</v>
      </c>
      <c r="O228" s="40">
        <f t="shared" si="66"/>
        <v>0</v>
      </c>
    </row>
    <row r="229" spans="1:15" s="92" customFormat="1" ht="12.75">
      <c r="A229" s="78" t="str">
        <f>'[1]Orçamento Sintético'!A231</f>
        <v>1.17.05</v>
      </c>
      <c r="B229" s="78" t="str">
        <f>'[1]Orçamento Sintético'!D231</f>
        <v>IMPLANTAÇÃO E ILUMINAÇÃO EXTERNA</v>
      </c>
      <c r="C229" s="78"/>
      <c r="D229" s="78"/>
      <c r="E229" s="73"/>
      <c r="F229" s="80"/>
      <c r="G229" s="55"/>
      <c r="H229" s="55"/>
      <c r="I229" s="76"/>
      <c r="J229" s="76">
        <f>SUM(J230:J248)</f>
        <v>53645.44000000001</v>
      </c>
      <c r="K229" s="76">
        <f>SUM(K230:K248)</f>
        <v>419.74</v>
      </c>
      <c r="L229" s="76">
        <f>SUM(L230:L248)</f>
        <v>340.47</v>
      </c>
      <c r="M229" s="76">
        <f>SUM(M230:M248)</f>
        <v>760.21</v>
      </c>
      <c r="N229" s="76">
        <f>SUM(N230:N248)</f>
        <v>52885.23000000001</v>
      </c>
      <c r="O229" s="58"/>
    </row>
    <row r="230" spans="1:15" s="12" customFormat="1" ht="12.75">
      <c r="A230" s="36" t="str">
        <f>'[1]Orçamento Sintético'!A232</f>
        <v>1.17.05.1</v>
      </c>
      <c r="B230" s="36" t="str">
        <f>'[1]Orçamento Sintético'!D232</f>
        <v>Caixa de inspeção  0,30 x 0,30 x 0,40m</v>
      </c>
      <c r="C230" s="36" t="str">
        <f>'[1]Orçamento Sintético'!E232</f>
        <v>un</v>
      </c>
      <c r="D230" s="36">
        <v>8</v>
      </c>
      <c r="E230" s="37">
        <f>'BM 001'!G230</f>
        <v>2</v>
      </c>
      <c r="F230" s="68">
        <v>1</v>
      </c>
      <c r="G230" s="37">
        <f t="shared" si="64"/>
        <v>3</v>
      </c>
      <c r="H230" s="37">
        <f t="shared" si="65"/>
        <v>5</v>
      </c>
      <c r="I230" s="61">
        <v>144.57</v>
      </c>
      <c r="J230" s="18">
        <f t="shared" ref="J230:J248" si="82">TRUNC(($I230*D230),2)</f>
        <v>1156.56</v>
      </c>
      <c r="K230" s="18">
        <f t="shared" ref="K230:K248" si="83">TRUNC(($I230*E230),2)</f>
        <v>289.14</v>
      </c>
      <c r="L230" s="18">
        <f t="shared" ref="L230:L248" si="84">TRUNC(($I230*F230),2)</f>
        <v>144.57</v>
      </c>
      <c r="M230" s="18">
        <f t="shared" ref="M230:M248" si="85">TRUNC(($I230*G230),2)</f>
        <v>433.71</v>
      </c>
      <c r="N230" s="18">
        <f t="shared" ref="N230:N248" si="86">J230-M230</f>
        <v>722.84999999999991</v>
      </c>
      <c r="O230" s="40">
        <f t="shared" si="66"/>
        <v>0.12</v>
      </c>
    </row>
    <row r="231" spans="1:15" s="12" customFormat="1" ht="25.5">
      <c r="A231" s="36" t="str">
        <f>'[1]Orçamento Sintético'!A233</f>
        <v>1.17.05.2</v>
      </c>
      <c r="B231" s="36" t="str">
        <f>'[1]Orçamento Sintético'!D233</f>
        <v>Caixa de passagem em alvenaria de tijolos maciços esp. = 0,12m,  dim. int. =  0.70 x 0.70 x 0.80m</v>
      </c>
      <c r="C231" s="36" t="str">
        <f>'[1]Orçamento Sintético'!E233</f>
        <v>un</v>
      </c>
      <c r="D231" s="36">
        <v>3</v>
      </c>
      <c r="E231" s="37">
        <f>'BM 001'!G231</f>
        <v>0</v>
      </c>
      <c r="F231" s="68"/>
      <c r="G231" s="37">
        <f t="shared" si="64"/>
        <v>0</v>
      </c>
      <c r="H231" s="37">
        <f t="shared" si="65"/>
        <v>3</v>
      </c>
      <c r="I231" s="61">
        <v>564.73</v>
      </c>
      <c r="J231" s="18">
        <f t="shared" si="82"/>
        <v>1694.19</v>
      </c>
      <c r="K231" s="18">
        <f t="shared" si="83"/>
        <v>0</v>
      </c>
      <c r="L231" s="18">
        <f t="shared" si="84"/>
        <v>0</v>
      </c>
      <c r="M231" s="18">
        <f t="shared" si="85"/>
        <v>0</v>
      </c>
      <c r="N231" s="18">
        <f t="shared" si="86"/>
        <v>1694.19</v>
      </c>
      <c r="O231" s="40">
        <f t="shared" si="66"/>
        <v>0</v>
      </c>
    </row>
    <row r="232" spans="1:15" s="12" customFormat="1" ht="25.5">
      <c r="A232" s="36" t="str">
        <f>'[1]Orçamento Sintético'!A234</f>
        <v>1.17.05.3</v>
      </c>
      <c r="B232" s="36" t="str">
        <f>'[1]Orçamento Sintético'!D234</f>
        <v>Caixa de passagem em alvenaria de tijolos maciços esp. = 0,12m,  dim. int. =  1.00 x 1.00 x 0,60m</v>
      </c>
      <c r="C232" s="36" t="str">
        <f>'[1]Orçamento Sintético'!E234</f>
        <v>un</v>
      </c>
      <c r="D232" s="36">
        <v>3</v>
      </c>
      <c r="E232" s="37">
        <f>'BM 001'!G232</f>
        <v>0</v>
      </c>
      <c r="F232" s="68"/>
      <c r="G232" s="37">
        <f t="shared" si="64"/>
        <v>0</v>
      </c>
      <c r="H232" s="37">
        <f t="shared" si="65"/>
        <v>3</v>
      </c>
      <c r="I232" s="61">
        <v>894.45</v>
      </c>
      <c r="J232" s="18">
        <f t="shared" si="82"/>
        <v>2683.35</v>
      </c>
      <c r="K232" s="18">
        <f t="shared" si="83"/>
        <v>0</v>
      </c>
      <c r="L232" s="18">
        <f t="shared" si="84"/>
        <v>0</v>
      </c>
      <c r="M232" s="18">
        <f t="shared" si="85"/>
        <v>0</v>
      </c>
      <c r="N232" s="18">
        <f t="shared" si="86"/>
        <v>2683.35</v>
      </c>
      <c r="O232" s="40">
        <f t="shared" si="66"/>
        <v>0</v>
      </c>
    </row>
    <row r="233" spans="1:15" s="12" customFormat="1" ht="12.75">
      <c r="A233" s="36" t="str">
        <f>'[1]Orçamento Sintético'!A235</f>
        <v>1.17.05.4</v>
      </c>
      <c r="B233" s="36" t="str">
        <f>'[1]Orçamento Sintético'!D235</f>
        <v>Eletroduto de pvc rígido roscável, diâm = 32mm (1"")</v>
      </c>
      <c r="C233" s="36" t="str">
        <f>'[1]Orçamento Sintético'!E235</f>
        <v>m</v>
      </c>
      <c r="D233" s="36">
        <v>19</v>
      </c>
      <c r="E233" s="37">
        <f>'BM 001'!G233</f>
        <v>0</v>
      </c>
      <c r="F233" s="68"/>
      <c r="G233" s="37">
        <f t="shared" si="64"/>
        <v>0</v>
      </c>
      <c r="H233" s="37">
        <f t="shared" si="65"/>
        <v>19</v>
      </c>
      <c r="I233" s="61">
        <v>15.03</v>
      </c>
      <c r="J233" s="18">
        <f t="shared" si="82"/>
        <v>285.57</v>
      </c>
      <c r="K233" s="18">
        <f t="shared" si="83"/>
        <v>0</v>
      </c>
      <c r="L233" s="18">
        <f t="shared" si="84"/>
        <v>0</v>
      </c>
      <c r="M233" s="18">
        <f t="shared" si="85"/>
        <v>0</v>
      </c>
      <c r="N233" s="18">
        <f t="shared" si="86"/>
        <v>285.57</v>
      </c>
      <c r="O233" s="40">
        <f t="shared" si="66"/>
        <v>0</v>
      </c>
    </row>
    <row r="234" spans="1:15" s="12" customFormat="1" ht="25.5">
      <c r="A234" s="36" t="str">
        <f>'[1]Orçamento Sintético'!A236</f>
        <v>1.17.05.5</v>
      </c>
      <c r="B234" s="36" t="str">
        <f>'[1]Orçamento Sintético'!D236</f>
        <v>Eletroduto em ferro galvanizado pesado sem costura 2"" x 3m</v>
      </c>
      <c r="C234" s="36" t="str">
        <f>'[1]Orçamento Sintético'!E236</f>
        <v>un</v>
      </c>
      <c r="D234" s="36">
        <v>2</v>
      </c>
      <c r="E234" s="37">
        <f>'BM 001'!G234</f>
        <v>0</v>
      </c>
      <c r="F234" s="68"/>
      <c r="G234" s="37">
        <f t="shared" si="64"/>
        <v>0</v>
      </c>
      <c r="H234" s="37">
        <f t="shared" si="65"/>
        <v>2</v>
      </c>
      <c r="I234" s="61">
        <v>406.12</v>
      </c>
      <c r="J234" s="18">
        <f t="shared" si="82"/>
        <v>812.24</v>
      </c>
      <c r="K234" s="18">
        <f t="shared" si="83"/>
        <v>0</v>
      </c>
      <c r="L234" s="18">
        <f t="shared" si="84"/>
        <v>0</v>
      </c>
      <c r="M234" s="18">
        <f t="shared" si="85"/>
        <v>0</v>
      </c>
      <c r="N234" s="18">
        <f t="shared" si="86"/>
        <v>812.24</v>
      </c>
      <c r="O234" s="40">
        <f t="shared" si="66"/>
        <v>0</v>
      </c>
    </row>
    <row r="235" spans="1:15" s="12" customFormat="1" ht="25.5">
      <c r="A235" s="36" t="str">
        <f>'[1]Orçamento Sintético'!A237</f>
        <v>1.17.05.6</v>
      </c>
      <c r="B235" s="36" t="str">
        <f>'[1]Orçamento Sintético'!D237</f>
        <v>Eletroduto em ferro galvanizado pesado sem costura 3"" x 3m</v>
      </c>
      <c r="C235" s="36" t="str">
        <f>'[1]Orçamento Sintético'!E237</f>
        <v>un</v>
      </c>
      <c r="D235" s="36">
        <v>11</v>
      </c>
      <c r="E235" s="37">
        <f>'BM 001'!G235</f>
        <v>0</v>
      </c>
      <c r="F235" s="68"/>
      <c r="G235" s="37">
        <f t="shared" si="64"/>
        <v>0</v>
      </c>
      <c r="H235" s="37">
        <f t="shared" si="65"/>
        <v>11</v>
      </c>
      <c r="I235" s="61">
        <v>669.04</v>
      </c>
      <c r="J235" s="18">
        <f t="shared" si="82"/>
        <v>7359.44</v>
      </c>
      <c r="K235" s="18">
        <f t="shared" si="83"/>
        <v>0</v>
      </c>
      <c r="L235" s="18">
        <f t="shared" si="84"/>
        <v>0</v>
      </c>
      <c r="M235" s="18">
        <f t="shared" si="85"/>
        <v>0</v>
      </c>
      <c r="N235" s="18">
        <f t="shared" si="86"/>
        <v>7359.44</v>
      </c>
      <c r="O235" s="40">
        <f t="shared" si="66"/>
        <v>0</v>
      </c>
    </row>
    <row r="236" spans="1:15" s="12" customFormat="1" ht="51">
      <c r="A236" s="36" t="str">
        <f>'[1]Orçamento Sintético'!A238</f>
        <v>1.17.05.7</v>
      </c>
      <c r="B236" s="36" t="str">
        <f>'[1]Orçamento Sintético'!D238</f>
        <v>ELETRODUTO FLEXÍVEL CORRUGADO, PEAD, DN 40 MM (1 1/4""), PARA CIRCUITOS TERMINAIS, INSTALADO EM FORRO - FORNECIMENTO E INSTALAÇÃO. AF_12/2015</v>
      </c>
      <c r="C236" s="36" t="str">
        <f>'[1]Orçamento Sintético'!E238</f>
        <v>M</v>
      </c>
      <c r="D236" s="36">
        <v>129</v>
      </c>
      <c r="E236" s="37">
        <f>'BM 001'!G236</f>
        <v>10</v>
      </c>
      <c r="F236" s="68">
        <v>15</v>
      </c>
      <c r="G236" s="37">
        <f t="shared" si="64"/>
        <v>25</v>
      </c>
      <c r="H236" s="37">
        <f t="shared" si="65"/>
        <v>104</v>
      </c>
      <c r="I236" s="61">
        <v>13.06</v>
      </c>
      <c r="J236" s="18">
        <f t="shared" si="82"/>
        <v>1684.74</v>
      </c>
      <c r="K236" s="18">
        <f t="shared" si="83"/>
        <v>130.6</v>
      </c>
      <c r="L236" s="18">
        <f t="shared" si="84"/>
        <v>195.9</v>
      </c>
      <c r="M236" s="18">
        <f t="shared" si="85"/>
        <v>326.5</v>
      </c>
      <c r="N236" s="18">
        <f t="shared" si="86"/>
        <v>1358.24</v>
      </c>
      <c r="O236" s="40">
        <f t="shared" si="66"/>
        <v>0.11</v>
      </c>
    </row>
    <row r="237" spans="1:15" s="12" customFormat="1" ht="25.5">
      <c r="A237" s="36" t="str">
        <f>'[1]Orçamento Sintético'!A239</f>
        <v>1.17.05.8</v>
      </c>
      <c r="B237" s="36" t="str">
        <f>'[1]Orçamento Sintético'!D239</f>
        <v>Cabo de cobre flexível isolado, seção  1,5mm², 450/ 750v / 70°c</v>
      </c>
      <c r="C237" s="36" t="str">
        <f>'[1]Orçamento Sintético'!E239</f>
        <v>m</v>
      </c>
      <c r="D237" s="36">
        <v>274</v>
      </c>
      <c r="E237" s="37">
        <f>'BM 001'!G237</f>
        <v>0</v>
      </c>
      <c r="F237" s="68"/>
      <c r="G237" s="37">
        <f t="shared" si="64"/>
        <v>0</v>
      </c>
      <c r="H237" s="37">
        <f t="shared" si="65"/>
        <v>274</v>
      </c>
      <c r="I237" s="61">
        <v>6.31</v>
      </c>
      <c r="J237" s="18">
        <f t="shared" si="82"/>
        <v>1728.94</v>
      </c>
      <c r="K237" s="18">
        <f t="shared" si="83"/>
        <v>0</v>
      </c>
      <c r="L237" s="18">
        <f t="shared" si="84"/>
        <v>0</v>
      </c>
      <c r="M237" s="18">
        <f t="shared" si="85"/>
        <v>0</v>
      </c>
      <c r="N237" s="18">
        <f t="shared" si="86"/>
        <v>1728.94</v>
      </c>
      <c r="O237" s="40">
        <f t="shared" si="66"/>
        <v>0</v>
      </c>
    </row>
    <row r="238" spans="1:15" s="12" customFormat="1" ht="25.5">
      <c r="A238" s="36" t="str">
        <f>'[1]Orçamento Sintético'!A240</f>
        <v>1.17.05.9</v>
      </c>
      <c r="B238" s="36" t="str">
        <f>'[1]Orçamento Sintético'!D240</f>
        <v>Cabo de cobre flexível isolado, seção  4mm², 450/ 750v / 70°c</v>
      </c>
      <c r="C238" s="36" t="str">
        <f>'[1]Orçamento Sintético'!E240</f>
        <v>m</v>
      </c>
      <c r="D238" s="36">
        <v>57</v>
      </c>
      <c r="E238" s="37">
        <f>'BM 001'!G238</f>
        <v>0</v>
      </c>
      <c r="F238" s="68"/>
      <c r="G238" s="37">
        <f t="shared" si="64"/>
        <v>0</v>
      </c>
      <c r="H238" s="37">
        <f t="shared" si="65"/>
        <v>57</v>
      </c>
      <c r="I238" s="61">
        <v>9.1300000000000008</v>
      </c>
      <c r="J238" s="18">
        <f t="shared" si="82"/>
        <v>520.41</v>
      </c>
      <c r="K238" s="18">
        <f t="shared" si="83"/>
        <v>0</v>
      </c>
      <c r="L238" s="18">
        <f t="shared" si="84"/>
        <v>0</v>
      </c>
      <c r="M238" s="18">
        <f t="shared" si="85"/>
        <v>0</v>
      </c>
      <c r="N238" s="18">
        <f t="shared" si="86"/>
        <v>520.41</v>
      </c>
      <c r="O238" s="40">
        <f t="shared" si="66"/>
        <v>0</v>
      </c>
    </row>
    <row r="239" spans="1:15" s="12" customFormat="1" ht="25.5">
      <c r="A239" s="36" t="str">
        <f>'[1]Orçamento Sintético'!A241</f>
        <v>1.17.05.10</v>
      </c>
      <c r="B239" s="36" t="str">
        <f>'[1]Orçamento Sintético'!D241</f>
        <v>Cabo de cobre isolado em EPR flexível unipolar  10mm²  - 0,6Kv/1Kv/90°</v>
      </c>
      <c r="C239" s="36" t="str">
        <f>'[1]Orçamento Sintético'!E241</f>
        <v>m</v>
      </c>
      <c r="D239" s="36">
        <v>168</v>
      </c>
      <c r="E239" s="37">
        <f>'BM 001'!G239</f>
        <v>0</v>
      </c>
      <c r="F239" s="68"/>
      <c r="G239" s="37">
        <f t="shared" si="64"/>
        <v>0</v>
      </c>
      <c r="H239" s="37">
        <f t="shared" si="65"/>
        <v>168</v>
      </c>
      <c r="I239" s="61">
        <v>18.48</v>
      </c>
      <c r="J239" s="18">
        <f t="shared" si="82"/>
        <v>3104.64</v>
      </c>
      <c r="K239" s="18">
        <f t="shared" si="83"/>
        <v>0</v>
      </c>
      <c r="L239" s="18">
        <f t="shared" si="84"/>
        <v>0</v>
      </c>
      <c r="M239" s="18">
        <f t="shared" si="85"/>
        <v>0</v>
      </c>
      <c r="N239" s="18">
        <f t="shared" si="86"/>
        <v>3104.64</v>
      </c>
      <c r="O239" s="40">
        <f t="shared" si="66"/>
        <v>0</v>
      </c>
    </row>
    <row r="240" spans="1:15" s="12" customFormat="1" ht="25.5">
      <c r="A240" s="36" t="str">
        <f>'[1]Orçamento Sintético'!A242</f>
        <v>1.17.05.11</v>
      </c>
      <c r="B240" s="36" t="str">
        <f>'[1]Orçamento Sintético'!D242</f>
        <v>Cabo de cobre flexível isolado, seção 16mm², 450/ 750v / 70°c</v>
      </c>
      <c r="C240" s="36" t="str">
        <f>'[1]Orçamento Sintético'!E242</f>
        <v>m</v>
      </c>
      <c r="D240" s="36">
        <v>135</v>
      </c>
      <c r="E240" s="37">
        <f>'BM 001'!G240</f>
        <v>0</v>
      </c>
      <c r="F240" s="68"/>
      <c r="G240" s="37">
        <f t="shared" ref="G240:G302" si="87">SUM(E240:F240)</f>
        <v>0</v>
      </c>
      <c r="H240" s="37">
        <f t="shared" ref="H240:H302" si="88">SUM(D240-G240)</f>
        <v>135</v>
      </c>
      <c r="I240" s="61">
        <v>21.53</v>
      </c>
      <c r="J240" s="18">
        <f t="shared" si="82"/>
        <v>2906.55</v>
      </c>
      <c r="K240" s="18">
        <f t="shared" si="83"/>
        <v>0</v>
      </c>
      <c r="L240" s="18">
        <f t="shared" si="84"/>
        <v>0</v>
      </c>
      <c r="M240" s="18">
        <f t="shared" si="85"/>
        <v>0</v>
      </c>
      <c r="N240" s="18">
        <f t="shared" si="86"/>
        <v>2906.55</v>
      </c>
      <c r="O240" s="40">
        <f t="shared" ref="O240:O302" si="89">TRUNC((L240/J240),2)</f>
        <v>0</v>
      </c>
    </row>
    <row r="241" spans="1:15" s="12" customFormat="1" ht="25.5">
      <c r="A241" s="36" t="str">
        <f>'[1]Orçamento Sintético'!A243</f>
        <v>1.17.05.12</v>
      </c>
      <c r="B241" s="36" t="str">
        <f>'[1]Orçamento Sintético'!D243</f>
        <v>Cabo de cobre isolado em EPR flexível unipolar  50mm² - 0,6Kv/1Kv/90°</v>
      </c>
      <c r="C241" s="36" t="str">
        <f>'[1]Orçamento Sintético'!E243</f>
        <v>m</v>
      </c>
      <c r="D241" s="36">
        <v>62</v>
      </c>
      <c r="E241" s="37">
        <f>'BM 001'!G241</f>
        <v>0</v>
      </c>
      <c r="F241" s="68"/>
      <c r="G241" s="37">
        <f t="shared" si="87"/>
        <v>0</v>
      </c>
      <c r="H241" s="37">
        <f t="shared" si="88"/>
        <v>62</v>
      </c>
      <c r="I241" s="61">
        <v>69.73</v>
      </c>
      <c r="J241" s="18">
        <f t="shared" si="82"/>
        <v>4323.26</v>
      </c>
      <c r="K241" s="18">
        <f t="shared" si="83"/>
        <v>0</v>
      </c>
      <c r="L241" s="18">
        <f t="shared" si="84"/>
        <v>0</v>
      </c>
      <c r="M241" s="18">
        <f t="shared" si="85"/>
        <v>0</v>
      </c>
      <c r="N241" s="18">
        <f t="shared" si="86"/>
        <v>4323.26</v>
      </c>
      <c r="O241" s="40">
        <f t="shared" si="89"/>
        <v>0</v>
      </c>
    </row>
    <row r="242" spans="1:15" s="12" customFormat="1" ht="25.5">
      <c r="A242" s="36" t="str">
        <f>'[1]Orçamento Sintético'!A244</f>
        <v>1.17.05.13</v>
      </c>
      <c r="B242" s="36" t="str">
        <f>'[1]Orçamento Sintético'!D244</f>
        <v>Cabo de cobre isolado em EPR flexível unipolar  95mm² - 0,6Kv/1Kv/90°</v>
      </c>
      <c r="C242" s="36" t="str">
        <f>'[1]Orçamento Sintético'!E244</f>
        <v>m</v>
      </c>
      <c r="D242" s="36">
        <v>93</v>
      </c>
      <c r="E242" s="37">
        <f>'BM 001'!G242</f>
        <v>0</v>
      </c>
      <c r="F242" s="68"/>
      <c r="G242" s="37">
        <f t="shared" si="87"/>
        <v>0</v>
      </c>
      <c r="H242" s="37">
        <f t="shared" si="88"/>
        <v>93</v>
      </c>
      <c r="I242" s="61">
        <v>135.53</v>
      </c>
      <c r="J242" s="18">
        <f t="shared" si="82"/>
        <v>12604.29</v>
      </c>
      <c r="K242" s="18">
        <f t="shared" si="83"/>
        <v>0</v>
      </c>
      <c r="L242" s="18">
        <f t="shared" si="84"/>
        <v>0</v>
      </c>
      <c r="M242" s="18">
        <f t="shared" si="85"/>
        <v>0</v>
      </c>
      <c r="N242" s="18">
        <f t="shared" si="86"/>
        <v>12604.29</v>
      </c>
      <c r="O242" s="40">
        <f t="shared" si="89"/>
        <v>0</v>
      </c>
    </row>
    <row r="243" spans="1:15" s="12" customFormat="1" ht="76.5">
      <c r="A243" s="36" t="str">
        <f>'[1]Orçamento Sintético'!A245</f>
        <v>1.17.05.14</v>
      </c>
      <c r="B243" s="36" t="str">
        <f>'[1]Orçamento Sintético'!D245</f>
        <v>Luminária em LED  para iluminação pública,30W,bivolt, Selo A Inmetro,corpo em alumínio inj,FP 0,97, prot. DPS 10kv, IP66, IK09, Temp. cor 5000k, IRC= ou 70%, v. útil 50.000h, 120 lm/w.gar.5 anos, modelo GL216 G-light ou similar - Rev 01</v>
      </c>
      <c r="C243" s="36" t="str">
        <f>'[1]Orçamento Sintético'!E245</f>
        <v>un</v>
      </c>
      <c r="D243" s="36">
        <v>6</v>
      </c>
      <c r="E243" s="37">
        <f>'BM 001'!G243</f>
        <v>0</v>
      </c>
      <c r="F243" s="68"/>
      <c r="G243" s="37">
        <f t="shared" si="87"/>
        <v>0</v>
      </c>
      <c r="H243" s="37">
        <f t="shared" si="88"/>
        <v>6</v>
      </c>
      <c r="I243" s="61">
        <v>622.28</v>
      </c>
      <c r="J243" s="18">
        <f t="shared" si="82"/>
        <v>3733.68</v>
      </c>
      <c r="K243" s="18">
        <f t="shared" si="83"/>
        <v>0</v>
      </c>
      <c r="L243" s="18">
        <f t="shared" si="84"/>
        <v>0</v>
      </c>
      <c r="M243" s="18">
        <f t="shared" si="85"/>
        <v>0</v>
      </c>
      <c r="N243" s="18">
        <f t="shared" si="86"/>
        <v>3733.68</v>
      </c>
      <c r="O243" s="40">
        <f t="shared" si="89"/>
        <v>0</v>
      </c>
    </row>
    <row r="244" spans="1:15" s="12" customFormat="1" ht="38.25">
      <c r="A244" s="36" t="str">
        <f>'[1]Orçamento Sintético'!A246</f>
        <v>1.17.05.15</v>
      </c>
      <c r="B244" s="36" t="str">
        <f>'[1]Orçamento Sintético'!D246</f>
        <v>Poste em aço galvanizado, para iluminação pública, cônico, contínuo, reto, h=6.00m, d=126mm (base) e d=60mm (topo)ref.1006/B, incl.base concreto</v>
      </c>
      <c r="C244" s="36" t="str">
        <f>'[1]Orçamento Sintético'!E246</f>
        <v>un</v>
      </c>
      <c r="D244" s="36">
        <v>5</v>
      </c>
      <c r="E244" s="37">
        <f>'BM 001'!G244</f>
        <v>0</v>
      </c>
      <c r="F244" s="68"/>
      <c r="G244" s="37">
        <f t="shared" si="87"/>
        <v>0</v>
      </c>
      <c r="H244" s="37">
        <f t="shared" si="88"/>
        <v>5</v>
      </c>
      <c r="I244" s="61">
        <v>1563.26</v>
      </c>
      <c r="J244" s="18">
        <f t="shared" si="82"/>
        <v>7816.3</v>
      </c>
      <c r="K244" s="18">
        <f t="shared" si="83"/>
        <v>0</v>
      </c>
      <c r="L244" s="18">
        <f t="shared" si="84"/>
        <v>0</v>
      </c>
      <c r="M244" s="18">
        <f t="shared" si="85"/>
        <v>0</v>
      </c>
      <c r="N244" s="18">
        <f t="shared" si="86"/>
        <v>7816.3</v>
      </c>
      <c r="O244" s="40">
        <f t="shared" si="89"/>
        <v>0</v>
      </c>
    </row>
    <row r="245" spans="1:15" s="12" customFormat="1" ht="25.5">
      <c r="A245" s="36" t="str">
        <f>'[1]Orçamento Sintético'!A247</f>
        <v>1.17.05.16</v>
      </c>
      <c r="B245" s="36" t="str">
        <f>'[1]Orçamento Sintético'!D247</f>
        <v>Suporte de fixação em chapa de aço para 02 luminárias, encaixe em poste galvanizado.</v>
      </c>
      <c r="C245" s="36" t="str">
        <f>'[1]Orçamento Sintético'!E247</f>
        <v>un</v>
      </c>
      <c r="D245" s="36">
        <v>1</v>
      </c>
      <c r="E245" s="37">
        <f>'BM 001'!G245</f>
        <v>0</v>
      </c>
      <c r="F245" s="68"/>
      <c r="G245" s="37">
        <f t="shared" si="87"/>
        <v>0</v>
      </c>
      <c r="H245" s="37">
        <f t="shared" si="88"/>
        <v>1</v>
      </c>
      <c r="I245" s="61">
        <v>93.48</v>
      </c>
      <c r="J245" s="18">
        <f t="shared" si="82"/>
        <v>93.48</v>
      </c>
      <c r="K245" s="18">
        <f t="shared" si="83"/>
        <v>0</v>
      </c>
      <c r="L245" s="18">
        <f t="shared" si="84"/>
        <v>0</v>
      </c>
      <c r="M245" s="18">
        <f t="shared" si="85"/>
        <v>0</v>
      </c>
      <c r="N245" s="18">
        <f t="shared" si="86"/>
        <v>93.48</v>
      </c>
      <c r="O245" s="40">
        <f t="shared" si="89"/>
        <v>0</v>
      </c>
    </row>
    <row r="246" spans="1:15" s="12" customFormat="1" ht="25.5">
      <c r="A246" s="36" t="str">
        <f>'[1]Orçamento Sintético'!A248</f>
        <v>1.17.05.17</v>
      </c>
      <c r="B246" s="36" t="str">
        <f>'[1]Orçamento Sintético'!D248</f>
        <v>Fornecimento de haste de aterramento 5/8""x3,00m com conector (Cópia da ORSE)</v>
      </c>
      <c r="C246" s="36" t="str">
        <f>'[1]Orçamento Sintético'!E248</f>
        <v>un</v>
      </c>
      <c r="D246" s="36">
        <v>5</v>
      </c>
      <c r="E246" s="37">
        <f>'BM 001'!G246</f>
        <v>0</v>
      </c>
      <c r="F246" s="68"/>
      <c r="G246" s="37">
        <f t="shared" si="87"/>
        <v>0</v>
      </c>
      <c r="H246" s="37">
        <f t="shared" si="88"/>
        <v>5</v>
      </c>
      <c r="I246" s="61">
        <v>72.959999999999994</v>
      </c>
      <c r="J246" s="18">
        <f t="shared" si="82"/>
        <v>364.8</v>
      </c>
      <c r="K246" s="18">
        <f t="shared" si="83"/>
        <v>0</v>
      </c>
      <c r="L246" s="18">
        <f t="shared" si="84"/>
        <v>0</v>
      </c>
      <c r="M246" s="18">
        <f t="shared" si="85"/>
        <v>0</v>
      </c>
      <c r="N246" s="18">
        <f t="shared" si="86"/>
        <v>364.8</v>
      </c>
      <c r="O246" s="40">
        <f t="shared" si="89"/>
        <v>0</v>
      </c>
    </row>
    <row r="247" spans="1:15" s="12" customFormat="1" ht="25.5">
      <c r="A247" s="36" t="str">
        <f>'[1]Orçamento Sintético'!A249</f>
        <v>1.17.05.18</v>
      </c>
      <c r="B247" s="36" t="str">
        <f>'[1]Orçamento Sintético'!D249</f>
        <v>Cabo de cobre PP Cordplast 3 x 1,5 mm2, 450/750v - fornecimento e instalação</v>
      </c>
      <c r="C247" s="36" t="str">
        <f>'[1]Orçamento Sintético'!E249</f>
        <v>M</v>
      </c>
      <c r="D247" s="36">
        <v>60</v>
      </c>
      <c r="E247" s="37">
        <f>'BM 001'!G247</f>
        <v>0</v>
      </c>
      <c r="F247" s="68"/>
      <c r="G247" s="37">
        <f t="shared" si="87"/>
        <v>0</v>
      </c>
      <c r="H247" s="37">
        <f t="shared" si="88"/>
        <v>60</v>
      </c>
      <c r="I247" s="61">
        <v>10.8</v>
      </c>
      <c r="J247" s="18">
        <f t="shared" si="82"/>
        <v>648</v>
      </c>
      <c r="K247" s="18">
        <f t="shared" si="83"/>
        <v>0</v>
      </c>
      <c r="L247" s="18">
        <f t="shared" si="84"/>
        <v>0</v>
      </c>
      <c r="M247" s="18">
        <f t="shared" si="85"/>
        <v>0</v>
      </c>
      <c r="N247" s="18">
        <f t="shared" si="86"/>
        <v>648</v>
      </c>
      <c r="O247" s="40">
        <f t="shared" si="89"/>
        <v>0</v>
      </c>
    </row>
    <row r="248" spans="1:15" s="12" customFormat="1" ht="25.5">
      <c r="A248" s="36" t="str">
        <f>'[1]Orçamento Sintético'!A250</f>
        <v>1.17.05.19</v>
      </c>
      <c r="B248" s="36" t="str">
        <f>'[1]Orçamento Sintético'!D250</f>
        <v>Eletroduto flexível de pvc (sanfonado), diâm = 25mm (3/4"")</v>
      </c>
      <c r="C248" s="36" t="str">
        <f>'[1]Orçamento Sintético'!E250</f>
        <v>m</v>
      </c>
      <c r="D248" s="36">
        <v>20</v>
      </c>
      <c r="E248" s="37">
        <f>'BM 001'!G248</f>
        <v>0</v>
      </c>
      <c r="F248" s="68"/>
      <c r="G248" s="37">
        <f t="shared" si="87"/>
        <v>0</v>
      </c>
      <c r="H248" s="37">
        <f t="shared" si="88"/>
        <v>20</v>
      </c>
      <c r="I248" s="61">
        <v>6.25</v>
      </c>
      <c r="J248" s="18">
        <f t="shared" si="82"/>
        <v>125</v>
      </c>
      <c r="K248" s="18">
        <f t="shared" si="83"/>
        <v>0</v>
      </c>
      <c r="L248" s="18">
        <f t="shared" si="84"/>
        <v>0</v>
      </c>
      <c r="M248" s="18">
        <f t="shared" si="85"/>
        <v>0</v>
      </c>
      <c r="N248" s="18">
        <f t="shared" si="86"/>
        <v>125</v>
      </c>
      <c r="O248" s="40">
        <f t="shared" si="89"/>
        <v>0</v>
      </c>
    </row>
    <row r="249" spans="1:15" s="82" customFormat="1" ht="12.75">
      <c r="A249" s="64" t="str">
        <f>'[1]Orçamento Sintético'!A251</f>
        <v>1.18</v>
      </c>
      <c r="B249" s="64" t="str">
        <f>'[1]Orçamento Sintético'!D251</f>
        <v>SMTT</v>
      </c>
      <c r="C249" s="64"/>
      <c r="D249" s="64"/>
      <c r="E249" s="70"/>
      <c r="F249" s="83"/>
      <c r="G249" s="84"/>
      <c r="H249" s="84"/>
      <c r="I249" s="89"/>
      <c r="J249" s="89">
        <f>SUM(J250:J273)</f>
        <v>36472.490000000005</v>
      </c>
      <c r="K249" s="89">
        <f>SUM(K250:K273)</f>
        <v>0</v>
      </c>
      <c r="L249" s="89">
        <f>SUM(L250:L273)</f>
        <v>0</v>
      </c>
      <c r="M249" s="89">
        <f>SUM(M250:M273)</f>
        <v>0</v>
      </c>
      <c r="N249" s="89">
        <f>SUM(N250:N273)</f>
        <v>36472.490000000005</v>
      </c>
      <c r="O249" s="86"/>
    </row>
    <row r="250" spans="1:15" s="12" customFormat="1" ht="12.75">
      <c r="A250" s="36" t="str">
        <f>'[1]Orçamento Sintético'!A252</f>
        <v>1.18.1</v>
      </c>
      <c r="B250" s="36" t="str">
        <f>'[1]Orçamento Sintético'!D252</f>
        <v>Demolição de piso cerâmico ou ladrilho</v>
      </c>
      <c r="C250" s="36" t="str">
        <f>'[1]Orçamento Sintético'!E252</f>
        <v>m²</v>
      </c>
      <c r="D250" s="36">
        <v>235.51</v>
      </c>
      <c r="E250" s="37">
        <f>'BM 001'!G250</f>
        <v>0</v>
      </c>
      <c r="F250" s="68"/>
      <c r="G250" s="37">
        <f t="shared" si="87"/>
        <v>0</v>
      </c>
      <c r="H250" s="37">
        <f t="shared" si="88"/>
        <v>235.51</v>
      </c>
      <c r="I250" s="61">
        <v>12.14</v>
      </c>
      <c r="J250" s="18">
        <f t="shared" ref="J250:J273" si="90">TRUNC(($I250*D250),2)</f>
        <v>2859.09</v>
      </c>
      <c r="K250" s="18">
        <f t="shared" ref="K250:K273" si="91">TRUNC(($I250*E250),2)</f>
        <v>0</v>
      </c>
      <c r="L250" s="18">
        <f t="shared" ref="L250:L273" si="92">TRUNC(($I250*F250),2)</f>
        <v>0</v>
      </c>
      <c r="M250" s="18">
        <f t="shared" ref="M250:M273" si="93">TRUNC(($I250*G250),2)</f>
        <v>0</v>
      </c>
      <c r="N250" s="18">
        <f t="shared" ref="N250:N273" si="94">J250-M250</f>
        <v>2859.09</v>
      </c>
      <c r="O250" s="40">
        <f t="shared" si="89"/>
        <v>0</v>
      </c>
    </row>
    <row r="251" spans="1:15" s="12" customFormat="1" ht="25.5">
      <c r="A251" s="36" t="str">
        <f>'[1]Orçamento Sintético'!A253</f>
        <v>1.18.2</v>
      </c>
      <c r="B251" s="36" t="str">
        <f>'[1]Orçamento Sintético'!D253</f>
        <v>Regularização de base para revest. de pisos com arg. traço t4, esp. média = 2,5cm</v>
      </c>
      <c r="C251" s="36" t="str">
        <f>'[1]Orçamento Sintético'!E253</f>
        <v>m²</v>
      </c>
      <c r="D251" s="36">
        <v>235.51</v>
      </c>
      <c r="E251" s="37">
        <f>'BM 001'!G251</f>
        <v>0</v>
      </c>
      <c r="F251" s="68"/>
      <c r="G251" s="37">
        <f t="shared" si="87"/>
        <v>0</v>
      </c>
      <c r="H251" s="37">
        <f t="shared" si="88"/>
        <v>235.51</v>
      </c>
      <c r="I251" s="61">
        <v>24.81</v>
      </c>
      <c r="J251" s="18">
        <f t="shared" si="90"/>
        <v>5843</v>
      </c>
      <c r="K251" s="18">
        <f t="shared" si="91"/>
        <v>0</v>
      </c>
      <c r="L251" s="18">
        <f t="shared" si="92"/>
        <v>0</v>
      </c>
      <c r="M251" s="18">
        <f t="shared" si="93"/>
        <v>0</v>
      </c>
      <c r="N251" s="18">
        <f t="shared" si="94"/>
        <v>5843</v>
      </c>
      <c r="O251" s="40">
        <f t="shared" si="89"/>
        <v>0</v>
      </c>
    </row>
    <row r="252" spans="1:15" s="12" customFormat="1" ht="51">
      <c r="A252" s="36" t="str">
        <f>'[1]Orçamento Sintético'!A254</f>
        <v>1.18.3</v>
      </c>
      <c r="B252" s="36" t="str">
        <f>'[1]Orçamento Sintético'!D254</f>
        <v>Piso alta resistência 12 mm, cor cinza, com juntas plásticas, polimento até o esmeril 400 e enceramento, exclusive argamassa de regularização, aplicado</v>
      </c>
      <c r="C252" s="36" t="str">
        <f>'[1]Orçamento Sintético'!E254</f>
        <v>m²</v>
      </c>
      <c r="D252" s="36">
        <v>235.51</v>
      </c>
      <c r="E252" s="37">
        <f>'BM 001'!G252</f>
        <v>0</v>
      </c>
      <c r="F252" s="68"/>
      <c r="G252" s="37">
        <f t="shared" si="87"/>
        <v>0</v>
      </c>
      <c r="H252" s="37">
        <f t="shared" si="88"/>
        <v>235.51</v>
      </c>
      <c r="I252" s="61">
        <v>44.37</v>
      </c>
      <c r="J252" s="18">
        <f t="shared" si="90"/>
        <v>10449.57</v>
      </c>
      <c r="K252" s="18">
        <f t="shared" si="91"/>
        <v>0</v>
      </c>
      <c r="L252" s="18">
        <f t="shared" si="92"/>
        <v>0</v>
      </c>
      <c r="M252" s="18">
        <f t="shared" si="93"/>
        <v>0</v>
      </c>
      <c r="N252" s="18">
        <f t="shared" si="94"/>
        <v>10449.57</v>
      </c>
      <c r="O252" s="40">
        <f t="shared" si="89"/>
        <v>0</v>
      </c>
    </row>
    <row r="253" spans="1:15" s="12" customFormat="1" ht="12.75">
      <c r="A253" s="36" t="str">
        <f>'[1]Orçamento Sintético'!A255</f>
        <v>1.18.4</v>
      </c>
      <c r="B253" s="36" t="str">
        <f>'[1]Orçamento Sintético'!D255</f>
        <v>Rodapé alta resistência, h = 10 cm</v>
      </c>
      <c r="C253" s="36" t="str">
        <f>'[1]Orçamento Sintético'!E255</f>
        <v>m</v>
      </c>
      <c r="D253" s="36">
        <v>190.14</v>
      </c>
      <c r="E253" s="37">
        <f>'BM 001'!G253</f>
        <v>0</v>
      </c>
      <c r="F253" s="68"/>
      <c r="G253" s="37">
        <f t="shared" si="87"/>
        <v>0</v>
      </c>
      <c r="H253" s="37">
        <f t="shared" si="88"/>
        <v>190.14</v>
      </c>
      <c r="I253" s="61">
        <v>20.48</v>
      </c>
      <c r="J253" s="18">
        <f t="shared" si="90"/>
        <v>3894.06</v>
      </c>
      <c r="K253" s="18">
        <f t="shared" si="91"/>
        <v>0</v>
      </c>
      <c r="L253" s="18">
        <f t="shared" si="92"/>
        <v>0</v>
      </c>
      <c r="M253" s="18">
        <f t="shared" si="93"/>
        <v>0</v>
      </c>
      <c r="N253" s="18">
        <f t="shared" si="94"/>
        <v>3894.06</v>
      </c>
      <c r="O253" s="40">
        <f t="shared" si="89"/>
        <v>0</v>
      </c>
    </row>
    <row r="254" spans="1:15" s="12" customFormat="1" ht="25.5">
      <c r="A254" s="36" t="str">
        <f>'[1]Orçamento Sintético'!A256</f>
        <v>1.18.5</v>
      </c>
      <c r="B254" s="36" t="str">
        <f>'[1]Orçamento Sintético'!D256</f>
        <v>REMOÇÃO DE PORTAS, DE FORMA MANUAL, SEM REAPROVEITAMENTO. AF_12/2017</v>
      </c>
      <c r="C254" s="36" t="str">
        <f>'[1]Orçamento Sintético'!E256</f>
        <v>m²</v>
      </c>
      <c r="D254" s="36">
        <v>1.68</v>
      </c>
      <c r="E254" s="37">
        <f>'BM 001'!G254</f>
        <v>0</v>
      </c>
      <c r="F254" s="68"/>
      <c r="G254" s="37">
        <f t="shared" si="87"/>
        <v>0</v>
      </c>
      <c r="H254" s="37">
        <f t="shared" si="88"/>
        <v>1.68</v>
      </c>
      <c r="I254" s="61">
        <v>7.73</v>
      </c>
      <c r="J254" s="18">
        <f t="shared" si="90"/>
        <v>12.98</v>
      </c>
      <c r="K254" s="18">
        <f t="shared" si="91"/>
        <v>0</v>
      </c>
      <c r="L254" s="18">
        <f t="shared" si="92"/>
        <v>0</v>
      </c>
      <c r="M254" s="18">
        <f t="shared" si="93"/>
        <v>0</v>
      </c>
      <c r="N254" s="18">
        <f t="shared" si="94"/>
        <v>12.98</v>
      </c>
      <c r="O254" s="40">
        <f t="shared" si="89"/>
        <v>0</v>
      </c>
    </row>
    <row r="255" spans="1:15" s="12" customFormat="1" ht="25.5">
      <c r="A255" s="36" t="str">
        <f>'[1]Orçamento Sintético'!A257</f>
        <v>1.18.6</v>
      </c>
      <c r="B255" s="36" t="str">
        <f>'[1]Orçamento Sintético'!D257</f>
        <v>Porta em madeira mista, almofadada, 80 x 210 cm, exclusive batente e ferragens</v>
      </c>
      <c r="C255" s="36" t="str">
        <f>'[1]Orçamento Sintético'!E257</f>
        <v>un</v>
      </c>
      <c r="D255" s="36">
        <v>1</v>
      </c>
      <c r="E255" s="37">
        <f>'BM 001'!G255</f>
        <v>0</v>
      </c>
      <c r="F255" s="68"/>
      <c r="G255" s="37">
        <f t="shared" si="87"/>
        <v>0</v>
      </c>
      <c r="H255" s="37">
        <f t="shared" si="88"/>
        <v>1</v>
      </c>
      <c r="I255" s="61">
        <v>314.06</v>
      </c>
      <c r="J255" s="18">
        <f t="shared" si="90"/>
        <v>314.06</v>
      </c>
      <c r="K255" s="18">
        <f t="shared" si="91"/>
        <v>0</v>
      </c>
      <c r="L255" s="18">
        <f t="shared" si="92"/>
        <v>0</v>
      </c>
      <c r="M255" s="18">
        <f t="shared" si="93"/>
        <v>0</v>
      </c>
      <c r="N255" s="18">
        <f t="shared" si="94"/>
        <v>314.06</v>
      </c>
      <c r="O255" s="40">
        <f t="shared" si="89"/>
        <v>0</v>
      </c>
    </row>
    <row r="256" spans="1:15" s="12" customFormat="1" ht="25.5">
      <c r="A256" s="36" t="str">
        <f>'[1]Orçamento Sintético'!A258</f>
        <v>1.18.7</v>
      </c>
      <c r="B256" s="36" t="str">
        <f>'[1]Orçamento Sintético'!D258</f>
        <v>Fechadura para porta externa, linha Colonial, ref.803-04 EZL, marca Stam ou similar</v>
      </c>
      <c r="C256" s="36" t="str">
        <f>'[1]Orçamento Sintético'!E258</f>
        <v>un</v>
      </c>
      <c r="D256" s="36">
        <v>1</v>
      </c>
      <c r="E256" s="37">
        <f>'BM 001'!G256</f>
        <v>0</v>
      </c>
      <c r="F256" s="68"/>
      <c r="G256" s="37">
        <f t="shared" si="87"/>
        <v>0</v>
      </c>
      <c r="H256" s="37">
        <f t="shared" si="88"/>
        <v>1</v>
      </c>
      <c r="I256" s="61">
        <v>138.68</v>
      </c>
      <c r="J256" s="18">
        <f t="shared" si="90"/>
        <v>138.68</v>
      </c>
      <c r="K256" s="18">
        <f t="shared" si="91"/>
        <v>0</v>
      </c>
      <c r="L256" s="18">
        <f t="shared" si="92"/>
        <v>0</v>
      </c>
      <c r="M256" s="18">
        <f t="shared" si="93"/>
        <v>0</v>
      </c>
      <c r="N256" s="18">
        <f t="shared" si="94"/>
        <v>138.68</v>
      </c>
      <c r="O256" s="40">
        <f t="shared" si="89"/>
        <v>0</v>
      </c>
    </row>
    <row r="257" spans="1:15" s="12" customFormat="1" ht="38.25">
      <c r="A257" s="36" t="str">
        <f>'[1]Orçamento Sintético'!A259</f>
        <v>1.18.8</v>
      </c>
      <c r="B257" s="36" t="str">
        <f>'[1]Orçamento Sintético'!D259</f>
        <v>Porta ou janela em alumínio, cor N/P/B,tipo veneziana, de abrir ou correr, completa inclusive caixilhos, dobradiças ou roldanas e fechadura</v>
      </c>
      <c r="C257" s="36" t="str">
        <f>'[1]Orçamento Sintético'!E259</f>
        <v>m²</v>
      </c>
      <c r="D257" s="36">
        <v>1.68</v>
      </c>
      <c r="E257" s="37">
        <f>'BM 001'!G257</f>
        <v>0</v>
      </c>
      <c r="F257" s="68"/>
      <c r="G257" s="37">
        <f t="shared" si="87"/>
        <v>0</v>
      </c>
      <c r="H257" s="37">
        <f t="shared" si="88"/>
        <v>1.68</v>
      </c>
      <c r="I257" s="61">
        <v>335.46</v>
      </c>
      <c r="J257" s="18">
        <f t="shared" si="90"/>
        <v>563.57000000000005</v>
      </c>
      <c r="K257" s="18">
        <f t="shared" si="91"/>
        <v>0</v>
      </c>
      <c r="L257" s="18">
        <f t="shared" si="92"/>
        <v>0</v>
      </c>
      <c r="M257" s="18">
        <f t="shared" si="93"/>
        <v>0</v>
      </c>
      <c r="N257" s="18">
        <f t="shared" si="94"/>
        <v>563.57000000000005</v>
      </c>
      <c r="O257" s="40">
        <f t="shared" si="89"/>
        <v>0</v>
      </c>
    </row>
    <row r="258" spans="1:15" s="12" customFormat="1" ht="38.25">
      <c r="A258" s="36" t="str">
        <f>'[1]Orçamento Sintético'!A260</f>
        <v>1.18.9</v>
      </c>
      <c r="B258" s="36" t="str">
        <f>'[1]Orçamento Sintético'!D260</f>
        <v>Pintura sobre superfícies de madeira com aplicação de 01 demão de fundo sintético nivelador, 01 demão de massa a óleo e 02 demãos de tinta esmalte</v>
      </c>
      <c r="C258" s="36" t="str">
        <f>'[1]Orçamento Sintético'!E260</f>
        <v>m²</v>
      </c>
      <c r="D258" s="36">
        <v>4.7300000000000004</v>
      </c>
      <c r="E258" s="37">
        <f>'BM 001'!G258</f>
        <v>0</v>
      </c>
      <c r="F258" s="68"/>
      <c r="G258" s="37">
        <f t="shared" si="87"/>
        <v>0</v>
      </c>
      <c r="H258" s="37">
        <f t="shared" si="88"/>
        <v>4.7300000000000004</v>
      </c>
      <c r="I258" s="61">
        <v>40.630000000000003</v>
      </c>
      <c r="J258" s="18">
        <f t="shared" si="90"/>
        <v>192.17</v>
      </c>
      <c r="K258" s="18">
        <f t="shared" si="91"/>
        <v>0</v>
      </c>
      <c r="L258" s="18">
        <f t="shared" si="92"/>
        <v>0</v>
      </c>
      <c r="M258" s="18">
        <f t="shared" si="93"/>
        <v>0</v>
      </c>
      <c r="N258" s="18">
        <f t="shared" si="94"/>
        <v>192.17</v>
      </c>
      <c r="O258" s="40">
        <f t="shared" si="89"/>
        <v>0</v>
      </c>
    </row>
    <row r="259" spans="1:15" s="12" customFormat="1" ht="12.75">
      <c r="A259" s="36" t="str">
        <f>'[1]Orçamento Sintético'!A261</f>
        <v>1.18.10</v>
      </c>
      <c r="B259" s="36" t="str">
        <f>'[1]Orçamento Sintético'!D261</f>
        <v>Filete de mármore branco, 2 cm, para acabamentos</v>
      </c>
      <c r="C259" s="36" t="str">
        <f>'[1]Orçamento Sintético'!E261</f>
        <v>m</v>
      </c>
      <c r="D259" s="36">
        <v>1.7</v>
      </c>
      <c r="E259" s="37">
        <f>'BM 001'!G259</f>
        <v>0</v>
      </c>
      <c r="F259" s="68"/>
      <c r="G259" s="37">
        <f t="shared" si="87"/>
        <v>0</v>
      </c>
      <c r="H259" s="37">
        <f t="shared" si="88"/>
        <v>1.7</v>
      </c>
      <c r="I259" s="61">
        <v>29.26</v>
      </c>
      <c r="J259" s="18">
        <f t="shared" si="90"/>
        <v>49.74</v>
      </c>
      <c r="K259" s="18">
        <f t="shared" si="91"/>
        <v>0</v>
      </c>
      <c r="L259" s="18">
        <f t="shared" si="92"/>
        <v>0</v>
      </c>
      <c r="M259" s="18">
        <f t="shared" si="93"/>
        <v>0</v>
      </c>
      <c r="N259" s="18">
        <f t="shared" si="94"/>
        <v>49.74</v>
      </c>
      <c r="O259" s="40">
        <f t="shared" si="89"/>
        <v>0</v>
      </c>
    </row>
    <row r="260" spans="1:15" s="12" customFormat="1" ht="51">
      <c r="A260" s="36" t="str">
        <f>'[1]Orçamento Sintético'!A262</f>
        <v>1.18.11</v>
      </c>
      <c r="B260" s="36" t="str">
        <f>'[1]Orçamento Sintético'!D262</f>
        <v>Box para banheiro em vidro temperado 8 mm, liso, incolor, de correr, em aluminío branco, inclusive ferragens - fornecimento e instalação - Rev.02_10/2021</v>
      </c>
      <c r="C260" s="36" t="str">
        <f>'[1]Orçamento Sintético'!E262</f>
        <v>m²</v>
      </c>
      <c r="D260" s="36">
        <v>3.06</v>
      </c>
      <c r="E260" s="37">
        <f>'BM 001'!G260</f>
        <v>0</v>
      </c>
      <c r="F260" s="68"/>
      <c r="G260" s="37">
        <f t="shared" si="87"/>
        <v>0</v>
      </c>
      <c r="H260" s="37">
        <f t="shared" si="88"/>
        <v>3.06</v>
      </c>
      <c r="I260" s="61">
        <v>286.51</v>
      </c>
      <c r="J260" s="18">
        <f t="shared" si="90"/>
        <v>876.72</v>
      </c>
      <c r="K260" s="18">
        <f t="shared" si="91"/>
        <v>0</v>
      </c>
      <c r="L260" s="18">
        <f t="shared" si="92"/>
        <v>0</v>
      </c>
      <c r="M260" s="18">
        <f t="shared" si="93"/>
        <v>0</v>
      </c>
      <c r="N260" s="18">
        <f t="shared" si="94"/>
        <v>876.72</v>
      </c>
      <c r="O260" s="40">
        <f t="shared" si="89"/>
        <v>0</v>
      </c>
    </row>
    <row r="261" spans="1:15" s="12" customFormat="1" ht="12.75">
      <c r="A261" s="36" t="str">
        <f>'[1]Orçamento Sintético'!A263</f>
        <v>1.18.12</v>
      </c>
      <c r="B261" s="36" t="str">
        <f>'[1]Orçamento Sintético'!D263</f>
        <v>Vidro fantasia canelado 4 mm - Rev 02_10/2021</v>
      </c>
      <c r="C261" s="36" t="str">
        <f>'[1]Orçamento Sintético'!E263</f>
        <v>m²</v>
      </c>
      <c r="D261" s="36">
        <v>1</v>
      </c>
      <c r="E261" s="37">
        <f>'BM 001'!G261</f>
        <v>0</v>
      </c>
      <c r="F261" s="68"/>
      <c r="G261" s="37">
        <f t="shared" si="87"/>
        <v>0</v>
      </c>
      <c r="H261" s="37">
        <f t="shared" si="88"/>
        <v>1</v>
      </c>
      <c r="I261" s="61">
        <v>176.72</v>
      </c>
      <c r="J261" s="18">
        <f t="shared" si="90"/>
        <v>176.72</v>
      </c>
      <c r="K261" s="18">
        <f t="shared" si="91"/>
        <v>0</v>
      </c>
      <c r="L261" s="18">
        <f t="shared" si="92"/>
        <v>0</v>
      </c>
      <c r="M261" s="18">
        <f t="shared" si="93"/>
        <v>0</v>
      </c>
      <c r="N261" s="18">
        <f t="shared" si="94"/>
        <v>176.72</v>
      </c>
      <c r="O261" s="40">
        <f t="shared" si="89"/>
        <v>0</v>
      </c>
    </row>
    <row r="262" spans="1:15" s="12" customFormat="1" ht="12.75">
      <c r="A262" s="36" t="str">
        <f>'[1]Orçamento Sintético'!A264</f>
        <v>1.18.13</v>
      </c>
      <c r="B262" s="36" t="str">
        <f>'[1]Orçamento Sintético'!D264</f>
        <v>Remoção de esquadria de alumínio e vidro</v>
      </c>
      <c r="C262" s="36" t="str">
        <f>'[1]Orçamento Sintético'!E264</f>
        <v>m²</v>
      </c>
      <c r="D262" s="36">
        <v>4.8</v>
      </c>
      <c r="E262" s="37">
        <f>'BM 001'!G262</f>
        <v>0</v>
      </c>
      <c r="F262" s="68"/>
      <c r="G262" s="37">
        <f t="shared" si="87"/>
        <v>0</v>
      </c>
      <c r="H262" s="37">
        <f t="shared" si="88"/>
        <v>4.8</v>
      </c>
      <c r="I262" s="61">
        <v>13.61</v>
      </c>
      <c r="J262" s="18">
        <f t="shared" si="90"/>
        <v>65.319999999999993</v>
      </c>
      <c r="K262" s="18">
        <f t="shared" si="91"/>
        <v>0</v>
      </c>
      <c r="L262" s="18">
        <f t="shared" si="92"/>
        <v>0</v>
      </c>
      <c r="M262" s="18">
        <f t="shared" si="93"/>
        <v>0</v>
      </c>
      <c r="N262" s="18">
        <f t="shared" si="94"/>
        <v>65.319999999999993</v>
      </c>
      <c r="O262" s="40">
        <f t="shared" si="89"/>
        <v>0</v>
      </c>
    </row>
    <row r="263" spans="1:15" s="12" customFormat="1" ht="25.5">
      <c r="A263" s="36" t="str">
        <f>'[1]Orçamento Sintético'!A265</f>
        <v>1.18.14</v>
      </c>
      <c r="B263" s="36" t="str">
        <f>'[1]Orçamento Sintético'!D265</f>
        <v>Janela em alumínio, cor N/P/B, tipo moldura-vidro, de correr, exclusive vidro</v>
      </c>
      <c r="C263" s="36" t="str">
        <f>'[1]Orçamento Sintético'!E265</f>
        <v>m²</v>
      </c>
      <c r="D263" s="36">
        <v>4.8</v>
      </c>
      <c r="E263" s="37">
        <f>'BM 001'!G263</f>
        <v>0</v>
      </c>
      <c r="F263" s="68"/>
      <c r="G263" s="37">
        <f t="shared" si="87"/>
        <v>0</v>
      </c>
      <c r="H263" s="37">
        <f t="shared" si="88"/>
        <v>4.8</v>
      </c>
      <c r="I263" s="61">
        <v>295.58999999999997</v>
      </c>
      <c r="J263" s="18">
        <f t="shared" si="90"/>
        <v>1418.83</v>
      </c>
      <c r="K263" s="18">
        <f t="shared" si="91"/>
        <v>0</v>
      </c>
      <c r="L263" s="18">
        <f t="shared" si="92"/>
        <v>0</v>
      </c>
      <c r="M263" s="18">
        <f t="shared" si="93"/>
        <v>0</v>
      </c>
      <c r="N263" s="18">
        <f t="shared" si="94"/>
        <v>1418.83</v>
      </c>
      <c r="O263" s="40">
        <f t="shared" si="89"/>
        <v>0</v>
      </c>
    </row>
    <row r="264" spans="1:15" s="12" customFormat="1" ht="38.25">
      <c r="A264" s="36" t="str">
        <f>'[1]Orçamento Sintético'!A266</f>
        <v>1.18.15</v>
      </c>
      <c r="B264" s="36" t="str">
        <f>'[1]Orçamento Sintético'!D266</f>
        <v>INSTALAÇÃO DE VIDRO LISO INCOLOR, E = 4 MM, EM ESQUADRIA DE ALUMÍNIO OU PVC, FIXADO COM BAGUETE. AF_01/2021_P</v>
      </c>
      <c r="C264" s="36" t="str">
        <f>'[1]Orçamento Sintético'!E266</f>
        <v>m²</v>
      </c>
      <c r="D264" s="36">
        <v>4.5599999999999996</v>
      </c>
      <c r="E264" s="37">
        <f>'BM 001'!G264</f>
        <v>0</v>
      </c>
      <c r="F264" s="68"/>
      <c r="G264" s="37">
        <f t="shared" si="87"/>
        <v>0</v>
      </c>
      <c r="H264" s="37">
        <f t="shared" si="88"/>
        <v>4.5599999999999996</v>
      </c>
      <c r="I264" s="61">
        <v>310.77999999999997</v>
      </c>
      <c r="J264" s="18">
        <f t="shared" si="90"/>
        <v>1417.15</v>
      </c>
      <c r="K264" s="18">
        <f t="shared" si="91"/>
        <v>0</v>
      </c>
      <c r="L264" s="18">
        <f t="shared" si="92"/>
        <v>0</v>
      </c>
      <c r="M264" s="18">
        <f t="shared" si="93"/>
        <v>0</v>
      </c>
      <c r="N264" s="18">
        <f t="shared" si="94"/>
        <v>1417.15</v>
      </c>
      <c r="O264" s="40">
        <f t="shared" si="89"/>
        <v>0</v>
      </c>
    </row>
    <row r="265" spans="1:15" s="12" customFormat="1" ht="25.5">
      <c r="A265" s="36" t="str">
        <f>'[1]Orçamento Sintético'!A267</f>
        <v>1.18.16</v>
      </c>
      <c r="B265" s="36" t="str">
        <f>'[1]Orçamento Sintético'!D267</f>
        <v>Ponto de luz em teto ou parede, com eletroduto de pvc flexivel sanfonado aparente Ø 3/4""</v>
      </c>
      <c r="C265" s="36" t="str">
        <f>'[1]Orçamento Sintético'!E267</f>
        <v>un</v>
      </c>
      <c r="D265" s="36">
        <v>1</v>
      </c>
      <c r="E265" s="37">
        <f>'BM 001'!G265</f>
        <v>0</v>
      </c>
      <c r="F265" s="68"/>
      <c r="G265" s="37">
        <f t="shared" si="87"/>
        <v>0</v>
      </c>
      <c r="H265" s="37">
        <f t="shared" si="88"/>
        <v>1</v>
      </c>
      <c r="I265" s="61">
        <v>216.69</v>
      </c>
      <c r="J265" s="18">
        <f t="shared" si="90"/>
        <v>216.69</v>
      </c>
      <c r="K265" s="18">
        <f t="shared" si="91"/>
        <v>0</v>
      </c>
      <c r="L265" s="18">
        <f t="shared" si="92"/>
        <v>0</v>
      </c>
      <c r="M265" s="18">
        <f t="shared" si="93"/>
        <v>0</v>
      </c>
      <c r="N265" s="18">
        <f t="shared" si="94"/>
        <v>216.69</v>
      </c>
      <c r="O265" s="40">
        <f t="shared" si="89"/>
        <v>0</v>
      </c>
    </row>
    <row r="266" spans="1:15" s="12" customFormat="1" ht="25.5">
      <c r="A266" s="36" t="str">
        <f>'[1]Orçamento Sintético'!A268</f>
        <v>1.18.17</v>
      </c>
      <c r="B266" s="36" t="str">
        <f>'[1]Orçamento Sintético'!D268</f>
        <v>Ponto de tomada p/ lógica, c/ canaleta plastica 20x10mm com divisória, sem fiação, aparente</v>
      </c>
      <c r="C266" s="36" t="str">
        <f>'[1]Orçamento Sintético'!E268</f>
        <v>un</v>
      </c>
      <c r="D266" s="36">
        <v>2</v>
      </c>
      <c r="E266" s="37">
        <f>'BM 001'!G266</f>
        <v>0</v>
      </c>
      <c r="F266" s="68"/>
      <c r="G266" s="37">
        <f t="shared" si="87"/>
        <v>0</v>
      </c>
      <c r="H266" s="37">
        <f t="shared" si="88"/>
        <v>2</v>
      </c>
      <c r="I266" s="61">
        <v>108.23</v>
      </c>
      <c r="J266" s="18">
        <f t="shared" si="90"/>
        <v>216.46</v>
      </c>
      <c r="K266" s="18">
        <f t="shared" si="91"/>
        <v>0</v>
      </c>
      <c r="L266" s="18">
        <f t="shared" si="92"/>
        <v>0</v>
      </c>
      <c r="M266" s="18">
        <f t="shared" si="93"/>
        <v>0</v>
      </c>
      <c r="N266" s="18">
        <f t="shared" si="94"/>
        <v>216.46</v>
      </c>
      <c r="O266" s="40">
        <f t="shared" si="89"/>
        <v>0</v>
      </c>
    </row>
    <row r="267" spans="1:15" s="12" customFormat="1" ht="25.5">
      <c r="A267" s="36" t="str">
        <f>'[1]Orçamento Sintético'!A269</f>
        <v>1.18.18</v>
      </c>
      <c r="B267" s="36" t="str">
        <f>'[1]Orçamento Sintético'!D269</f>
        <v>Ponto de telefone c/tomada padrão Telebrás, com canaleta plastica c/divisoria 20x10mm, aparente</v>
      </c>
      <c r="C267" s="36" t="str">
        <f>'[1]Orçamento Sintético'!E269</f>
        <v>un</v>
      </c>
      <c r="D267" s="36">
        <v>1</v>
      </c>
      <c r="E267" s="37">
        <f>'BM 001'!G267</f>
        <v>0</v>
      </c>
      <c r="F267" s="68"/>
      <c r="G267" s="37">
        <f t="shared" si="87"/>
        <v>0</v>
      </c>
      <c r="H267" s="37">
        <f t="shared" si="88"/>
        <v>1</v>
      </c>
      <c r="I267" s="61">
        <v>172.16</v>
      </c>
      <c r="J267" s="18">
        <f t="shared" si="90"/>
        <v>172.16</v>
      </c>
      <c r="K267" s="18">
        <f t="shared" si="91"/>
        <v>0</v>
      </c>
      <c r="L267" s="18">
        <f t="shared" si="92"/>
        <v>0</v>
      </c>
      <c r="M267" s="18">
        <f t="shared" si="93"/>
        <v>0</v>
      </c>
      <c r="N267" s="18">
        <f t="shared" si="94"/>
        <v>172.16</v>
      </c>
      <c r="O267" s="40">
        <f t="shared" si="89"/>
        <v>0</v>
      </c>
    </row>
    <row r="268" spans="1:15" s="12" customFormat="1" ht="25.5">
      <c r="A268" s="36" t="str">
        <f>'[1]Orçamento Sintético'!A270</f>
        <v>1.18.19</v>
      </c>
      <c r="B268" s="36" t="str">
        <f>'[1]Orçamento Sintético'!D270</f>
        <v>Enchimento de rasgos em alvenaria e concreto  para tubulação  diâm    1/2"" a 1""</v>
      </c>
      <c r="C268" s="36" t="str">
        <f>'[1]Orçamento Sintético'!E270</f>
        <v>m</v>
      </c>
      <c r="D268" s="36">
        <v>5</v>
      </c>
      <c r="E268" s="37">
        <f>'BM 001'!G268</f>
        <v>0</v>
      </c>
      <c r="F268" s="68"/>
      <c r="G268" s="37">
        <f t="shared" si="87"/>
        <v>0</v>
      </c>
      <c r="H268" s="37">
        <f t="shared" si="88"/>
        <v>5</v>
      </c>
      <c r="I268" s="61">
        <v>4.59</v>
      </c>
      <c r="J268" s="18">
        <f t="shared" si="90"/>
        <v>22.95</v>
      </c>
      <c r="K268" s="18">
        <f t="shared" si="91"/>
        <v>0</v>
      </c>
      <c r="L268" s="18">
        <f t="shared" si="92"/>
        <v>0</v>
      </c>
      <c r="M268" s="18">
        <f t="shared" si="93"/>
        <v>0</v>
      </c>
      <c r="N268" s="18">
        <f t="shared" si="94"/>
        <v>22.95</v>
      </c>
      <c r="O268" s="40">
        <f t="shared" si="89"/>
        <v>0</v>
      </c>
    </row>
    <row r="269" spans="1:15" s="12" customFormat="1" ht="25.5">
      <c r="A269" s="36" t="str">
        <f>'[1]Orçamento Sintético'!A271</f>
        <v>1.18.20</v>
      </c>
      <c r="B269" s="36" t="str">
        <f>'[1]Orçamento Sintético'!D271</f>
        <v>Rasgos em alvenaria para passagem de tubulação   diâm     1/2"" a 1""</v>
      </c>
      <c r="C269" s="36" t="str">
        <f>'[1]Orçamento Sintético'!E271</f>
        <v>m</v>
      </c>
      <c r="D269" s="36">
        <v>5</v>
      </c>
      <c r="E269" s="37">
        <f>'BM 001'!G269</f>
        <v>0</v>
      </c>
      <c r="F269" s="68"/>
      <c r="G269" s="37">
        <f t="shared" si="87"/>
        <v>0</v>
      </c>
      <c r="H269" s="37">
        <f t="shared" si="88"/>
        <v>5</v>
      </c>
      <c r="I269" s="61">
        <v>6.16</v>
      </c>
      <c r="J269" s="18">
        <f t="shared" si="90"/>
        <v>30.8</v>
      </c>
      <c r="K269" s="18">
        <f t="shared" si="91"/>
        <v>0</v>
      </c>
      <c r="L269" s="18">
        <f t="shared" si="92"/>
        <v>0</v>
      </c>
      <c r="M269" s="18">
        <f t="shared" si="93"/>
        <v>0</v>
      </c>
      <c r="N269" s="18">
        <f t="shared" si="94"/>
        <v>30.8</v>
      </c>
      <c r="O269" s="40">
        <f t="shared" si="89"/>
        <v>0</v>
      </c>
    </row>
    <row r="270" spans="1:15" s="12" customFormat="1" ht="12.75">
      <c r="A270" s="36" t="str">
        <f>'[1]Orçamento Sintético'!A272</f>
        <v>1.18.21</v>
      </c>
      <c r="B270" s="36" t="str">
        <f>'[1]Orçamento Sintético'!D272</f>
        <v>Tubo pvc rígido roscável d = 1/2""</v>
      </c>
      <c r="C270" s="36" t="str">
        <f>'[1]Orçamento Sintético'!E272</f>
        <v>m</v>
      </c>
      <c r="D270" s="36">
        <v>4.5</v>
      </c>
      <c r="E270" s="37">
        <f>'BM 001'!G270</f>
        <v>0</v>
      </c>
      <c r="F270" s="68"/>
      <c r="G270" s="37">
        <f t="shared" si="87"/>
        <v>0</v>
      </c>
      <c r="H270" s="37">
        <f t="shared" si="88"/>
        <v>4.5</v>
      </c>
      <c r="I270" s="61">
        <v>18.39</v>
      </c>
      <c r="J270" s="18">
        <f t="shared" si="90"/>
        <v>82.75</v>
      </c>
      <c r="K270" s="18">
        <f t="shared" si="91"/>
        <v>0</v>
      </c>
      <c r="L270" s="18">
        <f t="shared" si="92"/>
        <v>0</v>
      </c>
      <c r="M270" s="18">
        <f t="shared" si="93"/>
        <v>0</v>
      </c>
      <c r="N270" s="18">
        <f t="shared" si="94"/>
        <v>82.75</v>
      </c>
      <c r="O270" s="40">
        <f t="shared" si="89"/>
        <v>0</v>
      </c>
    </row>
    <row r="271" spans="1:15" s="12" customFormat="1" ht="12.75">
      <c r="A271" s="36" t="str">
        <f>'[1]Orçamento Sintético'!A273</f>
        <v>1.18.22</v>
      </c>
      <c r="B271" s="36" t="str">
        <f>'[1]Orçamento Sintético'!D273</f>
        <v>Joelho de 90º de pvc rígido roscável, diâm = 1/2""</v>
      </c>
      <c r="C271" s="36" t="str">
        <f>'[1]Orçamento Sintético'!E273</f>
        <v>un</v>
      </c>
      <c r="D271" s="36">
        <v>5</v>
      </c>
      <c r="E271" s="37">
        <f>'BM 001'!G271</f>
        <v>0</v>
      </c>
      <c r="F271" s="68"/>
      <c r="G271" s="37">
        <f t="shared" si="87"/>
        <v>0</v>
      </c>
      <c r="H271" s="37">
        <f t="shared" si="88"/>
        <v>5</v>
      </c>
      <c r="I271" s="61">
        <v>11.57</v>
      </c>
      <c r="J271" s="18">
        <f t="shared" si="90"/>
        <v>57.85</v>
      </c>
      <c r="K271" s="18">
        <f t="shared" si="91"/>
        <v>0</v>
      </c>
      <c r="L271" s="18">
        <f t="shared" si="92"/>
        <v>0</v>
      </c>
      <c r="M271" s="18">
        <f t="shared" si="93"/>
        <v>0</v>
      </c>
      <c r="N271" s="18">
        <f t="shared" si="94"/>
        <v>57.85</v>
      </c>
      <c r="O271" s="40">
        <f t="shared" si="89"/>
        <v>0</v>
      </c>
    </row>
    <row r="272" spans="1:15" s="12" customFormat="1" ht="51">
      <c r="A272" s="36" t="str">
        <f>'[1]Orçamento Sintético'!A274</f>
        <v>1.18.23</v>
      </c>
      <c r="B272" s="36" t="str">
        <f>'[1]Orçamento Sintético'!D274</f>
        <v>Portão de ferro de abrir, quadro em tubo de aço galv.1 1/2"", barra quadrada 1/2"" na vertical e barra chata de 1 x 3/16"" na horizontal, inclusive dobradiças e e ferrolho</v>
      </c>
      <c r="C272" s="36" t="str">
        <f>'[1]Orçamento Sintético'!E274</f>
        <v>m²</v>
      </c>
      <c r="D272" s="36">
        <v>18.25</v>
      </c>
      <c r="E272" s="37">
        <f>'BM 001'!G272</f>
        <v>0</v>
      </c>
      <c r="F272" s="68"/>
      <c r="G272" s="37">
        <f t="shared" si="87"/>
        <v>0</v>
      </c>
      <c r="H272" s="37">
        <f t="shared" si="88"/>
        <v>18.25</v>
      </c>
      <c r="I272" s="61">
        <v>352.43</v>
      </c>
      <c r="J272" s="18">
        <f t="shared" si="90"/>
        <v>6431.84</v>
      </c>
      <c r="K272" s="18">
        <f t="shared" si="91"/>
        <v>0</v>
      </c>
      <c r="L272" s="18">
        <f t="shared" si="92"/>
        <v>0</v>
      </c>
      <c r="M272" s="18">
        <f t="shared" si="93"/>
        <v>0</v>
      </c>
      <c r="N272" s="18">
        <f t="shared" si="94"/>
        <v>6431.84</v>
      </c>
      <c r="O272" s="40">
        <f t="shared" si="89"/>
        <v>0</v>
      </c>
    </row>
    <row r="273" spans="1:15" s="12" customFormat="1" ht="38.25">
      <c r="A273" s="36" t="str">
        <f>'[1]Orçamento Sintético'!A275</f>
        <v>1.18.24</v>
      </c>
      <c r="B273" s="36" t="str">
        <f>'[1]Orçamento Sintético'!D275</f>
        <v>Pintura de acabamento com lixamento, aplicação de 01 demão de tinta à base de zarcão e 02 demãos de tinta esmalte</v>
      </c>
      <c r="C273" s="36" t="str">
        <f>'[1]Orçamento Sintético'!E275</f>
        <v>m²</v>
      </c>
      <c r="D273" s="36">
        <v>36.4</v>
      </c>
      <c r="E273" s="37">
        <f>'BM 001'!G273</f>
        <v>0</v>
      </c>
      <c r="F273" s="68"/>
      <c r="G273" s="37">
        <f t="shared" si="87"/>
        <v>0</v>
      </c>
      <c r="H273" s="37">
        <f t="shared" si="88"/>
        <v>36.4</v>
      </c>
      <c r="I273" s="61">
        <v>26.63</v>
      </c>
      <c r="J273" s="18">
        <f t="shared" si="90"/>
        <v>969.33</v>
      </c>
      <c r="K273" s="18">
        <f t="shared" si="91"/>
        <v>0</v>
      </c>
      <c r="L273" s="18">
        <f t="shared" si="92"/>
        <v>0</v>
      </c>
      <c r="M273" s="18">
        <f t="shared" si="93"/>
        <v>0</v>
      </c>
      <c r="N273" s="18">
        <f t="shared" si="94"/>
        <v>969.33</v>
      </c>
      <c r="O273" s="40">
        <f t="shared" si="89"/>
        <v>0</v>
      </c>
    </row>
    <row r="274" spans="1:15" s="82" customFormat="1" ht="12.75">
      <c r="A274" s="64" t="str">
        <f>'[1]Orçamento Sintético'!A276</f>
        <v>1.19</v>
      </c>
      <c r="B274" s="64" t="str">
        <f>'[1]Orçamento Sintético'!D276</f>
        <v>PAISAGISMO</v>
      </c>
      <c r="C274" s="64"/>
      <c r="D274" s="64"/>
      <c r="E274" s="70"/>
      <c r="F274" s="83"/>
      <c r="G274" s="84"/>
      <c r="H274" s="84"/>
      <c r="I274" s="89"/>
      <c r="J274" s="89">
        <f>SUM(J275:J276)</f>
        <v>9257.39</v>
      </c>
      <c r="K274" s="89">
        <f>SUM(K275:K276)</f>
        <v>0</v>
      </c>
      <c r="L274" s="89">
        <f>SUM(L275:L276)</f>
        <v>216</v>
      </c>
      <c r="M274" s="89">
        <f>SUM(M275:M276)</f>
        <v>216</v>
      </c>
      <c r="N274" s="89">
        <f>SUM(N275:N276)</f>
        <v>9041.39</v>
      </c>
      <c r="O274" s="86"/>
    </row>
    <row r="275" spans="1:15" s="12" customFormat="1" ht="25.5">
      <c r="A275" s="36" t="str">
        <f>'[1]Orçamento Sintético'!A277</f>
        <v>1.19.1</v>
      </c>
      <c r="B275" s="36" t="str">
        <f>'[1]Orçamento Sintético'!D277</f>
        <v>LIMPEZA MANUAL DE VEGETAÇÃO EM TERRENO COM ENXADA.AF_05/2018</v>
      </c>
      <c r="C275" s="36" t="str">
        <f>'[1]Orçamento Sintético'!E277</f>
        <v>m²</v>
      </c>
      <c r="D275" s="36">
        <v>436.67</v>
      </c>
      <c r="E275" s="37">
        <f>'BM 001'!G275</f>
        <v>0</v>
      </c>
      <c r="F275" s="68">
        <v>75</v>
      </c>
      <c r="G275" s="37">
        <f t="shared" si="87"/>
        <v>75</v>
      </c>
      <c r="H275" s="37">
        <f t="shared" si="88"/>
        <v>361.67</v>
      </c>
      <c r="I275" s="61">
        <v>2.88</v>
      </c>
      <c r="J275" s="18">
        <f t="shared" ref="J275:M276" si="95">TRUNC(($I275*D275),2)</f>
        <v>1257.5999999999999</v>
      </c>
      <c r="K275" s="18">
        <f t="shared" si="95"/>
        <v>0</v>
      </c>
      <c r="L275" s="18">
        <f t="shared" si="95"/>
        <v>216</v>
      </c>
      <c r="M275" s="18">
        <f t="shared" si="95"/>
        <v>216</v>
      </c>
      <c r="N275" s="18">
        <f t="shared" ref="N275:N276" si="96">J275-M275</f>
        <v>1041.5999999999999</v>
      </c>
      <c r="O275" s="40">
        <f t="shared" si="89"/>
        <v>0.17</v>
      </c>
    </row>
    <row r="276" spans="1:15" s="12" customFormat="1" ht="12.75">
      <c r="A276" s="36" t="str">
        <f>'[1]Orçamento Sintético'!A278</f>
        <v>1.19.2</v>
      </c>
      <c r="B276" s="36" t="str">
        <f>'[1]Orçamento Sintético'!D278</f>
        <v>Grama esmeralda em mudas, fornecimento e plantio</v>
      </c>
      <c r="C276" s="36" t="str">
        <f>'[1]Orçamento Sintético'!E278</f>
        <v>m²</v>
      </c>
      <c r="D276" s="36">
        <v>436.67</v>
      </c>
      <c r="E276" s="37">
        <f>'BM 001'!G276</f>
        <v>0</v>
      </c>
      <c r="F276" s="68"/>
      <c r="G276" s="37">
        <f t="shared" si="87"/>
        <v>0</v>
      </c>
      <c r="H276" s="37">
        <f t="shared" si="88"/>
        <v>436.67</v>
      </c>
      <c r="I276" s="61">
        <v>18.32</v>
      </c>
      <c r="J276" s="18">
        <f t="shared" si="95"/>
        <v>7999.79</v>
      </c>
      <c r="K276" s="18">
        <f t="shared" si="95"/>
        <v>0</v>
      </c>
      <c r="L276" s="18">
        <f t="shared" si="95"/>
        <v>0</v>
      </c>
      <c r="M276" s="18">
        <f t="shared" si="95"/>
        <v>0</v>
      </c>
      <c r="N276" s="18">
        <f t="shared" si="96"/>
        <v>7999.79</v>
      </c>
      <c r="O276" s="40">
        <f t="shared" si="89"/>
        <v>0</v>
      </c>
    </row>
    <row r="277" spans="1:15" s="82" customFormat="1" ht="12.75">
      <c r="A277" s="64" t="str">
        <f>'[1]Orçamento Sintético'!A279</f>
        <v>1.20</v>
      </c>
      <c r="B277" s="64" t="str">
        <f>'[1]Orçamento Sintético'!D279</f>
        <v>ÁREA EXTERNA</v>
      </c>
      <c r="C277" s="64"/>
      <c r="D277" s="64"/>
      <c r="E277" s="70"/>
      <c r="F277" s="83"/>
      <c r="G277" s="84"/>
      <c r="H277" s="84"/>
      <c r="I277" s="89"/>
      <c r="J277" s="89">
        <f>J278+J286+J294+J303+J311</f>
        <v>131997.99</v>
      </c>
      <c r="K277" s="89">
        <f>K278+K286+K294+K303+K311</f>
        <v>0</v>
      </c>
      <c r="L277" s="89">
        <f>L278+L286+L294+L303+L311</f>
        <v>1776.2975999999999</v>
      </c>
      <c r="M277" s="89">
        <f>M278+M286+M294+M303+M311</f>
        <v>1776.2975999999999</v>
      </c>
      <c r="N277" s="89">
        <f>N278+N286+N294+N303+N311</f>
        <v>130221.69240000001</v>
      </c>
      <c r="O277" s="86"/>
    </row>
    <row r="278" spans="1:15" s="52" customFormat="1" ht="12.75">
      <c r="A278" s="72" t="str">
        <f>'[1]Orçamento Sintético'!A280</f>
        <v>1.20.01</v>
      </c>
      <c r="B278" s="72" t="str">
        <f>'[1]Orçamento Sintético'!D280</f>
        <v>ESTACIONAMENTO</v>
      </c>
      <c r="C278" s="72"/>
      <c r="D278" s="72"/>
      <c r="E278" s="73"/>
      <c r="F278" s="80"/>
      <c r="G278" s="54"/>
      <c r="H278" s="54"/>
      <c r="I278" s="87"/>
      <c r="J278" s="87">
        <f>SUM(J279:J285)</f>
        <v>48367.090000000004</v>
      </c>
      <c r="K278" s="87">
        <f>SUM(K279:K285)</f>
        <v>0</v>
      </c>
      <c r="L278" s="87">
        <f>SUM(L279:L285)</f>
        <v>0</v>
      </c>
      <c r="M278" s="87">
        <f>SUM(M279:M285)</f>
        <v>0</v>
      </c>
      <c r="N278" s="87">
        <f>SUM(N279:N285)</f>
        <v>48367.090000000004</v>
      </c>
      <c r="O278" s="58"/>
    </row>
    <row r="279" spans="1:15" s="12" customFormat="1" ht="25.5">
      <c r="A279" s="36" t="str">
        <f>'[1]Orçamento Sintético'!A281</f>
        <v>1.20.01.1</v>
      </c>
      <c r="B279" s="36" t="str">
        <f>'[1]Orçamento Sintético'!D281</f>
        <v>Remoção e reassentamento de paralelepípedo sobre colchão de areia</v>
      </c>
      <c r="C279" s="36" t="str">
        <f>'[1]Orçamento Sintético'!E281</f>
        <v>m²</v>
      </c>
      <c r="D279" s="36">
        <v>550.29999999999995</v>
      </c>
      <c r="E279" s="37">
        <f>'BM 001'!G279</f>
        <v>0</v>
      </c>
      <c r="F279" s="68"/>
      <c r="G279" s="37">
        <f t="shared" si="87"/>
        <v>0</v>
      </c>
      <c r="H279" s="37">
        <f t="shared" si="88"/>
        <v>550.29999999999995</v>
      </c>
      <c r="I279" s="61">
        <v>60.05</v>
      </c>
      <c r="J279" s="18">
        <f t="shared" ref="J279:J285" si="97">TRUNC(($I279*D279),2)</f>
        <v>33045.51</v>
      </c>
      <c r="K279" s="18">
        <f t="shared" ref="K279:K285" si="98">TRUNC(($I279*E279),2)</f>
        <v>0</v>
      </c>
      <c r="L279" s="18">
        <f t="shared" ref="L279:L285" si="99">TRUNC(($I279*F279),2)</f>
        <v>0</v>
      </c>
      <c r="M279" s="18">
        <f t="shared" ref="M279:M285" si="100">TRUNC(($I279*G279),2)</f>
        <v>0</v>
      </c>
      <c r="N279" s="18">
        <f t="shared" ref="N279:N285" si="101">J279-M279</f>
        <v>33045.51</v>
      </c>
      <c r="O279" s="40">
        <f t="shared" si="89"/>
        <v>0</v>
      </c>
    </row>
    <row r="280" spans="1:15" s="12" customFormat="1" ht="12.75">
      <c r="A280" s="36" t="str">
        <f>'[1]Orçamento Sintético'!A282</f>
        <v>1.20.01.2</v>
      </c>
      <c r="B280" s="36" t="str">
        <f>'[1]Orçamento Sintético'!D282</f>
        <v>Colchão de areia</v>
      </c>
      <c r="C280" s="36" t="str">
        <f>'[1]Orçamento Sintético'!E282</f>
        <v>m³</v>
      </c>
      <c r="D280" s="36">
        <v>32.409999999999997</v>
      </c>
      <c r="E280" s="37">
        <f>'BM 001'!G280</f>
        <v>0</v>
      </c>
      <c r="F280" s="68"/>
      <c r="G280" s="37">
        <f t="shared" si="87"/>
        <v>0</v>
      </c>
      <c r="H280" s="37">
        <f t="shared" si="88"/>
        <v>32.409999999999997</v>
      </c>
      <c r="I280" s="61">
        <v>142.97</v>
      </c>
      <c r="J280" s="18">
        <f t="shared" si="97"/>
        <v>4633.6499999999996</v>
      </c>
      <c r="K280" s="18">
        <f t="shared" si="98"/>
        <v>0</v>
      </c>
      <c r="L280" s="18">
        <f t="shared" si="99"/>
        <v>0</v>
      </c>
      <c r="M280" s="18">
        <f t="shared" si="100"/>
        <v>0</v>
      </c>
      <c r="N280" s="18">
        <f t="shared" si="101"/>
        <v>4633.6499999999996</v>
      </c>
      <c r="O280" s="40">
        <f t="shared" si="89"/>
        <v>0</v>
      </c>
    </row>
    <row r="281" spans="1:15" s="12" customFormat="1" ht="51">
      <c r="A281" s="36" t="str">
        <f>'[1]Orçamento Sintético'!A283</f>
        <v>1.20.01.3</v>
      </c>
      <c r="B281" s="36" t="str">
        <f>'[1]Orçamento Sintético'!D283</f>
        <v>Pavimentação em paralelepípedo granítico sobre colchão de areia, rejuntado com argamassa de cimento e areia traço 1:3, inclusive frete do paralelepípedo granítico</v>
      </c>
      <c r="C281" s="36" t="str">
        <f>'[1]Orçamento Sintético'!E283</f>
        <v>m²</v>
      </c>
      <c r="D281" s="36">
        <v>100</v>
      </c>
      <c r="E281" s="37">
        <f>'BM 001'!G281</f>
        <v>0</v>
      </c>
      <c r="F281" s="68"/>
      <c r="G281" s="37">
        <f t="shared" si="87"/>
        <v>0</v>
      </c>
      <c r="H281" s="37">
        <f t="shared" si="88"/>
        <v>100</v>
      </c>
      <c r="I281" s="61">
        <v>89.05</v>
      </c>
      <c r="J281" s="18">
        <f t="shared" si="97"/>
        <v>8905</v>
      </c>
      <c r="K281" s="18">
        <f t="shared" si="98"/>
        <v>0</v>
      </c>
      <c r="L281" s="18">
        <f t="shared" si="99"/>
        <v>0</v>
      </c>
      <c r="M281" s="18">
        <f t="shared" si="100"/>
        <v>0</v>
      </c>
      <c r="N281" s="18">
        <f t="shared" si="101"/>
        <v>8905</v>
      </c>
      <c r="O281" s="40">
        <f t="shared" si="89"/>
        <v>0</v>
      </c>
    </row>
    <row r="282" spans="1:15" s="12" customFormat="1" ht="38.25">
      <c r="A282" s="36" t="str">
        <f>'[1]Orçamento Sintético'!A284</f>
        <v>1.20.01.4</v>
      </c>
      <c r="B282" s="36" t="str">
        <f>'[1]Orçamento Sintético'!D284</f>
        <v>Piso em concreto simples desempolado, fck = 15 MPa, e = 7 cm - Não inclui formas para juntas de concretagem</v>
      </c>
      <c r="C282" s="36" t="str">
        <f>'[1]Orçamento Sintético'!E284</f>
        <v>m²</v>
      </c>
      <c r="D282" s="36">
        <v>23</v>
      </c>
      <c r="E282" s="37">
        <f>'BM 001'!G282</f>
        <v>0</v>
      </c>
      <c r="F282" s="68"/>
      <c r="G282" s="37">
        <f t="shared" si="87"/>
        <v>0</v>
      </c>
      <c r="H282" s="37">
        <f t="shared" si="88"/>
        <v>23</v>
      </c>
      <c r="I282" s="61">
        <v>40.4</v>
      </c>
      <c r="J282" s="18">
        <f t="shared" si="97"/>
        <v>929.2</v>
      </c>
      <c r="K282" s="18">
        <f t="shared" si="98"/>
        <v>0</v>
      </c>
      <c r="L282" s="18">
        <f t="shared" si="99"/>
        <v>0</v>
      </c>
      <c r="M282" s="18">
        <f t="shared" si="100"/>
        <v>0</v>
      </c>
      <c r="N282" s="18">
        <f t="shared" si="101"/>
        <v>929.2</v>
      </c>
      <c r="O282" s="40">
        <f t="shared" si="89"/>
        <v>0</v>
      </c>
    </row>
    <row r="283" spans="1:15" s="12" customFormat="1" ht="51">
      <c r="A283" s="36" t="str">
        <f>'[1]Orçamento Sintético'!A285</f>
        <v>1.20.01.5</v>
      </c>
      <c r="B283" s="36" t="str">
        <f>'[1]Orçamento Sintético'!D285</f>
        <v>Demarcação de pavimentos com pintura de 1 demão de resina acrílica, e aplicação de micro-esferas para sinalização horizontal (Estacionamentos, faixas de pedrestres, etc.)</v>
      </c>
      <c r="C283" s="36" t="str">
        <f>'[1]Orçamento Sintético'!E285</f>
        <v>m²</v>
      </c>
      <c r="D283" s="36">
        <v>12.66</v>
      </c>
      <c r="E283" s="37">
        <f>'BM 001'!G283</f>
        <v>0</v>
      </c>
      <c r="F283" s="68"/>
      <c r="G283" s="37">
        <f t="shared" si="87"/>
        <v>0</v>
      </c>
      <c r="H283" s="37">
        <f t="shared" si="88"/>
        <v>12.66</v>
      </c>
      <c r="I283" s="61">
        <v>12.34</v>
      </c>
      <c r="J283" s="18">
        <f t="shared" si="97"/>
        <v>156.22</v>
      </c>
      <c r="K283" s="18">
        <f t="shared" si="98"/>
        <v>0</v>
      </c>
      <c r="L283" s="18">
        <f t="shared" si="99"/>
        <v>0</v>
      </c>
      <c r="M283" s="18">
        <f t="shared" si="100"/>
        <v>0</v>
      </c>
      <c r="N283" s="18">
        <f t="shared" si="101"/>
        <v>156.22</v>
      </c>
      <c r="O283" s="40">
        <f t="shared" si="89"/>
        <v>0</v>
      </c>
    </row>
    <row r="284" spans="1:15" s="12" customFormat="1" ht="51">
      <c r="A284" s="36" t="str">
        <f>'[1]Orçamento Sintético'!A286</f>
        <v>1.20.01.6</v>
      </c>
      <c r="B284" s="36" t="str">
        <f>'[1]Orçamento Sintético'!D286</f>
        <v>Rampa padrão para acesso de deficientes a passeio público, em concreto simples Fck=25MPa, desempolada, com pintura indicativa em novacor, 02 demãos</v>
      </c>
      <c r="C284" s="36" t="str">
        <f>'[1]Orçamento Sintético'!E286</f>
        <v>un</v>
      </c>
      <c r="D284" s="36">
        <v>2</v>
      </c>
      <c r="E284" s="37">
        <f>'BM 001'!G284</f>
        <v>0</v>
      </c>
      <c r="F284" s="68"/>
      <c r="G284" s="37">
        <f t="shared" si="87"/>
        <v>0</v>
      </c>
      <c r="H284" s="37">
        <f t="shared" si="88"/>
        <v>2</v>
      </c>
      <c r="I284" s="61">
        <v>311.61</v>
      </c>
      <c r="J284" s="18">
        <f t="shared" si="97"/>
        <v>623.22</v>
      </c>
      <c r="K284" s="18">
        <f t="shared" si="98"/>
        <v>0</v>
      </c>
      <c r="L284" s="18">
        <f t="shared" si="99"/>
        <v>0</v>
      </c>
      <c r="M284" s="18">
        <f t="shared" si="100"/>
        <v>0</v>
      </c>
      <c r="N284" s="18">
        <f t="shared" si="101"/>
        <v>623.22</v>
      </c>
      <c r="O284" s="40">
        <f t="shared" si="89"/>
        <v>0</v>
      </c>
    </row>
    <row r="285" spans="1:15" s="12" customFormat="1" ht="25.5">
      <c r="A285" s="36" t="str">
        <f>'[1]Orçamento Sintético'!A287</f>
        <v>1.20.01.7</v>
      </c>
      <c r="B285" s="36" t="str">
        <f>'[1]Orçamento Sintético'!D287</f>
        <v>PINTURA DE MEIO-FIO COM TINTA BRANCA A BASE DE CAL (CAIAÇÃO). AF_05/2021</v>
      </c>
      <c r="C285" s="36" t="str">
        <f>'[1]Orçamento Sintético'!E287</f>
        <v>M</v>
      </c>
      <c r="D285" s="36">
        <v>55.03</v>
      </c>
      <c r="E285" s="37">
        <f>'BM 001'!G285</f>
        <v>0</v>
      </c>
      <c r="F285" s="68"/>
      <c r="G285" s="37">
        <f t="shared" si="87"/>
        <v>0</v>
      </c>
      <c r="H285" s="37">
        <f t="shared" si="88"/>
        <v>55.03</v>
      </c>
      <c r="I285" s="61">
        <v>1.35</v>
      </c>
      <c r="J285" s="18">
        <f t="shared" si="97"/>
        <v>74.290000000000006</v>
      </c>
      <c r="K285" s="18">
        <f t="shared" si="98"/>
        <v>0</v>
      </c>
      <c r="L285" s="18">
        <f t="shared" si="99"/>
        <v>0</v>
      </c>
      <c r="M285" s="18">
        <f t="shared" si="100"/>
        <v>0</v>
      </c>
      <c r="N285" s="18">
        <f t="shared" si="101"/>
        <v>74.290000000000006</v>
      </c>
      <c r="O285" s="40">
        <f t="shared" si="89"/>
        <v>0</v>
      </c>
    </row>
    <row r="286" spans="1:15" s="52" customFormat="1" ht="12.75">
      <c r="A286" s="72" t="str">
        <f>'[1]Orçamento Sintético'!A288</f>
        <v>1.20.02</v>
      </c>
      <c r="B286" s="72" t="str">
        <f>'[1]Orçamento Sintético'!D288</f>
        <v>MURO</v>
      </c>
      <c r="C286" s="72"/>
      <c r="D286" s="72"/>
      <c r="E286" s="73"/>
      <c r="F286" s="80"/>
      <c r="G286" s="54"/>
      <c r="H286" s="54"/>
      <c r="I286" s="87"/>
      <c r="J286" s="87">
        <f>SUM(J287:J293)</f>
        <v>29712.54</v>
      </c>
      <c r="K286" s="87">
        <f>SUM(K287:K293)</f>
        <v>0</v>
      </c>
      <c r="L286" s="87">
        <f>SUM(L287:L293)</f>
        <v>0</v>
      </c>
      <c r="M286" s="87">
        <f>SUM(M287:M293)</f>
        <v>0</v>
      </c>
      <c r="N286" s="87">
        <f>SUM(N287:N293)</f>
        <v>29712.54</v>
      </c>
      <c r="O286" s="58"/>
    </row>
    <row r="287" spans="1:15" s="12" customFormat="1" ht="25.5">
      <c r="A287" s="36" t="str">
        <f>'[1]Orçamento Sintético'!A289</f>
        <v>1.20.02.1</v>
      </c>
      <c r="B287" s="36" t="str">
        <f>'[1]Orçamento Sintético'!D289</f>
        <v>Chapisco em parede com argamassa traço t1 - 1:3 (cimento / areia) - Revisado 08/2015</v>
      </c>
      <c r="C287" s="36" t="str">
        <f>'[1]Orçamento Sintético'!E289</f>
        <v>m²</v>
      </c>
      <c r="D287" s="36">
        <v>50</v>
      </c>
      <c r="E287" s="37">
        <f>'BM 001'!G287</f>
        <v>0</v>
      </c>
      <c r="F287" s="68"/>
      <c r="G287" s="37">
        <f t="shared" si="87"/>
        <v>0</v>
      </c>
      <c r="H287" s="37">
        <f t="shared" si="88"/>
        <v>50</v>
      </c>
      <c r="I287" s="61">
        <v>6.23</v>
      </c>
      <c r="J287" s="18">
        <f t="shared" ref="J287:J293" si="102">TRUNC(($I287*D287),2)</f>
        <v>311.5</v>
      </c>
      <c r="K287" s="18">
        <f t="shared" ref="K287:K293" si="103">TRUNC(($I287*E287),2)</f>
        <v>0</v>
      </c>
      <c r="L287" s="18">
        <f t="shared" ref="L287:L293" si="104">TRUNC(($I287*F287),2)</f>
        <v>0</v>
      </c>
      <c r="M287" s="18">
        <f t="shared" ref="M287:M293" si="105">TRUNC(($I287*G287),2)</f>
        <v>0</v>
      </c>
      <c r="N287" s="18">
        <f t="shared" ref="N287:N293" si="106">J287-M287</f>
        <v>311.5</v>
      </c>
      <c r="O287" s="40">
        <f t="shared" si="89"/>
        <v>0</v>
      </c>
    </row>
    <row r="288" spans="1:15" s="12" customFormat="1" ht="38.25">
      <c r="A288" s="36" t="str">
        <f>'[1]Orçamento Sintético'!A290</f>
        <v>1.20.02.2</v>
      </c>
      <c r="B288" s="36" t="str">
        <f>'[1]Orçamento Sintético'!D290</f>
        <v>Reboco ou emboço externo, de parede, com argamassa traço t5 - 1:2:8 (cimento / cal / areia), espessura 2,0 cm</v>
      </c>
      <c r="C288" s="36" t="str">
        <f>'[1]Orçamento Sintético'!E290</f>
        <v>m²</v>
      </c>
      <c r="D288" s="36">
        <v>50</v>
      </c>
      <c r="E288" s="37">
        <f>'BM 001'!G288</f>
        <v>0</v>
      </c>
      <c r="F288" s="68"/>
      <c r="G288" s="37">
        <f t="shared" si="87"/>
        <v>0</v>
      </c>
      <c r="H288" s="37">
        <f t="shared" si="88"/>
        <v>50</v>
      </c>
      <c r="I288" s="61">
        <v>32.479999999999997</v>
      </c>
      <c r="J288" s="18">
        <f t="shared" si="102"/>
        <v>1624</v>
      </c>
      <c r="K288" s="18">
        <f t="shared" si="103"/>
        <v>0</v>
      </c>
      <c r="L288" s="18">
        <f t="shared" si="104"/>
        <v>0</v>
      </c>
      <c r="M288" s="18">
        <f t="shared" si="105"/>
        <v>0</v>
      </c>
      <c r="N288" s="18">
        <f t="shared" si="106"/>
        <v>1624</v>
      </c>
      <c r="O288" s="40">
        <f t="shared" si="89"/>
        <v>0</v>
      </c>
    </row>
    <row r="289" spans="1:15" s="12" customFormat="1" ht="25.5">
      <c r="A289" s="36" t="str">
        <f>'[1]Orçamento Sintético'!A291</f>
        <v>1.20.02.3</v>
      </c>
      <c r="B289" s="36" t="str">
        <f>'[1]Orçamento Sintético'!D291</f>
        <v>APLICAÇÃO DE FUNDO SELADOR ACRÍLICO EM PAREDES, UMA DEMÃO. AF_06/2014</v>
      </c>
      <c r="C289" s="36" t="str">
        <f>'[1]Orçamento Sintético'!E291</f>
        <v>m²</v>
      </c>
      <c r="D289" s="36">
        <v>1115.0999999999999</v>
      </c>
      <c r="E289" s="37">
        <f>'BM 001'!G289</f>
        <v>0</v>
      </c>
      <c r="F289" s="68"/>
      <c r="G289" s="37">
        <f t="shared" si="87"/>
        <v>0</v>
      </c>
      <c r="H289" s="37">
        <f t="shared" si="88"/>
        <v>1115.0999999999999</v>
      </c>
      <c r="I289" s="61">
        <v>2.48</v>
      </c>
      <c r="J289" s="18">
        <f t="shared" si="102"/>
        <v>2765.44</v>
      </c>
      <c r="K289" s="18">
        <f t="shared" si="103"/>
        <v>0</v>
      </c>
      <c r="L289" s="18">
        <f t="shared" si="104"/>
        <v>0</v>
      </c>
      <c r="M289" s="18">
        <f t="shared" si="105"/>
        <v>0</v>
      </c>
      <c r="N289" s="18">
        <f t="shared" si="106"/>
        <v>2765.44</v>
      </c>
      <c r="O289" s="40">
        <f t="shared" si="89"/>
        <v>0</v>
      </c>
    </row>
    <row r="290" spans="1:15" s="12" customFormat="1" ht="12.75">
      <c r="A290" s="36" t="str">
        <f>'[1]Orçamento Sintético'!A292</f>
        <v>1.20.02.4</v>
      </c>
      <c r="B290" s="36" t="str">
        <f>'[1]Orçamento Sintético'!D292</f>
        <v>Aplicação de 01 demão de textura acrílica</v>
      </c>
      <c r="C290" s="36" t="str">
        <f>'[1]Orçamento Sintético'!E292</f>
        <v>m²</v>
      </c>
      <c r="D290" s="36">
        <v>1115.0999999999999</v>
      </c>
      <c r="E290" s="37">
        <f>'BM 001'!G290</f>
        <v>0</v>
      </c>
      <c r="F290" s="68"/>
      <c r="G290" s="37">
        <f t="shared" si="87"/>
        <v>0</v>
      </c>
      <c r="H290" s="37">
        <f t="shared" si="88"/>
        <v>1115.0999999999999</v>
      </c>
      <c r="I290" s="61">
        <v>14.44</v>
      </c>
      <c r="J290" s="18">
        <f t="shared" si="102"/>
        <v>16102.04</v>
      </c>
      <c r="K290" s="18">
        <f t="shared" si="103"/>
        <v>0</v>
      </c>
      <c r="L290" s="18">
        <f t="shared" si="104"/>
        <v>0</v>
      </c>
      <c r="M290" s="18">
        <f t="shared" si="105"/>
        <v>0</v>
      </c>
      <c r="N290" s="18">
        <f t="shared" si="106"/>
        <v>16102.04</v>
      </c>
      <c r="O290" s="40">
        <f t="shared" si="89"/>
        <v>0</v>
      </c>
    </row>
    <row r="291" spans="1:15" s="12" customFormat="1" ht="12.75">
      <c r="A291" s="36" t="str">
        <f>'[1]Orçamento Sintético'!A293</f>
        <v>1.20.02.5</v>
      </c>
      <c r="B291" s="36" t="str">
        <f>'[1]Orçamento Sintético'!D293</f>
        <v>Revisão de esquadria de ferro</v>
      </c>
      <c r="C291" s="36" t="str">
        <f>'[1]Orçamento Sintético'!E293</f>
        <v>m²</v>
      </c>
      <c r="D291" s="36">
        <v>19.155000000000001</v>
      </c>
      <c r="E291" s="37">
        <f>'BM 001'!G291</f>
        <v>0</v>
      </c>
      <c r="F291" s="68"/>
      <c r="G291" s="37">
        <f t="shared" si="87"/>
        <v>0</v>
      </c>
      <c r="H291" s="37">
        <f t="shared" si="88"/>
        <v>19.155000000000001</v>
      </c>
      <c r="I291" s="61">
        <v>156.25</v>
      </c>
      <c r="J291" s="18">
        <f t="shared" si="102"/>
        <v>2992.96</v>
      </c>
      <c r="K291" s="18">
        <f t="shared" si="103"/>
        <v>0</v>
      </c>
      <c r="L291" s="18">
        <f t="shared" si="104"/>
        <v>0</v>
      </c>
      <c r="M291" s="18">
        <f t="shared" si="105"/>
        <v>0</v>
      </c>
      <c r="N291" s="18">
        <f t="shared" si="106"/>
        <v>2992.96</v>
      </c>
      <c r="O291" s="40">
        <f t="shared" si="89"/>
        <v>0</v>
      </c>
    </row>
    <row r="292" spans="1:15" s="12" customFormat="1" ht="51">
      <c r="A292" s="36" t="str">
        <f>'[1]Orçamento Sintético'!A294</f>
        <v>1.20.02.6</v>
      </c>
      <c r="B292" s="36" t="str">
        <f>'[1]Orçamento Sintético'!D294</f>
        <v>Portão de ferro de abrir, quadro em tubo de aço galv.1 1/2"", barra quadrada 1/2"" na vertical e barra chata de 1 x 3/16"" na horizontal, inclusive dobradiças e e ferrolho</v>
      </c>
      <c r="C292" s="36" t="str">
        <f>'[1]Orçamento Sintético'!E294</f>
        <v>m²</v>
      </c>
      <c r="D292" s="36">
        <v>8.4</v>
      </c>
      <c r="E292" s="37">
        <f>'BM 001'!G292</f>
        <v>0</v>
      </c>
      <c r="F292" s="68"/>
      <c r="G292" s="37">
        <f t="shared" si="87"/>
        <v>0</v>
      </c>
      <c r="H292" s="37">
        <f t="shared" si="88"/>
        <v>8.4</v>
      </c>
      <c r="I292" s="61">
        <v>352.43</v>
      </c>
      <c r="J292" s="18">
        <f t="shared" si="102"/>
        <v>2960.41</v>
      </c>
      <c r="K292" s="18">
        <f t="shared" si="103"/>
        <v>0</v>
      </c>
      <c r="L292" s="18">
        <f t="shared" si="104"/>
        <v>0</v>
      </c>
      <c r="M292" s="18">
        <f t="shared" si="105"/>
        <v>0</v>
      </c>
      <c r="N292" s="18">
        <f t="shared" si="106"/>
        <v>2960.41</v>
      </c>
      <c r="O292" s="40">
        <f t="shared" si="89"/>
        <v>0</v>
      </c>
    </row>
    <row r="293" spans="1:15" s="12" customFormat="1" ht="38.25">
      <c r="A293" s="36" t="str">
        <f>'[1]Orçamento Sintético'!A295</f>
        <v>1.20.02.7</v>
      </c>
      <c r="B293" s="36" t="str">
        <f>'[1]Orçamento Sintético'!D295</f>
        <v>Pintura de acabamento com lixamento, aplicação de 01 demão de tinta à base de zarcão e 02 demãos de tinta esmalte</v>
      </c>
      <c r="C293" s="36" t="str">
        <f>'[1]Orçamento Sintético'!E295</f>
        <v>m²</v>
      </c>
      <c r="D293" s="36">
        <v>111.01</v>
      </c>
      <c r="E293" s="37">
        <f>'BM 001'!G293</f>
        <v>0</v>
      </c>
      <c r="F293" s="68"/>
      <c r="G293" s="37">
        <f t="shared" si="87"/>
        <v>0</v>
      </c>
      <c r="H293" s="37">
        <f t="shared" si="88"/>
        <v>111.01</v>
      </c>
      <c r="I293" s="61">
        <v>26.63</v>
      </c>
      <c r="J293" s="18">
        <f t="shared" si="102"/>
        <v>2956.19</v>
      </c>
      <c r="K293" s="18">
        <f t="shared" si="103"/>
        <v>0</v>
      </c>
      <c r="L293" s="18">
        <f t="shared" si="104"/>
        <v>0</v>
      </c>
      <c r="M293" s="18">
        <f t="shared" si="105"/>
        <v>0</v>
      </c>
      <c r="N293" s="18">
        <f t="shared" si="106"/>
        <v>2956.19</v>
      </c>
      <c r="O293" s="40">
        <f t="shared" si="89"/>
        <v>0</v>
      </c>
    </row>
    <row r="294" spans="1:15" s="52" customFormat="1" ht="12.75">
      <c r="A294" s="72" t="str">
        <f>'[1]Orçamento Sintético'!A296</f>
        <v>1.20.03</v>
      </c>
      <c r="B294" s="72" t="str">
        <f>'[1]Orçamento Sintético'!D296</f>
        <v>PORTICO</v>
      </c>
      <c r="C294" s="72"/>
      <c r="D294" s="72"/>
      <c r="E294" s="73"/>
      <c r="F294" s="80"/>
      <c r="G294" s="54"/>
      <c r="H294" s="54"/>
      <c r="I294" s="87"/>
      <c r="J294" s="87">
        <f>SUM(J295:J302)</f>
        <v>6523.34</v>
      </c>
      <c r="K294" s="87">
        <f>SUM(K295:K302)</f>
        <v>0</v>
      </c>
      <c r="L294" s="87">
        <f>SUM(L295:L302)</f>
        <v>1776.2975999999999</v>
      </c>
      <c r="M294" s="87">
        <f>SUM(M295:M302)</f>
        <v>1776.2975999999999</v>
      </c>
      <c r="N294" s="87">
        <f>SUM(N295:N302)</f>
        <v>4747.0424000000003</v>
      </c>
      <c r="O294" s="58"/>
    </row>
    <row r="295" spans="1:15" s="12" customFormat="1" ht="12.75">
      <c r="A295" s="36" t="str">
        <f>'[1]Orçamento Sintético'!A297</f>
        <v>1.20.03.1</v>
      </c>
      <c r="B295" s="36" t="str">
        <f>'[1]Orçamento Sintético'!D297</f>
        <v>Demolição de concreto manualmente</v>
      </c>
      <c r="C295" s="36" t="str">
        <f>'[1]Orçamento Sintético'!E297</f>
        <v>m³</v>
      </c>
      <c r="D295" s="36">
        <v>0.18</v>
      </c>
      <c r="E295" s="37">
        <f>'BM 001'!G295</f>
        <v>0</v>
      </c>
      <c r="F295" s="68">
        <v>0.18</v>
      </c>
      <c r="G295" s="37">
        <f t="shared" si="87"/>
        <v>0.18</v>
      </c>
      <c r="H295" s="37">
        <f t="shared" si="88"/>
        <v>0</v>
      </c>
      <c r="I295" s="61">
        <v>231.89</v>
      </c>
      <c r="J295" s="18">
        <f t="shared" ref="J295:J302" si="107">TRUNC(($I295*D295),2)</f>
        <v>41.74</v>
      </c>
      <c r="K295" s="18">
        <f t="shared" ref="K295:K302" si="108">TRUNC(($I295*E295),2)</f>
        <v>0</v>
      </c>
      <c r="L295" s="18">
        <f t="shared" ref="L295:L302" si="109">TRUNC(($I295*F295),2)</f>
        <v>41.74</v>
      </c>
      <c r="M295" s="18">
        <f t="shared" ref="M295:M302" si="110">TRUNC(($I295*G295),2)</f>
        <v>41.74</v>
      </c>
      <c r="N295" s="18">
        <f t="shared" ref="N295:N302" si="111">J295-M295</f>
        <v>0</v>
      </c>
      <c r="O295" s="40">
        <f t="shared" si="89"/>
        <v>1</v>
      </c>
    </row>
    <row r="296" spans="1:15" s="12" customFormat="1" ht="25.5">
      <c r="A296" s="36" t="str">
        <f>'[1]Orçamento Sintético'!A298</f>
        <v>1.20.03.2</v>
      </c>
      <c r="B296" s="36" t="str">
        <f>'[1]Orçamento Sintético'!D298</f>
        <v>Concreto simples usinado fck=30mpa, bombeado, lançado e adensado em superestrutura</v>
      </c>
      <c r="C296" s="36" t="str">
        <f>'[1]Orçamento Sintético'!E298</f>
        <v>m³</v>
      </c>
      <c r="D296" s="36">
        <v>0.65</v>
      </c>
      <c r="E296" s="37">
        <f>'BM 001'!G296</f>
        <v>0</v>
      </c>
      <c r="F296" s="68">
        <v>0.48</v>
      </c>
      <c r="G296" s="37">
        <f t="shared" si="87"/>
        <v>0.48</v>
      </c>
      <c r="H296" s="37">
        <f t="shared" si="88"/>
        <v>0.17000000000000004</v>
      </c>
      <c r="I296" s="61">
        <v>477.63</v>
      </c>
      <c r="J296" s="18">
        <f t="shared" si="107"/>
        <v>310.45</v>
      </c>
      <c r="K296" s="18">
        <f t="shared" si="108"/>
        <v>0</v>
      </c>
      <c r="L296" s="18">
        <f t="shared" si="109"/>
        <v>229.26</v>
      </c>
      <c r="M296" s="18">
        <f t="shared" si="110"/>
        <v>229.26</v>
      </c>
      <c r="N296" s="18">
        <f t="shared" si="111"/>
        <v>81.19</v>
      </c>
      <c r="O296" s="40">
        <f t="shared" si="89"/>
        <v>0.73</v>
      </c>
    </row>
    <row r="297" spans="1:15" s="12" customFormat="1" ht="38.25">
      <c r="A297" s="36" t="str">
        <f>'[1]Orçamento Sintético'!A299</f>
        <v>1.20.03.3</v>
      </c>
      <c r="B297" s="36" t="str">
        <f>'[1]Orçamento Sintético'!D299</f>
        <v>Forma plana para vigas, em compensado plastificado de 14mm, 04 usos, inclusive escoramento</v>
      </c>
      <c r="C297" s="36" t="str">
        <f>'[1]Orçamento Sintético'!E299</f>
        <v>m²</v>
      </c>
      <c r="D297" s="36">
        <v>9.31</v>
      </c>
      <c r="E297" s="37">
        <f>'BM 001'!G297</f>
        <v>0</v>
      </c>
      <c r="F297" s="68">
        <v>4</v>
      </c>
      <c r="G297" s="37">
        <f t="shared" si="87"/>
        <v>4</v>
      </c>
      <c r="H297" s="37">
        <f t="shared" si="88"/>
        <v>5.3100000000000005</v>
      </c>
      <c r="I297" s="61">
        <v>83.11</v>
      </c>
      <c r="J297" s="18">
        <f t="shared" si="107"/>
        <v>773.75</v>
      </c>
      <c r="K297" s="18">
        <f t="shared" si="108"/>
        <v>0</v>
      </c>
      <c r="L297" s="18">
        <f t="shared" si="109"/>
        <v>332.44</v>
      </c>
      <c r="M297" s="18">
        <f t="shared" si="110"/>
        <v>332.44</v>
      </c>
      <c r="N297" s="18">
        <f t="shared" si="111"/>
        <v>441.31</v>
      </c>
      <c r="O297" s="40">
        <f t="shared" si="89"/>
        <v>0.42</v>
      </c>
    </row>
    <row r="298" spans="1:15" s="12" customFormat="1" ht="38.25">
      <c r="A298" s="36" t="str">
        <f>'[1]Orçamento Sintético'!A300</f>
        <v>1.20.03.4</v>
      </c>
      <c r="B298" s="36" t="str">
        <f>'[1]Orçamento Sintético'!D300</f>
        <v>Aço CA - 50 Ø 6,3 a 12,5mm, inclusive corte, dobragem, montagem e colocacao de ferragens nas formas, para superestruturas e fundações - R1</v>
      </c>
      <c r="C298" s="36" t="str">
        <f>'[1]Orçamento Sintético'!E300</f>
        <v>kg</v>
      </c>
      <c r="D298" s="36">
        <v>20.45</v>
      </c>
      <c r="E298" s="37">
        <f>'BM 001'!G298</f>
        <v>0</v>
      </c>
      <c r="F298" s="68">
        <f>12*0.239999999999999</f>
        <v>2.8799999999999879</v>
      </c>
      <c r="G298" s="37">
        <f t="shared" si="87"/>
        <v>2.8799999999999879</v>
      </c>
      <c r="H298" s="37">
        <f t="shared" si="88"/>
        <v>17.570000000000011</v>
      </c>
      <c r="I298" s="61">
        <v>16.18</v>
      </c>
      <c r="J298" s="18">
        <f t="shared" si="107"/>
        <v>330.88</v>
      </c>
      <c r="K298" s="18">
        <f t="shared" si="108"/>
        <v>0</v>
      </c>
      <c r="L298" s="18">
        <f>($I298*F298)</f>
        <v>46.598399999999806</v>
      </c>
      <c r="M298" s="18">
        <f>($I298*G298)</f>
        <v>46.598399999999806</v>
      </c>
      <c r="N298" s="18">
        <f t="shared" si="111"/>
        <v>284.2816000000002</v>
      </c>
      <c r="O298" s="40">
        <f t="shared" si="89"/>
        <v>0.14000000000000001</v>
      </c>
    </row>
    <row r="299" spans="1:15" s="12" customFormat="1" ht="38.25">
      <c r="A299" s="36" t="str">
        <f>'[1]Orçamento Sintético'!A301</f>
        <v>1.20.03.5</v>
      </c>
      <c r="B299" s="36" t="str">
        <f>'[1]Orçamento Sintético'!D301</f>
        <v>Aço CA - 60 Ø 4,2 a 9,5mm, inclusive corte, dobragem, montagem e colocacao de ferragens nas formas, para superestruturas e fundações - R1</v>
      </c>
      <c r="C299" s="36" t="str">
        <f>'[1]Orçamento Sintético'!E301</f>
        <v>kg</v>
      </c>
      <c r="D299" s="36">
        <v>5.31</v>
      </c>
      <c r="E299" s="37">
        <f>'BM 001'!G299</f>
        <v>0</v>
      </c>
      <c r="F299" s="68">
        <f>12*0.16</f>
        <v>1.92</v>
      </c>
      <c r="G299" s="37">
        <f t="shared" si="87"/>
        <v>1.92</v>
      </c>
      <c r="H299" s="37">
        <f t="shared" si="88"/>
        <v>3.3899999999999997</v>
      </c>
      <c r="I299" s="61">
        <v>15.13</v>
      </c>
      <c r="J299" s="18">
        <f t="shared" si="107"/>
        <v>80.34</v>
      </c>
      <c r="K299" s="18">
        <f t="shared" si="108"/>
        <v>0</v>
      </c>
      <c r="L299" s="18">
        <f t="shared" si="109"/>
        <v>29.04</v>
      </c>
      <c r="M299" s="18">
        <f t="shared" si="110"/>
        <v>29.04</v>
      </c>
      <c r="N299" s="18">
        <f t="shared" si="111"/>
        <v>51.300000000000004</v>
      </c>
      <c r="O299" s="40">
        <f t="shared" si="89"/>
        <v>0.36</v>
      </c>
    </row>
    <row r="300" spans="1:15" s="12" customFormat="1" ht="25.5">
      <c r="A300" s="36" t="str">
        <f>'[1]Orçamento Sintético'!A302</f>
        <v>1.20.03.6</v>
      </c>
      <c r="B300" s="36" t="str">
        <f>'[1]Orçamento Sintético'!D302</f>
        <v>Chapisco em parede com argamassa traço t1 - 1:3 (cimento / areia) - Revisado 08/2015</v>
      </c>
      <c r="C300" s="36" t="str">
        <f>'[1]Orçamento Sintético'!E302</f>
        <v>m²</v>
      </c>
      <c r="D300" s="36">
        <v>56</v>
      </c>
      <c r="E300" s="37">
        <f>'BM 001'!G300</f>
        <v>0</v>
      </c>
      <c r="F300" s="68">
        <v>56</v>
      </c>
      <c r="G300" s="37">
        <f t="shared" si="87"/>
        <v>56</v>
      </c>
      <c r="H300" s="37">
        <f t="shared" si="88"/>
        <v>0</v>
      </c>
      <c r="I300" s="61">
        <v>6.23</v>
      </c>
      <c r="J300" s="18">
        <f t="shared" si="107"/>
        <v>348.88</v>
      </c>
      <c r="K300" s="18">
        <f t="shared" si="108"/>
        <v>0</v>
      </c>
      <c r="L300" s="18">
        <f t="shared" si="109"/>
        <v>348.88</v>
      </c>
      <c r="M300" s="18">
        <f t="shared" si="110"/>
        <v>348.88</v>
      </c>
      <c r="N300" s="18">
        <f t="shared" si="111"/>
        <v>0</v>
      </c>
      <c r="O300" s="40">
        <f t="shared" si="89"/>
        <v>1</v>
      </c>
    </row>
    <row r="301" spans="1:15" s="12" customFormat="1" ht="38.25">
      <c r="A301" s="36" t="str">
        <f>'[1]Orçamento Sintético'!A303</f>
        <v>1.20.03.7</v>
      </c>
      <c r="B301" s="36" t="str">
        <f>'[1]Orçamento Sintético'!D303</f>
        <v>Reboco ou emboço externo, de parede, com argamassa traço t5 - 1:2:8 (cimento / cal / areia), espessura 2,0 cm</v>
      </c>
      <c r="C301" s="36" t="str">
        <f>'[1]Orçamento Sintético'!E303</f>
        <v>m²</v>
      </c>
      <c r="D301" s="36">
        <v>56</v>
      </c>
      <c r="E301" s="37">
        <f>'BM 001'!G301</f>
        <v>0</v>
      </c>
      <c r="F301" s="68">
        <v>23.04</v>
      </c>
      <c r="G301" s="37">
        <f t="shared" si="87"/>
        <v>23.04</v>
      </c>
      <c r="H301" s="37">
        <f t="shared" si="88"/>
        <v>32.96</v>
      </c>
      <c r="I301" s="61">
        <v>32.479999999999997</v>
      </c>
      <c r="J301" s="18">
        <f t="shared" si="107"/>
        <v>1818.88</v>
      </c>
      <c r="K301" s="18">
        <f t="shared" si="108"/>
        <v>0</v>
      </c>
      <c r="L301" s="18">
        <f>($I301*F301)</f>
        <v>748.33919999999989</v>
      </c>
      <c r="M301" s="18">
        <f>($I301*G301)</f>
        <v>748.33919999999989</v>
      </c>
      <c r="N301" s="18">
        <f t="shared" si="111"/>
        <v>1070.5408000000002</v>
      </c>
      <c r="O301" s="40">
        <f t="shared" si="89"/>
        <v>0.41</v>
      </c>
    </row>
    <row r="302" spans="1:15" s="12" customFormat="1" ht="63.75">
      <c r="A302" s="36" t="str">
        <f>'[1]Orçamento Sintético'!A304</f>
        <v>1.20.03.8</v>
      </c>
      <c r="B302" s="36" t="str">
        <f>'[1]Orçamento Sintético'!D304</f>
        <v>Revestimento cerâmico para parede, 9,5 x 9,5 cm, pei-1, linha arq design, azul médio ou escuro, Portobello ou similar, aplicado com argamassa industrializada ac-ii, rejuntado, exclusive regularização de base ou emboço</v>
      </c>
      <c r="C302" s="36" t="str">
        <f>'[1]Orçamento Sintético'!E304</f>
        <v>m²</v>
      </c>
      <c r="D302" s="36">
        <v>46</v>
      </c>
      <c r="E302" s="37">
        <f>'BM 001'!G302</f>
        <v>0</v>
      </c>
      <c r="F302" s="68"/>
      <c r="G302" s="37">
        <f t="shared" si="87"/>
        <v>0</v>
      </c>
      <c r="H302" s="37">
        <f t="shared" si="88"/>
        <v>46</v>
      </c>
      <c r="I302" s="61">
        <v>61.27</v>
      </c>
      <c r="J302" s="18">
        <f t="shared" si="107"/>
        <v>2818.42</v>
      </c>
      <c r="K302" s="18">
        <f t="shared" si="108"/>
        <v>0</v>
      </c>
      <c r="L302" s="18">
        <f t="shared" si="109"/>
        <v>0</v>
      </c>
      <c r="M302" s="18">
        <f t="shared" si="110"/>
        <v>0</v>
      </c>
      <c r="N302" s="18">
        <f t="shared" si="111"/>
        <v>2818.42</v>
      </c>
      <c r="O302" s="40">
        <f t="shared" si="89"/>
        <v>0</v>
      </c>
    </row>
    <row r="303" spans="1:15" s="52" customFormat="1" ht="12.75">
      <c r="A303" s="72" t="str">
        <f>'[1]Orçamento Sintético'!A305</f>
        <v>1.20.04</v>
      </c>
      <c r="B303" s="72" t="str">
        <f>'[1]Orçamento Sintético'!D305</f>
        <v>PASSARELA</v>
      </c>
      <c r="C303" s="72"/>
      <c r="D303" s="72"/>
      <c r="E303" s="73"/>
      <c r="F303" s="80"/>
      <c r="G303" s="54"/>
      <c r="H303" s="54"/>
      <c r="I303" s="87"/>
      <c r="J303" s="87">
        <f>SUM(J304:J310)</f>
        <v>33966.410000000003</v>
      </c>
      <c r="K303" s="87">
        <f>SUM(K304:K310)</f>
        <v>0</v>
      </c>
      <c r="L303" s="87">
        <f>SUM(L304:L310)</f>
        <v>0</v>
      </c>
      <c r="M303" s="87">
        <f>SUM(M304:M310)</f>
        <v>0</v>
      </c>
      <c r="N303" s="87">
        <f>SUM(N304:N310)</f>
        <v>33966.410000000003</v>
      </c>
      <c r="O303" s="58"/>
    </row>
    <row r="304" spans="1:15" s="12" customFormat="1" ht="25.5">
      <c r="A304" s="36" t="str">
        <f>'[1]Orçamento Sintético'!A306</f>
        <v>1.20.04.1</v>
      </c>
      <c r="B304" s="36" t="str">
        <f>'[1]Orçamento Sintético'!D306</f>
        <v>Escavação manual de vala ou cava em material de 1ª categoria, profundidade até 1,50m</v>
      </c>
      <c r="C304" s="36" t="str">
        <f>'[1]Orçamento Sintético'!E306</f>
        <v>m³</v>
      </c>
      <c r="D304" s="36">
        <v>0.63</v>
      </c>
      <c r="E304" s="37">
        <f>'BM 001'!G304</f>
        <v>0</v>
      </c>
      <c r="F304" s="68"/>
      <c r="G304" s="37">
        <f t="shared" ref="G304:G337" si="112">SUM(E304:F304)</f>
        <v>0</v>
      </c>
      <c r="H304" s="37">
        <f t="shared" ref="H304:H337" si="113">SUM(D304-G304)</f>
        <v>0.63</v>
      </c>
      <c r="I304" s="61">
        <v>46.18</v>
      </c>
      <c r="J304" s="18">
        <f t="shared" ref="J304:J310" si="114">TRUNC(($I304*D304),2)</f>
        <v>29.09</v>
      </c>
      <c r="K304" s="18">
        <f t="shared" ref="K304:K310" si="115">TRUNC(($I304*E304),2)</f>
        <v>0</v>
      </c>
      <c r="L304" s="18">
        <f t="shared" ref="L304:L310" si="116">TRUNC(($I304*F304),2)</f>
        <v>0</v>
      </c>
      <c r="M304" s="18">
        <f t="shared" ref="M304:M310" si="117">TRUNC(($I304*G304),2)</f>
        <v>0</v>
      </c>
      <c r="N304" s="18">
        <f t="shared" ref="N304:N310" si="118">J304-M304</f>
        <v>29.09</v>
      </c>
      <c r="O304" s="40">
        <f t="shared" ref="O304:O337" si="119">TRUNC((L304/J304),2)</f>
        <v>0</v>
      </c>
    </row>
    <row r="305" spans="1:15" s="12" customFormat="1" ht="51">
      <c r="A305" s="36" t="str">
        <f>'[1]Orçamento Sintético'!A307</f>
        <v>1.20.04.2</v>
      </c>
      <c r="B305" s="36" t="str">
        <f>'[1]Orçamento Sintético'!D307</f>
        <v>Concreto Armado fck=30,0MPa, usinado, bombeado, adensado e lançado, para uso Geral, com formas planas em compensado resinado 12mm (05 usos)</v>
      </c>
      <c r="C305" s="36" t="str">
        <f>'[1]Orçamento Sintético'!E307</f>
        <v>m³</v>
      </c>
      <c r="D305" s="36">
        <v>0.63</v>
      </c>
      <c r="E305" s="37">
        <f>'BM 001'!G305</f>
        <v>0</v>
      </c>
      <c r="F305" s="68"/>
      <c r="G305" s="37">
        <f t="shared" si="112"/>
        <v>0</v>
      </c>
      <c r="H305" s="37">
        <f t="shared" si="113"/>
        <v>0.63</v>
      </c>
      <c r="I305" s="61">
        <v>2633.66</v>
      </c>
      <c r="J305" s="18">
        <f t="shared" si="114"/>
        <v>1659.2</v>
      </c>
      <c r="K305" s="18">
        <f t="shared" si="115"/>
        <v>0</v>
      </c>
      <c r="L305" s="18">
        <f t="shared" si="116"/>
        <v>0</v>
      </c>
      <c r="M305" s="18">
        <f t="shared" si="117"/>
        <v>0</v>
      </c>
      <c r="N305" s="18">
        <f t="shared" si="118"/>
        <v>1659.2</v>
      </c>
      <c r="O305" s="40">
        <f t="shared" si="119"/>
        <v>0</v>
      </c>
    </row>
    <row r="306" spans="1:15" s="12" customFormat="1" ht="25.5">
      <c r="A306" s="36" t="str">
        <f>'[1]Orçamento Sintético'!A308</f>
        <v>1.20.04.3</v>
      </c>
      <c r="B306" s="36" t="str">
        <f>'[1]Orçamento Sintético'!D308</f>
        <v>Cobertura em policarbonato alveolar de 8mm, fixado em peças de alumínio inclusive instalação</v>
      </c>
      <c r="C306" s="36" t="str">
        <f>'[1]Orçamento Sintético'!E308</f>
        <v>m²</v>
      </c>
      <c r="D306" s="36">
        <v>67.2</v>
      </c>
      <c r="E306" s="37">
        <f>'BM 001'!G306</f>
        <v>0</v>
      </c>
      <c r="F306" s="68"/>
      <c r="G306" s="37">
        <f t="shared" si="112"/>
        <v>0</v>
      </c>
      <c r="H306" s="37">
        <f t="shared" si="113"/>
        <v>67.2</v>
      </c>
      <c r="I306" s="61">
        <v>342.71</v>
      </c>
      <c r="J306" s="18">
        <f t="shared" si="114"/>
        <v>23030.11</v>
      </c>
      <c r="K306" s="18">
        <f t="shared" si="115"/>
        <v>0</v>
      </c>
      <c r="L306" s="18">
        <f t="shared" si="116"/>
        <v>0</v>
      </c>
      <c r="M306" s="18">
        <f t="shared" si="117"/>
        <v>0</v>
      </c>
      <c r="N306" s="18">
        <f t="shared" si="118"/>
        <v>23030.11</v>
      </c>
      <c r="O306" s="40">
        <f t="shared" si="119"/>
        <v>0</v>
      </c>
    </row>
    <row r="307" spans="1:15" s="12" customFormat="1" ht="25.5">
      <c r="A307" s="36" t="str">
        <f>'[1]Orçamento Sintético'!A309</f>
        <v>1.20.04.4</v>
      </c>
      <c r="B307" s="36" t="str">
        <f>'[1]Orçamento Sintético'!D309</f>
        <v>Perfil u dobrado de chapa  udc simples- 100 x 50 x 3 mm com solda</v>
      </c>
      <c r="C307" s="36" t="str">
        <f>'[1]Orçamento Sintético'!E309</f>
        <v>m</v>
      </c>
      <c r="D307" s="36">
        <v>101</v>
      </c>
      <c r="E307" s="37">
        <f>'BM 001'!G307</f>
        <v>0</v>
      </c>
      <c r="F307" s="68"/>
      <c r="G307" s="37">
        <f t="shared" si="112"/>
        <v>0</v>
      </c>
      <c r="H307" s="37">
        <f t="shared" si="113"/>
        <v>101</v>
      </c>
      <c r="I307" s="61">
        <v>63.51</v>
      </c>
      <c r="J307" s="18">
        <f t="shared" si="114"/>
        <v>6414.51</v>
      </c>
      <c r="K307" s="18">
        <f t="shared" si="115"/>
        <v>0</v>
      </c>
      <c r="L307" s="18">
        <f t="shared" si="116"/>
        <v>0</v>
      </c>
      <c r="M307" s="18">
        <f t="shared" si="117"/>
        <v>0</v>
      </c>
      <c r="N307" s="18">
        <f t="shared" si="118"/>
        <v>6414.51</v>
      </c>
      <c r="O307" s="40">
        <f t="shared" si="119"/>
        <v>0</v>
      </c>
    </row>
    <row r="308" spans="1:15" s="12" customFormat="1" ht="38.25">
      <c r="A308" s="36" t="str">
        <f>'[1]Orçamento Sintético'!A310</f>
        <v>1.20.04.5</v>
      </c>
      <c r="B308" s="36" t="str">
        <f>'[1]Orçamento Sintético'!D310</f>
        <v>Pintura de proteção e/ou acabamento sobre superfícies metálicas com aplicação de 01 demão de primer epoxi rico em zinco, e = 35 micra - R1</v>
      </c>
      <c r="C308" s="36" t="str">
        <f>'[1]Orçamento Sintético'!E310</f>
        <v>m²</v>
      </c>
      <c r="D308" s="36">
        <v>55.52</v>
      </c>
      <c r="E308" s="37">
        <f>'BM 001'!G308</f>
        <v>0</v>
      </c>
      <c r="F308" s="68"/>
      <c r="G308" s="37">
        <f t="shared" si="112"/>
        <v>0</v>
      </c>
      <c r="H308" s="37">
        <f t="shared" si="113"/>
        <v>55.52</v>
      </c>
      <c r="I308" s="61">
        <v>15.91</v>
      </c>
      <c r="J308" s="18">
        <f t="shared" si="114"/>
        <v>883.32</v>
      </c>
      <c r="K308" s="18">
        <f t="shared" si="115"/>
        <v>0</v>
      </c>
      <c r="L308" s="18">
        <f t="shared" si="116"/>
        <v>0</v>
      </c>
      <c r="M308" s="18">
        <f t="shared" si="117"/>
        <v>0</v>
      </c>
      <c r="N308" s="18">
        <f t="shared" si="118"/>
        <v>883.32</v>
      </c>
      <c r="O308" s="40">
        <f t="shared" si="119"/>
        <v>0</v>
      </c>
    </row>
    <row r="309" spans="1:15" s="12" customFormat="1" ht="38.25">
      <c r="A309" s="36" t="str">
        <f>'[1]Orçamento Sintético'!A311</f>
        <v>1.20.04.6</v>
      </c>
      <c r="B309" s="36" t="str">
        <f>'[1]Orçamento Sintético'!D311</f>
        <v>Pintura de acabamento em superfícies metálicas com aplicação de 01 demão de tinta esmalte epoxi (cores diversas), e = 35 micra - R1</v>
      </c>
      <c r="C309" s="36" t="str">
        <f>'[1]Orçamento Sintético'!E311</f>
        <v>m²</v>
      </c>
      <c r="D309" s="36">
        <v>55.52</v>
      </c>
      <c r="E309" s="37">
        <f>'BM 001'!G309</f>
        <v>0</v>
      </c>
      <c r="F309" s="68"/>
      <c r="G309" s="37">
        <f t="shared" si="112"/>
        <v>0</v>
      </c>
      <c r="H309" s="37">
        <f t="shared" si="113"/>
        <v>55.52</v>
      </c>
      <c r="I309" s="61">
        <v>14.05</v>
      </c>
      <c r="J309" s="18">
        <f t="shared" si="114"/>
        <v>780.05</v>
      </c>
      <c r="K309" s="18">
        <f t="shared" si="115"/>
        <v>0</v>
      </c>
      <c r="L309" s="18">
        <f t="shared" si="116"/>
        <v>0</v>
      </c>
      <c r="M309" s="18">
        <f t="shared" si="117"/>
        <v>0</v>
      </c>
      <c r="N309" s="18">
        <f t="shared" si="118"/>
        <v>780.05</v>
      </c>
      <c r="O309" s="40">
        <f t="shared" si="119"/>
        <v>0</v>
      </c>
    </row>
    <row r="310" spans="1:15" s="12" customFormat="1" ht="12.75">
      <c r="A310" s="36" t="str">
        <f>'[1]Orçamento Sintético'!A312</f>
        <v>1.20.04.7</v>
      </c>
      <c r="B310" s="36" t="str">
        <f>'[1]Orçamento Sintético'!D312</f>
        <v>Chapa xadrez 1/4""</v>
      </c>
      <c r="C310" s="36" t="str">
        <f>'[1]Orçamento Sintético'!E312</f>
        <v>kg</v>
      </c>
      <c r="D310" s="36">
        <v>68.709999999999994</v>
      </c>
      <c r="E310" s="37">
        <f>'BM 001'!G310</f>
        <v>0</v>
      </c>
      <c r="F310" s="68"/>
      <c r="G310" s="37">
        <f t="shared" si="112"/>
        <v>0</v>
      </c>
      <c r="H310" s="37">
        <f t="shared" si="113"/>
        <v>68.709999999999994</v>
      </c>
      <c r="I310" s="61">
        <v>17.03</v>
      </c>
      <c r="J310" s="18">
        <f t="shared" si="114"/>
        <v>1170.1300000000001</v>
      </c>
      <c r="K310" s="18">
        <f t="shared" si="115"/>
        <v>0</v>
      </c>
      <c r="L310" s="18">
        <f t="shared" si="116"/>
        <v>0</v>
      </c>
      <c r="M310" s="18">
        <f t="shared" si="117"/>
        <v>0</v>
      </c>
      <c r="N310" s="18">
        <f t="shared" si="118"/>
        <v>1170.1300000000001</v>
      </c>
      <c r="O310" s="40">
        <f t="shared" si="119"/>
        <v>0</v>
      </c>
    </row>
    <row r="311" spans="1:15" s="52" customFormat="1" ht="12.75">
      <c r="A311" s="72" t="str">
        <f>'[1]Orçamento Sintético'!A313</f>
        <v>1.20.05</v>
      </c>
      <c r="B311" s="72" t="str">
        <f>'[1]Orçamento Sintético'!D313</f>
        <v>DEPÓSITO</v>
      </c>
      <c r="C311" s="72"/>
      <c r="D311" s="72"/>
      <c r="E311" s="73"/>
      <c r="F311" s="80"/>
      <c r="G311" s="54"/>
      <c r="H311" s="54"/>
      <c r="I311" s="87"/>
      <c r="J311" s="87">
        <f>SUM(J312:J331)</f>
        <v>13428.61</v>
      </c>
      <c r="K311" s="87">
        <f>SUM(K312:K331)</f>
        <v>0</v>
      </c>
      <c r="L311" s="87">
        <f>SUM(L312:L331)</f>
        <v>0</v>
      </c>
      <c r="M311" s="87">
        <f>SUM(M312:M331)</f>
        <v>0</v>
      </c>
      <c r="N311" s="87">
        <f>SUM(N312:N331)</f>
        <v>13428.61</v>
      </c>
      <c r="O311" s="58"/>
    </row>
    <row r="312" spans="1:15" s="12" customFormat="1" ht="25.5">
      <c r="A312" s="36" t="str">
        <f>'[1]Orçamento Sintético'!A314</f>
        <v>1.20.05.1</v>
      </c>
      <c r="B312" s="36" t="str">
        <f>'[1]Orçamento Sintético'!D314</f>
        <v>Remoção de esquadria metálica, com ou sem reaproveitamento</v>
      </c>
      <c r="C312" s="36" t="str">
        <f>'[1]Orçamento Sintético'!E314</f>
        <v>m²</v>
      </c>
      <c r="D312" s="36">
        <v>1.89</v>
      </c>
      <c r="E312" s="37">
        <f>'BM 001'!G312</f>
        <v>0</v>
      </c>
      <c r="F312" s="68"/>
      <c r="G312" s="37">
        <f t="shared" si="112"/>
        <v>0</v>
      </c>
      <c r="H312" s="37">
        <f t="shared" si="113"/>
        <v>1.89</v>
      </c>
      <c r="I312" s="61">
        <v>16.059999999999999</v>
      </c>
      <c r="J312" s="18">
        <f t="shared" ref="J312:J331" si="120">TRUNC(($I312*D312),2)</f>
        <v>30.35</v>
      </c>
      <c r="K312" s="18">
        <f t="shared" ref="K312:K331" si="121">TRUNC(($I312*E312),2)</f>
        <v>0</v>
      </c>
      <c r="L312" s="18">
        <f t="shared" ref="L312:L331" si="122">TRUNC(($I312*F312),2)</f>
        <v>0</v>
      </c>
      <c r="M312" s="18">
        <f t="shared" ref="M312:M331" si="123">TRUNC(($I312*G312),2)</f>
        <v>0</v>
      </c>
      <c r="N312" s="18">
        <f t="shared" ref="N312:N331" si="124">J312-M312</f>
        <v>30.35</v>
      </c>
      <c r="O312" s="40">
        <f t="shared" si="119"/>
        <v>0</v>
      </c>
    </row>
    <row r="313" spans="1:15" s="12" customFormat="1" ht="12.75">
      <c r="A313" s="36" t="str">
        <f>'[1]Orçamento Sintético'!A315</f>
        <v>1.20.05.2</v>
      </c>
      <c r="B313" s="36" t="str">
        <f>'[1]Orçamento Sintético'!D315</f>
        <v>Remoção de esquadria de alumínio e vidro</v>
      </c>
      <c r="C313" s="36" t="str">
        <f>'[1]Orçamento Sintético'!E315</f>
        <v>m²</v>
      </c>
      <c r="D313" s="36">
        <v>1.89</v>
      </c>
      <c r="E313" s="37">
        <f>'BM 001'!G313</f>
        <v>0</v>
      </c>
      <c r="F313" s="68"/>
      <c r="G313" s="37">
        <f t="shared" si="112"/>
        <v>0</v>
      </c>
      <c r="H313" s="37">
        <f t="shared" si="113"/>
        <v>1.89</v>
      </c>
      <c r="I313" s="61">
        <v>13.61</v>
      </c>
      <c r="J313" s="18">
        <f t="shared" si="120"/>
        <v>25.72</v>
      </c>
      <c r="K313" s="18">
        <f t="shared" si="121"/>
        <v>0</v>
      </c>
      <c r="L313" s="18">
        <f t="shared" si="122"/>
        <v>0</v>
      </c>
      <c r="M313" s="18">
        <f t="shared" si="123"/>
        <v>0</v>
      </c>
      <c r="N313" s="18">
        <f t="shared" si="124"/>
        <v>25.72</v>
      </c>
      <c r="O313" s="40">
        <f t="shared" si="119"/>
        <v>0</v>
      </c>
    </row>
    <row r="314" spans="1:15" s="12" customFormat="1" ht="25.5">
      <c r="A314" s="36" t="str">
        <f>'[1]Orçamento Sintético'!A316</f>
        <v>1.20.05.3</v>
      </c>
      <c r="B314" s="36" t="str">
        <f>'[1]Orçamento Sintético'!D316</f>
        <v>Remoção de caixa pre-moldada de concreto para ar condicionado</v>
      </c>
      <c r="C314" s="36" t="str">
        <f>'[1]Orçamento Sintético'!E316</f>
        <v>un</v>
      </c>
      <c r="D314" s="36">
        <v>1</v>
      </c>
      <c r="E314" s="37">
        <f>'BM 001'!G314</f>
        <v>0</v>
      </c>
      <c r="F314" s="68"/>
      <c r="G314" s="37">
        <f t="shared" si="112"/>
        <v>0</v>
      </c>
      <c r="H314" s="37">
        <f t="shared" si="113"/>
        <v>1</v>
      </c>
      <c r="I314" s="61">
        <v>16.45</v>
      </c>
      <c r="J314" s="18">
        <f t="shared" si="120"/>
        <v>16.45</v>
      </c>
      <c r="K314" s="18">
        <f t="shared" si="121"/>
        <v>0</v>
      </c>
      <c r="L314" s="18">
        <f t="shared" si="122"/>
        <v>0</v>
      </c>
      <c r="M314" s="18">
        <f t="shared" si="123"/>
        <v>0</v>
      </c>
      <c r="N314" s="18">
        <f t="shared" si="124"/>
        <v>16.45</v>
      </c>
      <c r="O314" s="40">
        <f t="shared" si="119"/>
        <v>0</v>
      </c>
    </row>
    <row r="315" spans="1:15" s="12" customFormat="1" ht="25.5">
      <c r="A315" s="36" t="str">
        <f>'[1]Orçamento Sintético'!A317</f>
        <v>1.20.05.4</v>
      </c>
      <c r="B315" s="36" t="str">
        <f>'[1]Orçamento Sintético'!D317</f>
        <v>Demolição de laje pre-fabricada comum ou em treliça, inclusive capeamento</v>
      </c>
      <c r="C315" s="36" t="str">
        <f>'[1]Orçamento Sintético'!E317</f>
        <v>m²</v>
      </c>
      <c r="D315" s="36">
        <v>18.53</v>
      </c>
      <c r="E315" s="37">
        <f>'BM 001'!G315</f>
        <v>0</v>
      </c>
      <c r="F315" s="68"/>
      <c r="G315" s="37">
        <f t="shared" si="112"/>
        <v>0</v>
      </c>
      <c r="H315" s="37">
        <f t="shared" si="113"/>
        <v>18.53</v>
      </c>
      <c r="I315" s="61">
        <v>17.46</v>
      </c>
      <c r="J315" s="18">
        <f t="shared" si="120"/>
        <v>323.52999999999997</v>
      </c>
      <c r="K315" s="18">
        <f t="shared" si="121"/>
        <v>0</v>
      </c>
      <c r="L315" s="18">
        <f t="shared" si="122"/>
        <v>0</v>
      </c>
      <c r="M315" s="18">
        <f t="shared" si="123"/>
        <v>0</v>
      </c>
      <c r="N315" s="18">
        <f t="shared" si="124"/>
        <v>323.52999999999997</v>
      </c>
      <c r="O315" s="40">
        <f t="shared" si="119"/>
        <v>0</v>
      </c>
    </row>
    <row r="316" spans="1:15" s="12" customFormat="1" ht="25.5">
      <c r="A316" s="36" t="str">
        <f>'[1]Orçamento Sintético'!A318</f>
        <v>1.20.05.5</v>
      </c>
      <c r="B316" s="36" t="str">
        <f>'[1]Orçamento Sintético'!D318</f>
        <v>Demolição de alvenaria de bloco cerâmico e=0,09m - revestida</v>
      </c>
      <c r="C316" s="36" t="str">
        <f>'[1]Orçamento Sintético'!E318</f>
        <v>m³</v>
      </c>
      <c r="D316" s="36">
        <v>1.04</v>
      </c>
      <c r="E316" s="37">
        <f>'BM 001'!G316</f>
        <v>0</v>
      </c>
      <c r="F316" s="68"/>
      <c r="G316" s="37">
        <f t="shared" si="112"/>
        <v>0</v>
      </c>
      <c r="H316" s="37">
        <f t="shared" si="113"/>
        <v>1.04</v>
      </c>
      <c r="I316" s="61">
        <v>26.98</v>
      </c>
      <c r="J316" s="18">
        <f t="shared" si="120"/>
        <v>28.05</v>
      </c>
      <c r="K316" s="18">
        <f t="shared" si="121"/>
        <v>0</v>
      </c>
      <c r="L316" s="18">
        <f t="shared" si="122"/>
        <v>0</v>
      </c>
      <c r="M316" s="18">
        <f t="shared" si="123"/>
        <v>0</v>
      </c>
      <c r="N316" s="18">
        <f t="shared" si="124"/>
        <v>28.05</v>
      </c>
      <c r="O316" s="40">
        <f t="shared" si="119"/>
        <v>0</v>
      </c>
    </row>
    <row r="317" spans="1:15" s="12" customFormat="1" ht="51">
      <c r="A317" s="36" t="str">
        <f>'[1]Orçamento Sintético'!A319</f>
        <v>1.20.05.6</v>
      </c>
      <c r="B317" s="36" t="str">
        <f>'[1]Orçamento Sintético'!D319</f>
        <v>Concreto Armado fck=30,0MPa, usinado, bombeado, adensado e lançado, para uso Geral, com formas planas em compensado resinado 12mm (05 usos)</v>
      </c>
      <c r="C317" s="36" t="str">
        <f>'[1]Orçamento Sintético'!E319</f>
        <v>m³</v>
      </c>
      <c r="D317" s="36">
        <v>0.78</v>
      </c>
      <c r="E317" s="37">
        <f>'BM 001'!G317</f>
        <v>0</v>
      </c>
      <c r="F317" s="68"/>
      <c r="G317" s="37">
        <f t="shared" si="112"/>
        <v>0</v>
      </c>
      <c r="H317" s="37">
        <f t="shared" si="113"/>
        <v>0.78</v>
      </c>
      <c r="I317" s="61">
        <v>2633.66</v>
      </c>
      <c r="J317" s="18">
        <f t="shared" si="120"/>
        <v>2054.25</v>
      </c>
      <c r="K317" s="18">
        <f t="shared" si="121"/>
        <v>0</v>
      </c>
      <c r="L317" s="18">
        <f t="shared" si="122"/>
        <v>0</v>
      </c>
      <c r="M317" s="18">
        <f t="shared" si="123"/>
        <v>0</v>
      </c>
      <c r="N317" s="18">
        <f t="shared" si="124"/>
        <v>2054.25</v>
      </c>
      <c r="O317" s="40">
        <f t="shared" si="119"/>
        <v>0</v>
      </c>
    </row>
    <row r="318" spans="1:15" s="12" customFormat="1" ht="51">
      <c r="A318" s="36" t="str">
        <f>'[1]Orçamento Sintético'!A320</f>
        <v>1.20.05.7</v>
      </c>
      <c r="B318" s="36" t="str">
        <f>'[1]Orçamento Sintético'!D320</f>
        <v>Laje pré-fabricada treliçada para piso ou cobertura, intereixo 38cm, h=12cm, el. enchimento em EPS h=8cm, inclusive escoramento em madeira e capeamento 4cm.</v>
      </c>
      <c r="C318" s="36" t="str">
        <f>'[1]Orçamento Sintético'!E320</f>
        <v>m²</v>
      </c>
      <c r="D318" s="36">
        <v>18.53</v>
      </c>
      <c r="E318" s="37">
        <f>'BM 001'!G318</f>
        <v>0</v>
      </c>
      <c r="F318" s="68"/>
      <c r="G318" s="37">
        <f t="shared" si="112"/>
        <v>0</v>
      </c>
      <c r="H318" s="37">
        <f t="shared" si="113"/>
        <v>18.53</v>
      </c>
      <c r="I318" s="61">
        <v>170.18</v>
      </c>
      <c r="J318" s="18">
        <f t="shared" si="120"/>
        <v>3153.43</v>
      </c>
      <c r="K318" s="18">
        <f t="shared" si="121"/>
        <v>0</v>
      </c>
      <c r="L318" s="18">
        <f t="shared" si="122"/>
        <v>0</v>
      </c>
      <c r="M318" s="18">
        <f t="shared" si="123"/>
        <v>0</v>
      </c>
      <c r="N318" s="18">
        <f t="shared" si="124"/>
        <v>3153.43</v>
      </c>
      <c r="O318" s="40">
        <f t="shared" si="119"/>
        <v>0</v>
      </c>
    </row>
    <row r="319" spans="1:15" s="12" customFormat="1" ht="38.25">
      <c r="A319" s="36" t="str">
        <f>'[1]Orçamento Sintético'!A321</f>
        <v>1.20.05.8</v>
      </c>
      <c r="B319" s="36" t="str">
        <f>'[1]Orçamento Sintético'!D321</f>
        <v>Alvenaria bloco cerâmico vedação, 9x19x24cm, e=9cm, com argamassa t5 - 1:2:8 (cimento/cal/areia), junta=1cm - Rev.09</v>
      </c>
      <c r="C319" s="36" t="str">
        <f>'[1]Orçamento Sintético'!E321</f>
        <v>m²</v>
      </c>
      <c r="D319" s="36">
        <v>6.93</v>
      </c>
      <c r="E319" s="37">
        <f>'BM 001'!G319</f>
        <v>0</v>
      </c>
      <c r="F319" s="68"/>
      <c r="G319" s="37">
        <f t="shared" si="112"/>
        <v>0</v>
      </c>
      <c r="H319" s="37">
        <f t="shared" si="113"/>
        <v>6.93</v>
      </c>
      <c r="I319" s="61">
        <v>45.11</v>
      </c>
      <c r="J319" s="18">
        <f t="shared" si="120"/>
        <v>312.61</v>
      </c>
      <c r="K319" s="18">
        <f t="shared" si="121"/>
        <v>0</v>
      </c>
      <c r="L319" s="18">
        <f t="shared" si="122"/>
        <v>0</v>
      </c>
      <c r="M319" s="18">
        <f t="shared" si="123"/>
        <v>0</v>
      </c>
      <c r="N319" s="18">
        <f t="shared" si="124"/>
        <v>312.61</v>
      </c>
      <c r="O319" s="40">
        <f t="shared" si="119"/>
        <v>0</v>
      </c>
    </row>
    <row r="320" spans="1:15" s="12" customFormat="1" ht="25.5">
      <c r="A320" s="36" t="str">
        <f>'[1]Orçamento Sintético'!A322</f>
        <v>1.20.05.9</v>
      </c>
      <c r="B320" s="36" t="str">
        <f>'[1]Orçamento Sintético'!D322</f>
        <v>Chapisco em parede com argamassa traço t1 - 1:3 (cimento / areia) - Revisado 08/2015</v>
      </c>
      <c r="C320" s="36" t="str">
        <f>'[1]Orçamento Sintético'!E322</f>
        <v>m²</v>
      </c>
      <c r="D320" s="36">
        <v>13.86</v>
      </c>
      <c r="E320" s="37">
        <f>'BM 001'!G320</f>
        <v>0</v>
      </c>
      <c r="F320" s="68"/>
      <c r="G320" s="37">
        <f t="shared" si="112"/>
        <v>0</v>
      </c>
      <c r="H320" s="37">
        <f t="shared" si="113"/>
        <v>13.86</v>
      </c>
      <c r="I320" s="61">
        <v>6.23</v>
      </c>
      <c r="J320" s="18">
        <f t="shared" si="120"/>
        <v>86.34</v>
      </c>
      <c r="K320" s="18">
        <f t="shared" si="121"/>
        <v>0</v>
      </c>
      <c r="L320" s="18">
        <f t="shared" si="122"/>
        <v>0</v>
      </c>
      <c r="M320" s="18">
        <f t="shared" si="123"/>
        <v>0</v>
      </c>
      <c r="N320" s="18">
        <f t="shared" si="124"/>
        <v>86.34</v>
      </c>
      <c r="O320" s="40">
        <f t="shared" si="119"/>
        <v>0</v>
      </c>
    </row>
    <row r="321" spans="1:15" s="12" customFormat="1" ht="38.25">
      <c r="A321" s="36" t="str">
        <f>'[1]Orçamento Sintético'!A323</f>
        <v>1.20.05.10</v>
      </c>
      <c r="B321" s="36" t="str">
        <f>'[1]Orçamento Sintético'!D323</f>
        <v>Reboco ou emboço interno, de teto, com argamassa traço t6 - 1:2:10 (cimento / cal / areia), espessura 1,5 cm</v>
      </c>
      <c r="C321" s="36" t="str">
        <f>'[1]Orçamento Sintético'!E323</f>
        <v>m²</v>
      </c>
      <c r="D321" s="36">
        <v>13.86</v>
      </c>
      <c r="E321" s="37">
        <f>'BM 001'!G321</f>
        <v>0</v>
      </c>
      <c r="F321" s="68"/>
      <c r="G321" s="37">
        <f t="shared" si="112"/>
        <v>0</v>
      </c>
      <c r="H321" s="37">
        <f t="shared" si="113"/>
        <v>13.86</v>
      </c>
      <c r="I321" s="61">
        <v>32.729999999999997</v>
      </c>
      <c r="J321" s="18">
        <f t="shared" si="120"/>
        <v>453.63</v>
      </c>
      <c r="K321" s="18">
        <f t="shared" si="121"/>
        <v>0</v>
      </c>
      <c r="L321" s="18">
        <f t="shared" si="122"/>
        <v>0</v>
      </c>
      <c r="M321" s="18">
        <f t="shared" si="123"/>
        <v>0</v>
      </c>
      <c r="N321" s="18">
        <f t="shared" si="124"/>
        <v>453.63</v>
      </c>
      <c r="O321" s="40">
        <f t="shared" si="119"/>
        <v>0</v>
      </c>
    </row>
    <row r="322" spans="1:15" s="12" customFormat="1" ht="38.25">
      <c r="A322" s="36" t="str">
        <f>'[1]Orçamento Sintético'!A324</f>
        <v>1.20.05.11</v>
      </c>
      <c r="B322" s="36" t="str">
        <f>'[1]Orçamento Sintético'!D324</f>
        <v>Impermeabilização c/ manta asfáltica aluminizada 3mm, estruturada com não-tecido de poliéster, inclusive aplicação de 1 demão de primer</v>
      </c>
      <c r="C322" s="36" t="str">
        <f>'[1]Orçamento Sintético'!E324</f>
        <v>m²</v>
      </c>
      <c r="D322" s="36">
        <v>24.08</v>
      </c>
      <c r="E322" s="37">
        <f>'BM 001'!G322</f>
        <v>0</v>
      </c>
      <c r="F322" s="68"/>
      <c r="G322" s="37">
        <f t="shared" si="112"/>
        <v>0</v>
      </c>
      <c r="H322" s="37">
        <f t="shared" si="113"/>
        <v>24.08</v>
      </c>
      <c r="I322" s="61">
        <v>108.02</v>
      </c>
      <c r="J322" s="18">
        <f t="shared" si="120"/>
        <v>2601.12</v>
      </c>
      <c r="K322" s="18">
        <f t="shared" si="121"/>
        <v>0</v>
      </c>
      <c r="L322" s="18">
        <f t="shared" si="122"/>
        <v>0</v>
      </c>
      <c r="M322" s="18">
        <f t="shared" si="123"/>
        <v>0</v>
      </c>
      <c r="N322" s="18">
        <f t="shared" si="124"/>
        <v>2601.12</v>
      </c>
      <c r="O322" s="40">
        <f t="shared" si="119"/>
        <v>0</v>
      </c>
    </row>
    <row r="323" spans="1:15" s="12" customFormat="1" ht="12.75">
      <c r="A323" s="36" t="str">
        <f>'[1]Orçamento Sintético'!A325</f>
        <v>1.20.05.12</v>
      </c>
      <c r="B323" s="36" t="str">
        <f>'[1]Orçamento Sintético'!D325</f>
        <v>Cobogó de cimento, com único furo, dim: 20 x 20cm</v>
      </c>
      <c r="C323" s="36" t="str">
        <f>'[1]Orçamento Sintético'!E325</f>
        <v>m²</v>
      </c>
      <c r="D323" s="36">
        <v>1</v>
      </c>
      <c r="E323" s="37">
        <f>'BM 001'!G323</f>
        <v>0</v>
      </c>
      <c r="F323" s="68"/>
      <c r="G323" s="37">
        <f t="shared" si="112"/>
        <v>0</v>
      </c>
      <c r="H323" s="37">
        <f t="shared" si="113"/>
        <v>1</v>
      </c>
      <c r="I323" s="61">
        <v>70.42</v>
      </c>
      <c r="J323" s="18">
        <f t="shared" si="120"/>
        <v>70.42</v>
      </c>
      <c r="K323" s="18">
        <f t="shared" si="121"/>
        <v>0</v>
      </c>
      <c r="L323" s="18">
        <f t="shared" si="122"/>
        <v>0</v>
      </c>
      <c r="M323" s="18">
        <f t="shared" si="123"/>
        <v>0</v>
      </c>
      <c r="N323" s="18">
        <f t="shared" si="124"/>
        <v>70.42</v>
      </c>
      <c r="O323" s="40">
        <f t="shared" si="119"/>
        <v>0</v>
      </c>
    </row>
    <row r="324" spans="1:15" s="12" customFormat="1" ht="51">
      <c r="A324" s="36" t="str">
        <f>'[1]Orçamento Sintético'!A326</f>
        <v>1.20.05.13</v>
      </c>
      <c r="B324" s="36" t="str">
        <f>'[1]Orçamento Sintético'!D326</f>
        <v>Portão de ferro de abrir, quadro em tubo de aço galv.1 1/2"", barra quadrada 1/2"" na vertical e barra chata de 1 x 3/16"" na horizontal, inclusive dobradiças e e ferrolho</v>
      </c>
      <c r="C324" s="36" t="str">
        <f>'[1]Orçamento Sintético'!E326</f>
        <v>m²</v>
      </c>
      <c r="D324" s="36">
        <v>1.89</v>
      </c>
      <c r="E324" s="37">
        <f>'BM 001'!G324</f>
        <v>0</v>
      </c>
      <c r="F324" s="68"/>
      <c r="G324" s="37">
        <f t="shared" si="112"/>
        <v>0</v>
      </c>
      <c r="H324" s="37">
        <f t="shared" si="113"/>
        <v>1.89</v>
      </c>
      <c r="I324" s="61">
        <v>352.43</v>
      </c>
      <c r="J324" s="18">
        <f t="shared" si="120"/>
        <v>666.09</v>
      </c>
      <c r="K324" s="18">
        <f t="shared" si="121"/>
        <v>0</v>
      </c>
      <c r="L324" s="18">
        <f t="shared" si="122"/>
        <v>0</v>
      </c>
      <c r="M324" s="18">
        <f t="shared" si="123"/>
        <v>0</v>
      </c>
      <c r="N324" s="18">
        <f t="shared" si="124"/>
        <v>666.09</v>
      </c>
      <c r="O324" s="40">
        <f t="shared" si="119"/>
        <v>0</v>
      </c>
    </row>
    <row r="325" spans="1:15" s="12" customFormat="1" ht="38.25">
      <c r="A325" s="36" t="str">
        <f>'[1]Orçamento Sintético'!A327</f>
        <v>1.20.05.14</v>
      </c>
      <c r="B325" s="36" t="str">
        <f>'[1]Orçamento Sintético'!D327</f>
        <v>Porta de abrir em aluminio tipo veneziana, acabamento anodizado natural, sem guarnicao/alizar/vista</v>
      </c>
      <c r="C325" s="36" t="str">
        <f>'[1]Orçamento Sintético'!E327</f>
        <v>m²</v>
      </c>
      <c r="D325" s="36">
        <v>1.89</v>
      </c>
      <c r="E325" s="37">
        <f>'BM 001'!G325</f>
        <v>0</v>
      </c>
      <c r="F325" s="68"/>
      <c r="G325" s="37">
        <f t="shared" si="112"/>
        <v>0</v>
      </c>
      <c r="H325" s="37">
        <f t="shared" si="113"/>
        <v>1.89</v>
      </c>
      <c r="I325" s="61">
        <v>424.87</v>
      </c>
      <c r="J325" s="18">
        <f t="shared" si="120"/>
        <v>803</v>
      </c>
      <c r="K325" s="18">
        <f t="shared" si="121"/>
        <v>0</v>
      </c>
      <c r="L325" s="18">
        <f t="shared" si="122"/>
        <v>0</v>
      </c>
      <c r="M325" s="18">
        <f t="shared" si="123"/>
        <v>0</v>
      </c>
      <c r="N325" s="18">
        <f t="shared" si="124"/>
        <v>803</v>
      </c>
      <c r="O325" s="40">
        <f t="shared" si="119"/>
        <v>0</v>
      </c>
    </row>
    <row r="326" spans="1:15" s="12" customFormat="1" ht="25.5">
      <c r="A326" s="36" t="str">
        <f>'[1]Orçamento Sintético'!A328</f>
        <v>1.20.05.15</v>
      </c>
      <c r="B326" s="36" t="str">
        <f>'[1]Orçamento Sintético'!D328</f>
        <v>Ponto de luz em teto ou parede, com eletroduto de pvc flexivel sanfonado aparente Ø 3/4""</v>
      </c>
      <c r="C326" s="36" t="str">
        <f>'[1]Orçamento Sintético'!E328</f>
        <v>un</v>
      </c>
      <c r="D326" s="36">
        <v>1</v>
      </c>
      <c r="E326" s="37">
        <f>'BM 001'!G326</f>
        <v>0</v>
      </c>
      <c r="F326" s="68"/>
      <c r="G326" s="37">
        <f t="shared" si="112"/>
        <v>0</v>
      </c>
      <c r="H326" s="37">
        <f t="shared" si="113"/>
        <v>1</v>
      </c>
      <c r="I326" s="61">
        <v>216.69</v>
      </c>
      <c r="J326" s="18">
        <f t="shared" si="120"/>
        <v>216.69</v>
      </c>
      <c r="K326" s="18">
        <f t="shared" si="121"/>
        <v>0</v>
      </c>
      <c r="L326" s="18">
        <f t="shared" si="122"/>
        <v>0</v>
      </c>
      <c r="M326" s="18">
        <f t="shared" si="123"/>
        <v>0</v>
      </c>
      <c r="N326" s="18">
        <f t="shared" si="124"/>
        <v>216.69</v>
      </c>
      <c r="O326" s="40">
        <f t="shared" si="119"/>
        <v>0</v>
      </c>
    </row>
    <row r="327" spans="1:15" s="12" customFormat="1" ht="76.5">
      <c r="A327" s="36" t="str">
        <f>'[1]Orçamento Sintético'!A329</f>
        <v>1.20.05.16</v>
      </c>
      <c r="B327" s="36" t="str">
        <f>'[1]Orçamento Sintético'!D329</f>
        <v>PONTO DE ILUMINAÇÃO E TOMADA, RESIDENCIAL, INCLUINDO INTERRUPTOR SIMPLES E TOMADA 10A/250V, CAIXA ELÉTRICA, ELETRODUTO, CABO, RASGO, QUEBRA E CHUMBAMENTO (EXCLUINDO LUMINÁRIA E LÂMPADA). AF_01/2016</v>
      </c>
      <c r="C327" s="36" t="str">
        <f>'[1]Orçamento Sintético'!E329</f>
        <v>UN</v>
      </c>
      <c r="D327" s="36">
        <v>1</v>
      </c>
      <c r="E327" s="37">
        <f>'BM 001'!G327</f>
        <v>0</v>
      </c>
      <c r="F327" s="68"/>
      <c r="G327" s="37">
        <f t="shared" si="112"/>
        <v>0</v>
      </c>
      <c r="H327" s="37">
        <f t="shared" si="113"/>
        <v>1</v>
      </c>
      <c r="I327" s="61">
        <v>202.58</v>
      </c>
      <c r="J327" s="18">
        <f t="shared" si="120"/>
        <v>202.58</v>
      </c>
      <c r="K327" s="18">
        <f t="shared" si="121"/>
        <v>0</v>
      </c>
      <c r="L327" s="18">
        <f t="shared" si="122"/>
        <v>0</v>
      </c>
      <c r="M327" s="18">
        <f t="shared" si="123"/>
        <v>0</v>
      </c>
      <c r="N327" s="18">
        <f t="shared" si="124"/>
        <v>202.58</v>
      </c>
      <c r="O327" s="40">
        <f t="shared" si="119"/>
        <v>0</v>
      </c>
    </row>
    <row r="328" spans="1:15" s="12" customFormat="1" ht="38.25">
      <c r="A328" s="36" t="str">
        <f>'[1]Orçamento Sintético'!A330</f>
        <v>1.20.05.17</v>
      </c>
      <c r="B328" s="36" t="str">
        <f>'[1]Orçamento Sintético'!D330</f>
        <v>Pintura p/ piso c/ aplicação de 2 demãos tinta novacor, cores cerâmica, concreto, verde ou azul - aplicação c/ rôlo - R1</v>
      </c>
      <c r="C328" s="36" t="str">
        <f>'[1]Orçamento Sintético'!E330</f>
        <v>m²</v>
      </c>
      <c r="D328" s="36">
        <v>16.010000000000002</v>
      </c>
      <c r="E328" s="37">
        <f>'BM 001'!G328</f>
        <v>0</v>
      </c>
      <c r="F328" s="68"/>
      <c r="G328" s="37">
        <f t="shared" si="112"/>
        <v>0</v>
      </c>
      <c r="H328" s="37">
        <f t="shared" si="113"/>
        <v>16.010000000000002</v>
      </c>
      <c r="I328" s="61">
        <v>8.1300000000000008</v>
      </c>
      <c r="J328" s="18">
        <f t="shared" si="120"/>
        <v>130.16</v>
      </c>
      <c r="K328" s="18">
        <f t="shared" si="121"/>
        <v>0</v>
      </c>
      <c r="L328" s="18">
        <f t="shared" si="122"/>
        <v>0</v>
      </c>
      <c r="M328" s="18">
        <f t="shared" si="123"/>
        <v>0</v>
      </c>
      <c r="N328" s="18">
        <f t="shared" si="124"/>
        <v>130.16</v>
      </c>
      <c r="O328" s="40">
        <f t="shared" si="119"/>
        <v>0</v>
      </c>
    </row>
    <row r="329" spans="1:15" s="12" customFormat="1" ht="51">
      <c r="A329" s="36" t="str">
        <f>'[1]Orçamento Sintético'!A331</f>
        <v>1.20.05.18</v>
      </c>
      <c r="B329" s="36" t="str">
        <f>'[1]Orçamento Sintético'!D331</f>
        <v>Pintura de Letras - letreiro, sobre paredes, com lixamento, aplicação de 01 demão de líquido selador acrílico, 02 demãos de massa acrílica e 02 demãos de tinta pva latex convencional para exteriores</v>
      </c>
      <c r="C329" s="36" t="str">
        <f>'[1]Orçamento Sintético'!E331</f>
        <v>un</v>
      </c>
      <c r="D329" s="36">
        <v>51.96</v>
      </c>
      <c r="E329" s="37">
        <f>'BM 001'!G329</f>
        <v>0</v>
      </c>
      <c r="F329" s="68"/>
      <c r="G329" s="37">
        <f t="shared" si="112"/>
        <v>0</v>
      </c>
      <c r="H329" s="37">
        <f t="shared" si="113"/>
        <v>51.96</v>
      </c>
      <c r="I329" s="61">
        <v>16.63</v>
      </c>
      <c r="J329" s="18">
        <f t="shared" si="120"/>
        <v>864.09</v>
      </c>
      <c r="K329" s="18">
        <f t="shared" si="121"/>
        <v>0</v>
      </c>
      <c r="L329" s="18">
        <f t="shared" si="122"/>
        <v>0</v>
      </c>
      <c r="M329" s="18">
        <f t="shared" si="123"/>
        <v>0</v>
      </c>
      <c r="N329" s="18">
        <f t="shared" si="124"/>
        <v>864.09</v>
      </c>
      <c r="O329" s="40">
        <f t="shared" si="119"/>
        <v>0</v>
      </c>
    </row>
    <row r="330" spans="1:15" s="12" customFormat="1" ht="51">
      <c r="A330" s="36" t="str">
        <f>'[1]Orçamento Sintético'!A332</f>
        <v>1.20.05.19</v>
      </c>
      <c r="B330" s="36" t="str">
        <f>'[1]Orçamento Sintético'!D332</f>
        <v>Pintura para interiores, sobre paredes ou tetos, com lixamento, aplicação de 01 demão de líquido selador e 02 demãos de tinta pva latex convencional para interiores</v>
      </c>
      <c r="C330" s="36" t="str">
        <f>'[1]Orçamento Sintético'!E332</f>
        <v>m²</v>
      </c>
      <c r="D330" s="36">
        <v>56.31</v>
      </c>
      <c r="E330" s="37">
        <f>'BM 001'!G330</f>
        <v>0</v>
      </c>
      <c r="F330" s="68"/>
      <c r="G330" s="37">
        <f t="shared" si="112"/>
        <v>0</v>
      </c>
      <c r="H330" s="37">
        <f t="shared" si="113"/>
        <v>56.31</v>
      </c>
      <c r="I330" s="61">
        <v>22.45</v>
      </c>
      <c r="J330" s="18">
        <f t="shared" si="120"/>
        <v>1264.1500000000001</v>
      </c>
      <c r="K330" s="18">
        <f t="shared" si="121"/>
        <v>0</v>
      </c>
      <c r="L330" s="18">
        <f t="shared" si="122"/>
        <v>0</v>
      </c>
      <c r="M330" s="18">
        <f t="shared" si="123"/>
        <v>0</v>
      </c>
      <c r="N330" s="18">
        <f t="shared" si="124"/>
        <v>1264.1500000000001</v>
      </c>
      <c r="O330" s="40">
        <f t="shared" si="119"/>
        <v>0</v>
      </c>
    </row>
    <row r="331" spans="1:15" s="12" customFormat="1" ht="38.25">
      <c r="A331" s="36" t="str">
        <f>'[1]Orçamento Sintético'!A333</f>
        <v>1.20.05.20</v>
      </c>
      <c r="B331" s="36" t="str">
        <f>'[1]Orçamento Sintético'!D333</f>
        <v>Pintura de acabamento com lixamento, aplicação de 01 demão de tinta à base de zarcão e 02 demãos de tinta esmalte</v>
      </c>
      <c r="C331" s="36" t="str">
        <f>'[1]Orçamento Sintético'!E333</f>
        <v>m²</v>
      </c>
      <c r="D331" s="36">
        <v>4.7300000000000004</v>
      </c>
      <c r="E331" s="37">
        <f>'BM 001'!G331</f>
        <v>0</v>
      </c>
      <c r="F331" s="68"/>
      <c r="G331" s="37">
        <f t="shared" si="112"/>
        <v>0</v>
      </c>
      <c r="H331" s="37">
        <f t="shared" si="113"/>
        <v>4.7300000000000004</v>
      </c>
      <c r="I331" s="61">
        <v>26.63</v>
      </c>
      <c r="J331" s="18">
        <f t="shared" si="120"/>
        <v>125.95</v>
      </c>
      <c r="K331" s="18">
        <f t="shared" si="121"/>
        <v>0</v>
      </c>
      <c r="L331" s="18">
        <f t="shared" si="122"/>
        <v>0</v>
      </c>
      <c r="M331" s="18">
        <f t="shared" si="123"/>
        <v>0</v>
      </c>
      <c r="N331" s="18">
        <f t="shared" si="124"/>
        <v>125.95</v>
      </c>
      <c r="O331" s="40">
        <f t="shared" si="119"/>
        <v>0</v>
      </c>
    </row>
    <row r="332" spans="1:15" s="82" customFormat="1" ht="12.75">
      <c r="A332" s="64" t="str">
        <f>'[1]Orçamento Sintético'!A334</f>
        <v>1.21</v>
      </c>
      <c r="B332" s="64" t="str">
        <f>'[1]Orçamento Sintético'!D334</f>
        <v>DIVERSOS</v>
      </c>
      <c r="C332" s="64"/>
      <c r="D332" s="64"/>
      <c r="E332" s="70"/>
      <c r="F332" s="83"/>
      <c r="G332" s="84"/>
      <c r="H332" s="84"/>
      <c r="I332" s="89"/>
      <c r="J332" s="89">
        <f>SUM(J333:J337)</f>
        <v>4213.42</v>
      </c>
      <c r="K332" s="89">
        <f>SUM(K333:K337)</f>
        <v>0</v>
      </c>
      <c r="L332" s="89">
        <f>SUM(L333:L337)</f>
        <v>0</v>
      </c>
      <c r="M332" s="89">
        <f>SUM(M333:M337)</f>
        <v>0</v>
      </c>
      <c r="N332" s="89">
        <f>SUM(N333:N337)</f>
        <v>4213.42</v>
      </c>
      <c r="O332" s="86"/>
    </row>
    <row r="333" spans="1:15" s="12" customFormat="1" ht="12.75">
      <c r="A333" s="36" t="str">
        <f>'[1]Orçamento Sintético'!A335</f>
        <v>1.21.1</v>
      </c>
      <c r="B333" s="36" t="str">
        <f>'[1]Orçamento Sintético'!D335</f>
        <v>Limpeza geral</v>
      </c>
      <c r="C333" s="36" t="str">
        <f>'[1]Orçamento Sintético'!E335</f>
        <v>m²</v>
      </c>
      <c r="D333" s="36">
        <v>325.16000000000003</v>
      </c>
      <c r="E333" s="37">
        <f>'BM 001'!G333</f>
        <v>0</v>
      </c>
      <c r="F333" s="68"/>
      <c r="G333" s="37">
        <f t="shared" si="112"/>
        <v>0</v>
      </c>
      <c r="H333" s="37">
        <f t="shared" si="113"/>
        <v>325.16000000000003</v>
      </c>
      <c r="I333" s="61">
        <v>2.2799999999999998</v>
      </c>
      <c r="J333" s="18">
        <f t="shared" ref="J333:M337" si="125">TRUNC(($I333*D333),2)</f>
        <v>741.36</v>
      </c>
      <c r="K333" s="18">
        <f t="shared" si="125"/>
        <v>0</v>
      </c>
      <c r="L333" s="18">
        <f t="shared" si="125"/>
        <v>0</v>
      </c>
      <c r="M333" s="18">
        <f t="shared" si="125"/>
        <v>0</v>
      </c>
      <c r="N333" s="18">
        <f t="shared" ref="N333:N337" si="126">J333-M333</f>
        <v>741.36</v>
      </c>
      <c r="O333" s="40">
        <f t="shared" si="119"/>
        <v>0</v>
      </c>
    </row>
    <row r="334" spans="1:15" s="12" customFormat="1" ht="25.5">
      <c r="A334" s="36" t="str">
        <f>'[1]Orçamento Sintético'!A336</f>
        <v>1.21.2</v>
      </c>
      <c r="B334" s="36" t="str">
        <f>'[1]Orçamento Sintético'!D336</f>
        <v>Placa de inauguração de obra em alumínio 0,60 x 0,80 m</v>
      </c>
      <c r="C334" s="36" t="str">
        <f>'[1]Orçamento Sintético'!E336</f>
        <v>un</v>
      </c>
      <c r="D334" s="36">
        <v>1</v>
      </c>
      <c r="E334" s="37">
        <f>'BM 001'!G334</f>
        <v>0</v>
      </c>
      <c r="F334" s="68"/>
      <c r="G334" s="37">
        <f t="shared" si="112"/>
        <v>0</v>
      </c>
      <c r="H334" s="37">
        <f t="shared" si="113"/>
        <v>1</v>
      </c>
      <c r="I334" s="61">
        <v>2093.52</v>
      </c>
      <c r="J334" s="18">
        <f t="shared" si="125"/>
        <v>2093.52</v>
      </c>
      <c r="K334" s="18">
        <f t="shared" si="125"/>
        <v>0</v>
      </c>
      <c r="L334" s="18">
        <f t="shared" si="125"/>
        <v>0</v>
      </c>
      <c r="M334" s="18">
        <f t="shared" si="125"/>
        <v>0</v>
      </c>
      <c r="N334" s="18">
        <f t="shared" si="126"/>
        <v>2093.52</v>
      </c>
      <c r="O334" s="40">
        <f t="shared" si="119"/>
        <v>0</v>
      </c>
    </row>
    <row r="335" spans="1:15" s="12" customFormat="1" ht="12.75">
      <c r="A335" s="36" t="str">
        <f>'[1]Orçamento Sintético'!A337</f>
        <v>1.21.3</v>
      </c>
      <c r="B335" s="36" t="str">
        <f>'[1]Orçamento Sintético'!D337</f>
        <v>Carga manual de material de 1ª categoria</v>
      </c>
      <c r="C335" s="36" t="str">
        <f>'[1]Orçamento Sintético'!E337</f>
        <v>m³</v>
      </c>
      <c r="D335" s="36">
        <v>14.89</v>
      </c>
      <c r="E335" s="37">
        <f>'BM 001'!G335</f>
        <v>0</v>
      </c>
      <c r="F335" s="68"/>
      <c r="G335" s="37">
        <f t="shared" si="112"/>
        <v>0</v>
      </c>
      <c r="H335" s="37">
        <f t="shared" si="113"/>
        <v>14.89</v>
      </c>
      <c r="I335" s="61">
        <v>9.06</v>
      </c>
      <c r="J335" s="18">
        <f t="shared" si="125"/>
        <v>134.9</v>
      </c>
      <c r="K335" s="18">
        <f t="shared" si="125"/>
        <v>0</v>
      </c>
      <c r="L335" s="18">
        <f t="shared" si="125"/>
        <v>0</v>
      </c>
      <c r="M335" s="18">
        <f t="shared" si="125"/>
        <v>0</v>
      </c>
      <c r="N335" s="18">
        <f t="shared" si="126"/>
        <v>134.9</v>
      </c>
      <c r="O335" s="40">
        <f t="shared" si="119"/>
        <v>0</v>
      </c>
    </row>
    <row r="336" spans="1:15" s="12" customFormat="1" ht="25.5">
      <c r="A336" s="36" t="str">
        <f>'[1]Orçamento Sintético'!A338</f>
        <v>1.21.4</v>
      </c>
      <c r="B336" s="36" t="str">
        <f>'[1]Orçamento Sintético'!D338</f>
        <v>Transporte comercial com caminhão basculante de 10m³, em rodovia pavimentada (densidade=1,5t/m³)</v>
      </c>
      <c r="C336" s="36" t="str">
        <f>'[1]Orçamento Sintético'!E338</f>
        <v>tkm</v>
      </c>
      <c r="D336" s="36">
        <v>366.21</v>
      </c>
      <c r="E336" s="37">
        <f>'BM 001'!G336</f>
        <v>0</v>
      </c>
      <c r="F336" s="68"/>
      <c r="G336" s="37">
        <f t="shared" si="112"/>
        <v>0</v>
      </c>
      <c r="H336" s="37">
        <f t="shared" si="113"/>
        <v>366.21</v>
      </c>
      <c r="I336" s="61">
        <v>0.81</v>
      </c>
      <c r="J336" s="18">
        <f t="shared" si="125"/>
        <v>296.63</v>
      </c>
      <c r="K336" s="18">
        <f t="shared" si="125"/>
        <v>0</v>
      </c>
      <c r="L336" s="18">
        <f t="shared" si="125"/>
        <v>0</v>
      </c>
      <c r="M336" s="18">
        <f t="shared" si="125"/>
        <v>0</v>
      </c>
      <c r="N336" s="18">
        <f t="shared" si="126"/>
        <v>296.63</v>
      </c>
      <c r="O336" s="40">
        <f t="shared" si="119"/>
        <v>0</v>
      </c>
    </row>
    <row r="337" spans="1:17" s="12" customFormat="1" ht="25.5">
      <c r="A337" s="36" t="str">
        <f>'[1]Orçamento Sintético'!A339</f>
        <v>1.21.5</v>
      </c>
      <c r="B337" s="36" t="str">
        <f>'[1]Orçamento Sintético'!D339</f>
        <v>Descarte de resíduos da construção civil em área licenciada</v>
      </c>
      <c r="C337" s="36" t="str">
        <f>'[1]Orçamento Sintético'!E339</f>
        <v>t</v>
      </c>
      <c r="D337" s="36">
        <v>22.33</v>
      </c>
      <c r="E337" s="37">
        <f>'BM 001'!G337</f>
        <v>0</v>
      </c>
      <c r="F337" s="68"/>
      <c r="G337" s="37">
        <f t="shared" si="112"/>
        <v>0</v>
      </c>
      <c r="H337" s="37">
        <f t="shared" si="113"/>
        <v>22.33</v>
      </c>
      <c r="I337" s="61">
        <v>42.41</v>
      </c>
      <c r="J337" s="18">
        <f t="shared" si="125"/>
        <v>947.01</v>
      </c>
      <c r="K337" s="18">
        <f t="shared" si="125"/>
        <v>0</v>
      </c>
      <c r="L337" s="18">
        <f t="shared" si="125"/>
        <v>0</v>
      </c>
      <c r="M337" s="18">
        <f t="shared" si="125"/>
        <v>0</v>
      </c>
      <c r="N337" s="18">
        <f t="shared" si="126"/>
        <v>947.01</v>
      </c>
      <c r="O337" s="40">
        <f t="shared" si="119"/>
        <v>0</v>
      </c>
    </row>
    <row r="338" spans="1:17" s="12" customFormat="1" ht="12.75">
      <c r="A338" s="36"/>
      <c r="B338" s="36"/>
      <c r="C338" s="36"/>
      <c r="D338" s="36"/>
      <c r="E338" s="69"/>
      <c r="F338" s="62"/>
      <c r="G338" s="37"/>
      <c r="H338" s="37"/>
      <c r="I338" s="95"/>
      <c r="J338" s="95"/>
      <c r="K338" s="37"/>
      <c r="L338" s="37"/>
      <c r="M338" s="18"/>
      <c r="N338" s="18"/>
      <c r="O338" s="40"/>
    </row>
    <row r="339" spans="1:17" s="12" customFormat="1" ht="12.75">
      <c r="A339" s="515"/>
      <c r="B339" s="516"/>
      <c r="C339" s="516"/>
      <c r="D339" s="516"/>
      <c r="E339" s="516"/>
      <c r="F339" s="516"/>
      <c r="G339" s="516"/>
      <c r="H339" s="516"/>
      <c r="I339" s="517"/>
      <c r="J339" s="18">
        <f>J332+J277+J274+J249+J170+J147+J132+J128+J119+J93+J91+J77+J70+J58+J52+J43+J23+J16+J14+J10+J7</f>
        <v>552651.03999999992</v>
      </c>
      <c r="K339" s="18">
        <f>K332+K277+K274+K249+K170+K147+K132+K128+K119+K93+K91+K77+K70+K58+K52+K43+K23+K16+K14+K10+K7</f>
        <v>62039.125000000007</v>
      </c>
      <c r="L339" s="18">
        <f>L332+L277+L274+L249+L170+L147+L132+L128+L119+L93+L91+L77+L70+L58+L52+L43+L23+L16+L14+L10+L7-0.01</f>
        <v>24997.696100000005</v>
      </c>
      <c r="M339" s="18">
        <f>M332+M277+M274+M249+M170+M147+M132+M128+M119+M93+M91+M77+M70+M58+M52+M43+M23+M16+M14+M10+M7</f>
        <v>87036.823600000003</v>
      </c>
      <c r="N339" s="18">
        <f>N332+N277+N274+N249+N170+N147+N132+N128+N119+N93+N91+N77+N70+N58+N52+N43+N23+N16+N14+N10+N7</f>
        <v>465614.21640000003</v>
      </c>
      <c r="O339" s="40">
        <f>L339/J339</f>
        <v>4.5232333408799896E-2</v>
      </c>
      <c r="P339" s="34"/>
      <c r="Q339" s="34"/>
    </row>
    <row r="340" spans="1:17" s="12" customFormat="1" ht="12.75">
      <c r="A340" s="515" t="s">
        <v>38</v>
      </c>
      <c r="B340" s="516"/>
      <c r="C340" s="516"/>
      <c r="D340" s="516"/>
      <c r="E340" s="516"/>
      <c r="F340" s="516"/>
      <c r="G340" s="516"/>
      <c r="H340" s="516"/>
      <c r="I340" s="517"/>
      <c r="J340" s="96"/>
      <c r="K340" s="97">
        <f>SUM(K339/J339)</f>
        <v>0.11225732064124952</v>
      </c>
      <c r="L340" s="98">
        <f>L339/J339</f>
        <v>4.5232333408799896E-2</v>
      </c>
      <c r="M340" s="97">
        <f>M339/J339</f>
        <v>0.15748965857369962</v>
      </c>
      <c r="N340" s="99">
        <f>N339/J339</f>
        <v>0.84251034142630055</v>
      </c>
      <c r="O340" s="38"/>
    </row>
    <row r="341" spans="1:17" s="100" customFormat="1" ht="12.75">
      <c r="A341" s="101"/>
      <c r="B341" s="102"/>
      <c r="D341" s="518" t="s">
        <v>39</v>
      </c>
      <c r="E341" s="519"/>
      <c r="F341" s="519"/>
      <c r="G341" s="519"/>
      <c r="H341" s="519"/>
      <c r="I341" s="519"/>
      <c r="J341" s="520"/>
      <c r="K341" s="518" t="s">
        <v>40</v>
      </c>
      <c r="L341" s="519"/>
      <c r="M341" s="519"/>
      <c r="N341" s="519"/>
      <c r="O341" s="521"/>
    </row>
    <row r="342" spans="1:17" s="100" customFormat="1" ht="12.75">
      <c r="A342" s="101"/>
      <c r="B342" s="102"/>
      <c r="D342" s="522" t="s">
        <v>41</v>
      </c>
      <c r="E342" s="523"/>
      <c r="F342" s="523"/>
      <c r="G342" s="523"/>
      <c r="H342" s="523"/>
      <c r="I342" s="523"/>
      <c r="J342" s="524"/>
      <c r="K342" s="522" t="s">
        <v>42</v>
      </c>
      <c r="L342" s="523"/>
      <c r="M342" s="523"/>
      <c r="N342" s="523"/>
      <c r="O342" s="525"/>
    </row>
    <row r="343" spans="1:17" s="100" customFormat="1" ht="12.75">
      <c r="A343" s="101"/>
      <c r="B343" s="102"/>
      <c r="D343" s="103" t="s">
        <v>42</v>
      </c>
      <c r="E343" s="102"/>
      <c r="F343" s="106"/>
      <c r="G343" s="102"/>
      <c r="H343" s="102"/>
      <c r="I343" s="107"/>
      <c r="J343" s="104"/>
      <c r="K343" s="102"/>
      <c r="L343" s="107"/>
      <c r="M343" s="102"/>
      <c r="N343" s="102"/>
      <c r="O343" s="105"/>
    </row>
    <row r="344" spans="1:17" s="12" customFormat="1" ht="12.75">
      <c r="A344" s="108"/>
      <c r="B344" s="34"/>
      <c r="C344" s="34"/>
      <c r="D344" s="11"/>
      <c r="E344" s="34"/>
      <c r="F344" s="109"/>
      <c r="G344" s="34"/>
      <c r="H344" s="34"/>
      <c r="I344" s="110"/>
      <c r="J344" s="111"/>
      <c r="K344" s="34"/>
      <c r="L344" s="110"/>
      <c r="M344" s="34"/>
      <c r="N344" s="34"/>
      <c r="O344" s="112"/>
    </row>
    <row r="345" spans="1:17" s="12" customFormat="1" ht="12.75">
      <c r="A345" s="113"/>
      <c r="B345" s="114"/>
      <c r="C345" s="114"/>
      <c r="D345" s="11"/>
      <c r="E345" s="34"/>
      <c r="F345" s="109"/>
      <c r="G345" s="34"/>
      <c r="H345" s="34"/>
      <c r="I345" s="110"/>
      <c r="J345" s="111"/>
      <c r="K345" s="34"/>
      <c r="L345" s="110"/>
      <c r="M345" s="34"/>
      <c r="N345" s="34"/>
      <c r="O345" s="112"/>
    </row>
    <row r="346" spans="1:17" s="12" customFormat="1" ht="12.75">
      <c r="A346" s="526" t="s">
        <v>43</v>
      </c>
      <c r="B346" s="527"/>
      <c r="C346" s="528"/>
      <c r="D346" s="11"/>
      <c r="E346" s="34"/>
      <c r="F346" s="109"/>
      <c r="G346" s="34"/>
      <c r="H346" s="34"/>
      <c r="I346" s="110"/>
      <c r="J346" s="111"/>
      <c r="K346" s="34"/>
      <c r="L346" s="110"/>
      <c r="M346" s="34"/>
      <c r="N346" s="34"/>
      <c r="O346" s="112"/>
    </row>
    <row r="347" spans="1:17" s="12" customFormat="1" ht="12.75">
      <c r="A347" s="116"/>
      <c r="B347" s="117"/>
      <c r="C347" s="117"/>
      <c r="D347" s="15"/>
      <c r="E347" s="118"/>
      <c r="F347" s="119"/>
      <c r="G347" s="118"/>
      <c r="H347" s="118"/>
      <c r="I347" s="120"/>
      <c r="J347" s="121"/>
      <c r="K347" s="118"/>
      <c r="L347" s="120"/>
      <c r="M347" s="118"/>
      <c r="N347" s="118"/>
      <c r="O347" s="122"/>
    </row>
    <row r="349" spans="1:17" s="123" customFormat="1" ht="12.75">
      <c r="A349" s="531" t="s">
        <v>55</v>
      </c>
      <c r="B349" s="531"/>
      <c r="C349" s="531"/>
      <c r="D349" s="531"/>
      <c r="E349" s="125"/>
      <c r="F349" s="126"/>
      <c r="G349" s="532"/>
      <c r="H349" s="532"/>
      <c r="I349" s="533"/>
      <c r="J349" s="533"/>
      <c r="K349" s="107"/>
      <c r="L349" s="107"/>
      <c r="M349" s="129"/>
    </row>
    <row r="350" spans="1:17" s="123" customFormat="1" ht="12.75">
      <c r="A350" s="124"/>
      <c r="B350" s="124"/>
      <c r="C350" s="124"/>
      <c r="D350" s="124"/>
      <c r="E350" s="125"/>
      <c r="F350" s="126"/>
      <c r="G350" s="127"/>
      <c r="H350" s="127"/>
      <c r="I350" s="128"/>
      <c r="J350" s="128"/>
      <c r="K350" s="107"/>
      <c r="L350" s="107"/>
      <c r="M350" s="129"/>
    </row>
    <row r="351" spans="1:17" s="123" customFormat="1" ht="12.75">
      <c r="A351" s="124"/>
      <c r="B351" s="124"/>
      <c r="C351" s="124"/>
      <c r="D351" s="124"/>
      <c r="E351" s="125"/>
      <c r="F351" s="126"/>
      <c r="G351" s="127"/>
      <c r="H351" s="127"/>
      <c r="I351" s="128"/>
      <c r="J351" s="128"/>
      <c r="K351" s="107"/>
      <c r="L351" s="107"/>
      <c r="M351" s="129"/>
    </row>
    <row r="352" spans="1:17" s="123" customFormat="1" ht="12.75">
      <c r="A352" s="533"/>
      <c r="B352" s="533"/>
      <c r="C352" s="533"/>
      <c r="D352" s="130"/>
      <c r="E352" s="125"/>
      <c r="F352" s="126"/>
      <c r="G352" s="534"/>
      <c r="H352" s="534"/>
      <c r="I352" s="534"/>
      <c r="J352" s="534"/>
      <c r="K352" s="107"/>
      <c r="L352" s="107"/>
      <c r="M352" s="129"/>
    </row>
    <row r="353" spans="1:13" s="123" customFormat="1" ht="12.75">
      <c r="C353" s="131"/>
      <c r="D353" s="131"/>
      <c r="F353" s="132"/>
      <c r="G353" s="133"/>
      <c r="H353" s="134"/>
      <c r="J353" s="107"/>
      <c r="K353" s="107"/>
      <c r="L353" s="107"/>
      <c r="M353" s="129"/>
    </row>
    <row r="354" spans="1:13" s="123" customFormat="1" ht="12.75">
      <c r="C354" s="131"/>
      <c r="D354" s="131"/>
      <c r="F354" s="132"/>
      <c r="G354" s="133"/>
      <c r="H354" s="134"/>
      <c r="J354" s="107"/>
      <c r="K354" s="107"/>
      <c r="L354" s="107"/>
      <c r="M354" s="129"/>
    </row>
    <row r="355" spans="1:13" s="123" customFormat="1" ht="12.75">
      <c r="A355" s="135"/>
      <c r="B355" s="535" t="s">
        <v>44</v>
      </c>
      <c r="C355" s="535"/>
      <c r="D355" s="535"/>
      <c r="E355" s="535"/>
      <c r="F355" s="136"/>
      <c r="H355" s="136"/>
      <c r="J355" s="536" t="s">
        <v>45</v>
      </c>
      <c r="K355" s="536"/>
      <c r="L355" s="536"/>
      <c r="M355" s="137"/>
    </row>
    <row r="356" spans="1:13" s="123" customFormat="1" ht="12.75">
      <c r="A356" s="135"/>
      <c r="B356" s="529" t="s">
        <v>46</v>
      </c>
      <c r="C356" s="529"/>
      <c r="D356" s="529"/>
      <c r="E356" s="529"/>
      <c r="F356" s="136"/>
      <c r="G356" s="138"/>
      <c r="J356" s="530" t="s">
        <v>47</v>
      </c>
      <c r="K356" s="530"/>
      <c r="L356" s="530"/>
      <c r="M356" s="129"/>
    </row>
    <row r="357" spans="1:13" s="123" customFormat="1" ht="12.75">
      <c r="A357" s="135"/>
      <c r="B357" s="529" t="s">
        <v>48</v>
      </c>
      <c r="C357" s="529"/>
      <c r="D357" s="529"/>
      <c r="E357" s="529"/>
      <c r="F357" s="136"/>
      <c r="G357" s="138"/>
      <c r="J357" s="530" t="s">
        <v>49</v>
      </c>
      <c r="K357" s="530"/>
      <c r="L357" s="530"/>
      <c r="M357" s="129"/>
    </row>
  </sheetData>
  <mergeCells count="36">
    <mergeCell ref="B356:E356"/>
    <mergeCell ref="J356:L356"/>
    <mergeCell ref="B357:E357"/>
    <mergeCell ref="J357:L357"/>
    <mergeCell ref="A349:D349"/>
    <mergeCell ref="G349:J349"/>
    <mergeCell ref="A352:C352"/>
    <mergeCell ref="G352:J352"/>
    <mergeCell ref="B355:E355"/>
    <mergeCell ref="J355:L355"/>
    <mergeCell ref="D341:J341"/>
    <mergeCell ref="K341:O341"/>
    <mergeCell ref="D342:J342"/>
    <mergeCell ref="K342:O342"/>
    <mergeCell ref="A346:C346"/>
    <mergeCell ref="A17:B17"/>
    <mergeCell ref="A19:B19"/>
    <mergeCell ref="A21:B21"/>
    <mergeCell ref="A339:I339"/>
    <mergeCell ref="A340:I340"/>
    <mergeCell ref="A6:B6"/>
    <mergeCell ref="A7:B7"/>
    <mergeCell ref="A10:B10"/>
    <mergeCell ref="A14:B14"/>
    <mergeCell ref="A16:B16"/>
    <mergeCell ref="A1:H3"/>
    <mergeCell ref="I1:L1"/>
    <mergeCell ref="M1:O1"/>
    <mergeCell ref="J3:L3"/>
    <mergeCell ref="A4:A5"/>
    <mergeCell ref="B4:B5"/>
    <mergeCell ref="C4:C5"/>
    <mergeCell ref="D4:H4"/>
    <mergeCell ref="I4:I5"/>
    <mergeCell ref="J4:N4"/>
    <mergeCell ref="O4:O5"/>
  </mergeCells>
  <conditionalFormatting sqref="H8:H9 H11:H13">
    <cfRule type="cellIs" dxfId="8" priority="40" stopIfTrue="1" operator="lessThan">
      <formula>0</formula>
    </cfRule>
  </conditionalFormatting>
  <conditionalFormatting sqref="H15 H18:H22">
    <cfRule type="cellIs" dxfId="7" priority="39" stopIfTrue="1" operator="lessThan">
      <formula>0</formula>
    </cfRule>
  </conditionalFormatting>
  <conditionalFormatting sqref="H24:H338">
    <cfRule type="cellIs" dxfId="6" priority="1" stopIfTrue="1" operator="lessThan">
      <formula>0</formula>
    </cfRule>
  </conditionalFormatting>
  <pageMargins left="0.70866099999999987" right="0.70866099999999987" top="0.9842519999999999" bottom="0.748031" header="0.31496099999999999" footer="0.31496099999999999"/>
  <pageSetup paperSize="9" scale="10" orientation="landscape" horizontalDpi="360" verticalDpi="360" r:id="rId1"/>
  <headerFooter>
    <oddHeader>&amp;L&amp;G</oddHeader>
    <oddFooter>&amp;CENOVA CONSTRUTORA &amp; CONSULTORIA LTDA
CNPJ: .08.254.699/0001-28   Insc.Est.069791174EP INSC. MUNIC:  35.298-5
Rua Leolina Bacelar de Lima nº 563 sala 05 Centro Feira de Santana-Ba. CEP 44.001-248
Telefone: / Celular: (75) 9977-1196 / Fax: (75) 3223-7527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>
    <tabColor indexed="2"/>
    <pageSetUpPr fitToPage="1"/>
  </sheetPr>
  <dimension ref="A1:IW355"/>
  <sheetViews>
    <sheetView topLeftCell="A333" workbookViewId="0">
      <selection activeCell="L47" sqref="L47"/>
    </sheetView>
  </sheetViews>
  <sheetFormatPr defaultColWidth="9.140625" defaultRowHeight="12" customHeight="1"/>
  <cols>
    <col min="1" max="1" width="10.28515625" style="139" customWidth="1"/>
    <col min="2" max="2" width="42" style="140" customWidth="1"/>
    <col min="3" max="3" width="4.85546875" style="141" bestFit="1" customWidth="1"/>
    <col min="4" max="4" width="10.140625" style="142" customWidth="1"/>
    <col min="5" max="5" width="8.5703125" style="143" customWidth="1"/>
    <col min="6" max="6" width="8.7109375" style="144" customWidth="1"/>
    <col min="7" max="7" width="8.140625" style="143" customWidth="1"/>
    <col min="8" max="8" width="10.85546875" style="143" customWidth="1"/>
    <col min="9" max="9" width="14.28515625" style="145" customWidth="1"/>
    <col min="10" max="10" width="11.140625" style="145" customWidth="1"/>
    <col min="11" max="11" width="9.5703125" style="146" customWidth="1"/>
    <col min="12" max="12" width="9.42578125" style="146" customWidth="1"/>
    <col min="13" max="13" width="11.28515625" style="146" customWidth="1"/>
    <col min="14" max="14" width="11.85546875" style="143" customWidth="1"/>
    <col min="15" max="15" width="8.5703125" style="143" customWidth="1"/>
    <col min="16" max="16" width="9.85546875" style="143" bestFit="1" customWidth="1"/>
    <col min="17" max="17" width="10.140625" style="143" bestFit="1" customWidth="1"/>
    <col min="18" max="257" width="9.140625" style="143" customWidth="1"/>
  </cols>
  <sheetData>
    <row r="1" spans="1:17" ht="12.75">
      <c r="A1" s="537" t="s">
        <v>56</v>
      </c>
      <c r="B1" s="538"/>
      <c r="C1" s="538"/>
      <c r="D1" s="538"/>
      <c r="E1" s="538"/>
      <c r="F1" s="538"/>
      <c r="G1" s="538"/>
      <c r="H1" s="538"/>
      <c r="I1" s="543" t="s">
        <v>57</v>
      </c>
      <c r="J1" s="543"/>
      <c r="K1" s="543"/>
      <c r="L1" s="544"/>
      <c r="M1" s="147" t="s">
        <v>1</v>
      </c>
      <c r="N1" s="148"/>
      <c r="O1" s="149"/>
    </row>
    <row r="2" spans="1:17" ht="12.75">
      <c r="A2" s="539"/>
      <c r="B2" s="540"/>
      <c r="C2" s="540"/>
      <c r="D2" s="540"/>
      <c r="E2" s="540"/>
      <c r="F2" s="540"/>
      <c r="G2" s="540"/>
      <c r="H2" s="540"/>
      <c r="I2" s="150" t="s">
        <v>2</v>
      </c>
      <c r="J2" s="151"/>
      <c r="K2" s="151"/>
      <c r="L2" s="152"/>
      <c r="M2" s="153"/>
      <c r="N2" s="154"/>
      <c r="O2" s="155"/>
    </row>
    <row r="3" spans="1:17" ht="12.75">
      <c r="A3" s="541"/>
      <c r="B3" s="542"/>
      <c r="C3" s="542"/>
      <c r="D3" s="542"/>
      <c r="E3" s="542"/>
      <c r="F3" s="542"/>
      <c r="G3" s="542"/>
      <c r="H3" s="542"/>
      <c r="I3" s="156" t="s">
        <v>3</v>
      </c>
      <c r="J3" s="157" t="s">
        <v>58</v>
      </c>
      <c r="K3" s="157"/>
      <c r="L3" s="158"/>
      <c r="M3" s="159" t="s">
        <v>4</v>
      </c>
      <c r="N3" s="160">
        <v>44784</v>
      </c>
      <c r="O3" s="161"/>
    </row>
    <row r="4" spans="1:17" ht="12.75">
      <c r="A4" s="545" t="s">
        <v>5</v>
      </c>
      <c r="B4" s="546" t="s">
        <v>6</v>
      </c>
      <c r="C4" s="546" t="s">
        <v>7</v>
      </c>
      <c r="D4" s="547" t="s">
        <v>8</v>
      </c>
      <c r="E4" s="548"/>
      <c r="F4" s="548"/>
      <c r="G4" s="548"/>
      <c r="H4" s="549"/>
      <c r="I4" s="550" t="s">
        <v>9</v>
      </c>
      <c r="J4" s="546" t="s">
        <v>10</v>
      </c>
      <c r="K4" s="546"/>
      <c r="L4" s="546"/>
      <c r="M4" s="546"/>
      <c r="N4" s="546"/>
      <c r="O4" s="551" t="s">
        <v>11</v>
      </c>
    </row>
    <row r="5" spans="1:17" s="163" customFormat="1" ht="36">
      <c r="A5" s="545"/>
      <c r="B5" s="546"/>
      <c r="C5" s="546"/>
      <c r="D5" s="162" t="s">
        <v>12</v>
      </c>
      <c r="E5" s="164" t="s">
        <v>13</v>
      </c>
      <c r="F5" s="165" t="s">
        <v>14</v>
      </c>
      <c r="G5" s="164" t="s">
        <v>15</v>
      </c>
      <c r="H5" s="164" t="s">
        <v>16</v>
      </c>
      <c r="I5" s="550"/>
      <c r="J5" s="166" t="s">
        <v>17</v>
      </c>
      <c r="K5" s="167" t="s">
        <v>18</v>
      </c>
      <c r="L5" s="167" t="s">
        <v>14</v>
      </c>
      <c r="M5" s="167" t="s">
        <v>19</v>
      </c>
      <c r="N5" s="164" t="s">
        <v>16</v>
      </c>
      <c r="O5" s="551"/>
    </row>
    <row r="6" spans="1:17" s="168" customFormat="1">
      <c r="A6" s="552" t="s">
        <v>20</v>
      </c>
      <c r="B6" s="553"/>
      <c r="C6" s="171"/>
      <c r="D6" s="171"/>
      <c r="E6" s="172"/>
      <c r="F6" s="170"/>
      <c r="G6" s="170"/>
      <c r="H6" s="170"/>
      <c r="I6" s="170"/>
      <c r="J6" s="173"/>
      <c r="K6" s="173"/>
      <c r="L6" s="173"/>
      <c r="M6" s="173"/>
      <c r="N6" s="170"/>
      <c r="O6" s="174"/>
      <c r="Q6" s="175"/>
    </row>
    <row r="7" spans="1:17" s="154" customFormat="1">
      <c r="A7" s="554" t="s">
        <v>21</v>
      </c>
      <c r="B7" s="555"/>
      <c r="C7" s="177"/>
      <c r="D7" s="177"/>
      <c r="E7" s="178"/>
      <c r="F7" s="176"/>
      <c r="G7" s="176"/>
      <c r="H7" s="176"/>
      <c r="I7" s="176"/>
      <c r="J7" s="179">
        <f>J8</f>
        <v>25724.73</v>
      </c>
      <c r="K7" s="179">
        <f>K8</f>
        <v>0</v>
      </c>
      <c r="L7" s="179">
        <f>L8</f>
        <v>2829.7203</v>
      </c>
      <c r="M7" s="179">
        <f>M8</f>
        <v>2829.7203</v>
      </c>
      <c r="N7" s="179">
        <f>N8</f>
        <v>22895.009699999999</v>
      </c>
      <c r="O7" s="180"/>
      <c r="Q7" s="181"/>
    </row>
    <row r="8" spans="1:17" s="154" customFormat="1">
      <c r="A8" s="182" t="str">
        <f>'[1]Orçamento Sintético'!$A$13</f>
        <v>1.01.1</v>
      </c>
      <c r="B8" s="183" t="str">
        <f>'[1]Orçamento Sintético'!D13</f>
        <v>EQUIPE DIRIGENTE</v>
      </c>
      <c r="C8" s="184" t="str">
        <f>'[1]Orçamento Sintético'!E13</f>
        <v>un</v>
      </c>
      <c r="D8" s="184">
        <v>1</v>
      </c>
      <c r="E8" s="185">
        <v>0</v>
      </c>
      <c r="F8" s="186">
        <v>0.11</v>
      </c>
      <c r="G8" s="185">
        <f>E8+F8</f>
        <v>0.11</v>
      </c>
      <c r="H8" s="187">
        <f>D8-G8</f>
        <v>0.89</v>
      </c>
      <c r="I8" s="188">
        <v>25724.73</v>
      </c>
      <c r="J8" s="166">
        <f>I8*D8</f>
        <v>25724.73</v>
      </c>
      <c r="K8" s="166">
        <f>E8*I8</f>
        <v>0</v>
      </c>
      <c r="L8" s="189">
        <f>F8*I8</f>
        <v>2829.7203</v>
      </c>
      <c r="M8" s="166">
        <f>G8*I8</f>
        <v>2829.7203</v>
      </c>
      <c r="N8" s="166">
        <f>J8-M8</f>
        <v>22895.009699999999</v>
      </c>
      <c r="O8" s="190">
        <f>L8/J8</f>
        <v>0.11</v>
      </c>
      <c r="Q8" s="181"/>
    </row>
    <row r="9" spans="1:17" s="154" customFormat="1">
      <c r="A9" s="191"/>
      <c r="B9" s="192"/>
      <c r="C9" s="193"/>
      <c r="D9" s="194"/>
      <c r="E9" s="195"/>
      <c r="F9" s="196"/>
      <c r="G9" s="195"/>
      <c r="H9" s="197"/>
      <c r="I9" s="198"/>
      <c r="J9" s="199"/>
      <c r="K9" s="199"/>
      <c r="L9" s="199"/>
      <c r="M9" s="199"/>
      <c r="N9" s="199"/>
      <c r="O9" s="200"/>
      <c r="Q9" s="181"/>
    </row>
    <row r="10" spans="1:17" s="168" customFormat="1">
      <c r="A10" s="552" t="s">
        <v>22</v>
      </c>
      <c r="B10" s="553"/>
      <c r="C10" s="171"/>
      <c r="D10" s="171"/>
      <c r="E10" s="172"/>
      <c r="F10" s="170"/>
      <c r="G10" s="170"/>
      <c r="H10" s="170"/>
      <c r="I10" s="170"/>
      <c r="J10" s="173">
        <f>SUM(J11:J13)</f>
        <v>14307.44</v>
      </c>
      <c r="K10" s="173">
        <f>SUM(K11:K13)</f>
        <v>0</v>
      </c>
      <c r="L10" s="173">
        <f>SUM(L11:L13)</f>
        <v>3924.2200000000003</v>
      </c>
      <c r="M10" s="173">
        <f>SUM(M11:M13)</f>
        <v>3924.2200000000003</v>
      </c>
      <c r="N10" s="173">
        <f>SUM(N11:N13)</f>
        <v>10383.220000000001</v>
      </c>
      <c r="O10" s="174"/>
      <c r="Q10" s="175"/>
    </row>
    <row r="11" spans="1:17" s="154" customFormat="1">
      <c r="A11" s="182" t="str">
        <f>'[1]Orçamento Sintético'!A15</f>
        <v>1.02.1</v>
      </c>
      <c r="B11" s="201" t="str">
        <f>'[1]Orçamento Sintético'!D15</f>
        <v>Barracão para Obras de Médio Porte Reaproveitamento 2 vezes</v>
      </c>
      <c r="C11" s="202" t="str">
        <f>'[1]Orçamento Sintético'!E15</f>
        <v>m²</v>
      </c>
      <c r="D11" s="202">
        <v>20</v>
      </c>
      <c r="E11" s="185">
        <v>0</v>
      </c>
      <c r="F11" s="186">
        <v>10</v>
      </c>
      <c r="G11" s="185">
        <f t="shared" ref="G11:G41" si="0">E11+F11</f>
        <v>10</v>
      </c>
      <c r="H11" s="187">
        <f t="shared" ref="H11:H41" si="1">D11-G11</f>
        <v>10</v>
      </c>
      <c r="I11" s="188">
        <v>170.08</v>
      </c>
      <c r="J11" s="166">
        <f t="shared" ref="J11:J13" si="2">I11*D11</f>
        <v>3401.6000000000004</v>
      </c>
      <c r="K11" s="166">
        <f t="shared" ref="K11:K13" si="3">E11*I11</f>
        <v>0</v>
      </c>
      <c r="L11" s="189">
        <f t="shared" ref="L11:L13" si="4">F11*I11</f>
        <v>1700.8000000000002</v>
      </c>
      <c r="M11" s="166">
        <f t="shared" ref="M11:M13" si="5">G11*I11</f>
        <v>1700.8000000000002</v>
      </c>
      <c r="N11" s="166">
        <f t="shared" ref="N11:N13" si="6">J11-M11</f>
        <v>1700.8000000000002</v>
      </c>
      <c r="O11" s="190">
        <f t="shared" ref="O11:O74" si="7">L11/J11</f>
        <v>0.5</v>
      </c>
    </row>
    <row r="12" spans="1:17" s="154" customFormat="1">
      <c r="A12" s="182" t="str">
        <f>'[1]Orçamento Sintético'!A16</f>
        <v>1.02.2</v>
      </c>
      <c r="B12" s="201" t="str">
        <f>'[1]Orçamento Sintético'!D16</f>
        <v>Placa de obra em chapa aço galvanizado, instalada</v>
      </c>
      <c r="C12" s="202" t="str">
        <f>'[1]Orçamento Sintético'!E16</f>
        <v>m²</v>
      </c>
      <c r="D12" s="202">
        <v>12</v>
      </c>
      <c r="E12" s="185">
        <v>0</v>
      </c>
      <c r="F12" s="186">
        <v>6</v>
      </c>
      <c r="G12" s="185">
        <f t="shared" si="0"/>
        <v>6</v>
      </c>
      <c r="H12" s="187">
        <f t="shared" si="1"/>
        <v>6</v>
      </c>
      <c r="I12" s="188">
        <v>370.57</v>
      </c>
      <c r="J12" s="166">
        <f t="shared" si="2"/>
        <v>4446.84</v>
      </c>
      <c r="K12" s="166">
        <f t="shared" si="3"/>
        <v>0</v>
      </c>
      <c r="L12" s="189">
        <f t="shared" si="4"/>
        <v>2223.42</v>
      </c>
      <c r="M12" s="166">
        <f t="shared" si="5"/>
        <v>2223.42</v>
      </c>
      <c r="N12" s="166">
        <f t="shared" si="6"/>
        <v>2223.42</v>
      </c>
      <c r="O12" s="190">
        <f t="shared" si="7"/>
        <v>0.5</v>
      </c>
    </row>
    <row r="13" spans="1:17" s="154" customFormat="1">
      <c r="A13" s="182" t="str">
        <f>'[1]Orçamento Sintético'!A17</f>
        <v>1.02.3</v>
      </c>
      <c r="B13" s="201" t="str">
        <f>'[1]Orçamento Sintético'!D17</f>
        <v>TAPUME COM TELHA METÁLICA. AF_05/2018</v>
      </c>
      <c r="C13" s="202" t="str">
        <f>'[1]Orçamento Sintético'!E17</f>
        <v>m²</v>
      </c>
      <c r="D13" s="202">
        <v>50</v>
      </c>
      <c r="E13" s="185">
        <v>0</v>
      </c>
      <c r="F13" s="203"/>
      <c r="G13" s="185">
        <f t="shared" si="0"/>
        <v>0</v>
      </c>
      <c r="H13" s="187">
        <f t="shared" si="1"/>
        <v>50</v>
      </c>
      <c r="I13" s="188">
        <v>129.18</v>
      </c>
      <c r="J13" s="166">
        <f t="shared" si="2"/>
        <v>6459</v>
      </c>
      <c r="K13" s="166">
        <f t="shared" si="3"/>
        <v>0</v>
      </c>
      <c r="L13" s="166">
        <f t="shared" si="4"/>
        <v>0</v>
      </c>
      <c r="M13" s="166">
        <f t="shared" si="5"/>
        <v>0</v>
      </c>
      <c r="N13" s="166">
        <f t="shared" si="6"/>
        <v>6459</v>
      </c>
      <c r="O13" s="190">
        <f t="shared" si="7"/>
        <v>0</v>
      </c>
    </row>
    <row r="14" spans="1:17" s="168" customFormat="1">
      <c r="A14" s="552" t="s">
        <v>23</v>
      </c>
      <c r="B14" s="553"/>
      <c r="C14" s="171"/>
      <c r="D14" s="171"/>
      <c r="E14" s="172"/>
      <c r="F14" s="170"/>
      <c r="G14" s="170"/>
      <c r="H14" s="170"/>
      <c r="I14" s="170"/>
      <c r="J14" s="173">
        <f>SUM(J15)</f>
        <v>1072.8</v>
      </c>
      <c r="K14" s="173">
        <f>SUM(K15)</f>
        <v>0</v>
      </c>
      <c r="L14" s="173">
        <f>SUM(L15)</f>
        <v>504</v>
      </c>
      <c r="M14" s="173">
        <f>SUM(M15)</f>
        <v>504</v>
      </c>
      <c r="N14" s="173">
        <f>SUM(N15)</f>
        <v>568.79999999999995</v>
      </c>
      <c r="O14" s="174"/>
      <c r="Q14" s="175"/>
    </row>
    <row r="15" spans="1:17" s="154" customFormat="1" ht="36">
      <c r="A15" s="182" t="str">
        <f>'[1]Orçamento Sintético'!$A$19</f>
        <v>1.03.1</v>
      </c>
      <c r="B15" s="183" t="str">
        <f>'[1]Orçamento Sintético'!D19</f>
        <v>TRANSPORTE COM CAMINHÃO CARROCERIA 9T, EM VIA URBANA PAVIMENTADA, DMT ATÉ 30KM (UNIDADE: TXKM). AF_07/2020</v>
      </c>
      <c r="C15" s="184" t="str">
        <f>'[1]Orçamento Sintético'!E19</f>
        <v>TXKM</v>
      </c>
      <c r="D15" s="184">
        <v>596</v>
      </c>
      <c r="E15" s="185">
        <v>0</v>
      </c>
      <c r="F15" s="186">
        <v>280</v>
      </c>
      <c r="G15" s="185">
        <f t="shared" si="0"/>
        <v>280</v>
      </c>
      <c r="H15" s="187">
        <f t="shared" si="1"/>
        <v>316</v>
      </c>
      <c r="I15" s="188">
        <v>1.8</v>
      </c>
      <c r="J15" s="166">
        <f>I15*D15</f>
        <v>1072.8</v>
      </c>
      <c r="K15" s="166">
        <f>I15*E15</f>
        <v>0</v>
      </c>
      <c r="L15" s="189">
        <f>I15*F15</f>
        <v>504</v>
      </c>
      <c r="M15" s="166">
        <f>L15</f>
        <v>504</v>
      </c>
      <c r="N15" s="166">
        <f>J15-M15</f>
        <v>568.79999999999995</v>
      </c>
      <c r="O15" s="190">
        <f t="shared" si="7"/>
        <v>0.46979865771812085</v>
      </c>
    </row>
    <row r="16" spans="1:17" s="168" customFormat="1">
      <c r="A16" s="552" t="s">
        <v>24</v>
      </c>
      <c r="B16" s="553"/>
      <c r="C16" s="171"/>
      <c r="D16" s="171"/>
      <c r="E16" s="172"/>
      <c r="F16" s="170"/>
      <c r="G16" s="170"/>
      <c r="H16" s="170"/>
      <c r="I16" s="170"/>
      <c r="J16" s="173">
        <f>J17+J19+J21</f>
        <v>1185.9930999999999</v>
      </c>
      <c r="K16" s="173">
        <f>K17+K19+K21</f>
        <v>0</v>
      </c>
      <c r="L16" s="173">
        <f>L17+L19+L21</f>
        <v>187.2224999999988</v>
      </c>
      <c r="M16" s="173">
        <f>M17+M19+M21</f>
        <v>187.2224999999988</v>
      </c>
      <c r="N16" s="173">
        <f>N17+N19+N21</f>
        <v>998.7706000000012</v>
      </c>
      <c r="O16" s="174"/>
      <c r="Q16" s="175"/>
    </row>
    <row r="17" spans="1:17" s="154" customFormat="1">
      <c r="A17" s="554" t="s">
        <v>25</v>
      </c>
      <c r="B17" s="555"/>
      <c r="C17" s="177"/>
      <c r="D17" s="177"/>
      <c r="E17" s="178"/>
      <c r="F17" s="176"/>
      <c r="G17" s="176"/>
      <c r="H17" s="176"/>
      <c r="I17" s="176"/>
      <c r="J17" s="179">
        <f>J18</f>
        <v>528.83000000000004</v>
      </c>
      <c r="K17" s="179">
        <f>K18</f>
        <v>0</v>
      </c>
      <c r="L17" s="179">
        <f>L18</f>
        <v>187.2224999999988</v>
      </c>
      <c r="M17" s="179">
        <f>M18</f>
        <v>187.2224999999988</v>
      </c>
      <c r="N17" s="179">
        <f>N18</f>
        <v>341.60750000000121</v>
      </c>
      <c r="O17" s="180"/>
      <c r="Q17" s="181"/>
    </row>
    <row r="18" spans="1:17" s="154" customFormat="1" ht="24">
      <c r="A18" s="182" t="str">
        <f>'[1]Orçamento Sintético'!$A$22</f>
        <v>1.04.01.1</v>
      </c>
      <c r="B18" s="204" t="str">
        <f>'[1]Orçamento Sintético'!D22</f>
        <v>Transportes comercial com caminhão carroceria em  rodovia  pavimentada</v>
      </c>
      <c r="C18" s="205" t="str">
        <f>'[1]Orçamento Sintético'!E22</f>
        <v>tkm</v>
      </c>
      <c r="D18" s="205">
        <v>997.81</v>
      </c>
      <c r="E18" s="185">
        <v>0</v>
      </c>
      <c r="F18" s="186">
        <f>3*(1.5*5)*15.6999999999999</f>
        <v>353.24999999999773</v>
      </c>
      <c r="G18" s="185">
        <f t="shared" si="0"/>
        <v>353.24999999999773</v>
      </c>
      <c r="H18" s="187">
        <f t="shared" si="1"/>
        <v>644.56000000000222</v>
      </c>
      <c r="I18" s="188">
        <v>0.53</v>
      </c>
      <c r="J18" s="166">
        <v>528.83000000000004</v>
      </c>
      <c r="K18" s="166">
        <f>E18*I18</f>
        <v>0</v>
      </c>
      <c r="L18" s="189">
        <f>F18*I18</f>
        <v>187.2224999999988</v>
      </c>
      <c r="M18" s="166">
        <f>L18</f>
        <v>187.2224999999988</v>
      </c>
      <c r="N18" s="166">
        <f>J18-M18</f>
        <v>341.60750000000121</v>
      </c>
      <c r="O18" s="190">
        <f t="shared" si="7"/>
        <v>0.35403154132707826</v>
      </c>
    </row>
    <row r="19" spans="1:17" s="206" customFormat="1">
      <c r="A19" s="556" t="s">
        <v>26</v>
      </c>
      <c r="B19" s="557"/>
      <c r="C19" s="207"/>
      <c r="D19" s="207"/>
      <c r="E19" s="208"/>
      <c r="F19" s="209"/>
      <c r="G19" s="208"/>
      <c r="H19" s="209"/>
      <c r="I19" s="210"/>
      <c r="J19" s="211">
        <f>J20</f>
        <v>654.9</v>
      </c>
      <c r="K19" s="211">
        <f>K20</f>
        <v>0</v>
      </c>
      <c r="L19" s="211">
        <f>L20</f>
        <v>0</v>
      </c>
      <c r="M19" s="211">
        <f>M20</f>
        <v>0</v>
      </c>
      <c r="N19" s="211">
        <f>N20</f>
        <v>654.9</v>
      </c>
      <c r="O19" s="212"/>
    </row>
    <row r="20" spans="1:17" s="154" customFormat="1" ht="24">
      <c r="A20" s="182" t="str">
        <f>'[1]Orçamento Sintético'!$A$24</f>
        <v>1.04.02.1</v>
      </c>
      <c r="B20" s="204" t="str">
        <f>'[1]Orçamento Sintético'!D24</f>
        <v>Transportes comercial com caminhão carroceria em  rodovia  pavimentada</v>
      </c>
      <c r="C20" s="205" t="str">
        <f>'[1]Orçamento Sintético'!E24</f>
        <v>tkm</v>
      </c>
      <c r="D20" s="205">
        <v>1235.67</v>
      </c>
      <c r="E20" s="185">
        <v>0</v>
      </c>
      <c r="F20" s="203"/>
      <c r="G20" s="185">
        <f t="shared" si="0"/>
        <v>0</v>
      </c>
      <c r="H20" s="187">
        <f t="shared" si="1"/>
        <v>1235.67</v>
      </c>
      <c r="I20" s="188">
        <v>0.53</v>
      </c>
      <c r="J20" s="166">
        <v>654.9</v>
      </c>
      <c r="K20" s="166">
        <f>E20*I20</f>
        <v>0</v>
      </c>
      <c r="L20" s="166">
        <f>F20*I20</f>
        <v>0</v>
      </c>
      <c r="M20" s="166">
        <f>L20</f>
        <v>0</v>
      </c>
      <c r="N20" s="166">
        <f>J20-M20</f>
        <v>654.9</v>
      </c>
      <c r="O20" s="190">
        <f t="shared" si="7"/>
        <v>0</v>
      </c>
    </row>
    <row r="21" spans="1:17" s="206" customFormat="1">
      <c r="A21" s="556" t="s">
        <v>27</v>
      </c>
      <c r="B21" s="557"/>
      <c r="C21" s="207"/>
      <c r="D21" s="207"/>
      <c r="E21" s="208"/>
      <c r="F21" s="209"/>
      <c r="G21" s="208"/>
      <c r="H21" s="209"/>
      <c r="I21" s="210"/>
      <c r="J21" s="211">
        <f>J22</f>
        <v>2.2630999999999997</v>
      </c>
      <c r="K21" s="211">
        <f>K22</f>
        <v>0</v>
      </c>
      <c r="L21" s="211">
        <f>L22</f>
        <v>0</v>
      </c>
      <c r="M21" s="211">
        <f>M22</f>
        <v>0</v>
      </c>
      <c r="N21" s="211">
        <f>N22</f>
        <v>2.2630999999999997</v>
      </c>
      <c r="O21" s="212"/>
    </row>
    <row r="22" spans="1:17" s="154" customFormat="1" ht="24">
      <c r="A22" s="182" t="str">
        <f>'[1]Orçamento Sintético'!$A$26</f>
        <v>1.04.03.1</v>
      </c>
      <c r="B22" s="183" t="str">
        <f>'[1]Orçamento Sintético'!D26</f>
        <v>Transportes comercial com caminhão carroceria em  rodovia  pavimentada</v>
      </c>
      <c r="C22" s="184" t="str">
        <f>'[1]Orçamento Sintético'!E26</f>
        <v>tkm</v>
      </c>
      <c r="D22" s="184">
        <v>4.2699999999999996</v>
      </c>
      <c r="E22" s="185">
        <v>0</v>
      </c>
      <c r="F22" s="203"/>
      <c r="G22" s="185">
        <f t="shared" si="0"/>
        <v>0</v>
      </c>
      <c r="H22" s="187">
        <f t="shared" si="1"/>
        <v>4.2699999999999996</v>
      </c>
      <c r="I22" s="188">
        <v>0.53</v>
      </c>
      <c r="J22" s="166">
        <f>I22*D22</f>
        <v>2.2630999999999997</v>
      </c>
      <c r="K22" s="166">
        <f>E22*I22</f>
        <v>0</v>
      </c>
      <c r="L22" s="166">
        <f>F22*I22</f>
        <v>0</v>
      </c>
      <c r="M22" s="166">
        <f>G22*I22</f>
        <v>0</v>
      </c>
      <c r="N22" s="166">
        <f>J22-M22</f>
        <v>2.2630999999999997</v>
      </c>
      <c r="O22" s="190">
        <f t="shared" si="7"/>
        <v>0</v>
      </c>
    </row>
    <row r="23" spans="1:17" s="168" customFormat="1">
      <c r="A23" s="213" t="str">
        <f>'[1]Orçamento Sintético'!$A$27</f>
        <v>1.05</v>
      </c>
      <c r="B23" s="169" t="str">
        <f>'[1]Orçamento Sintético'!$D$27</f>
        <v>DEMOLIÇÕES E REMOÇÕES</v>
      </c>
      <c r="C23" s="171"/>
      <c r="D23" s="171"/>
      <c r="E23" s="172"/>
      <c r="F23" s="170"/>
      <c r="G23" s="170"/>
      <c r="H23" s="170"/>
      <c r="I23" s="170"/>
      <c r="J23" s="173">
        <f>SUM(J24:J41)</f>
        <v>16078.539999999999</v>
      </c>
      <c r="K23" s="173">
        <f>SUM(K24:K41)</f>
        <v>0</v>
      </c>
      <c r="L23" s="173">
        <f>SUM(L24:L41)</f>
        <v>16078.535100000001</v>
      </c>
      <c r="M23" s="173">
        <f>SUM(M24:M41)</f>
        <v>16078.535100000001</v>
      </c>
      <c r="N23" s="173">
        <f>SUM(N24:N41)</f>
        <v>4.9000000003616151E-3</v>
      </c>
      <c r="O23" s="214"/>
      <c r="Q23" s="175" t="s">
        <v>28</v>
      </c>
    </row>
    <row r="24" spans="1:17" s="154" customFormat="1">
      <c r="A24" s="183" t="str">
        <f>'[1]Orçamento Sintético'!A28</f>
        <v>1.05.1</v>
      </c>
      <c r="B24" s="183" t="str">
        <f>'[1]Orçamento Sintético'!D28</f>
        <v>Remoção de bancada de granito (ou marmore)</v>
      </c>
      <c r="C24" s="202" t="str">
        <f>'[2]PLANILHA OK'!$E$22</f>
        <v>m²</v>
      </c>
      <c r="D24" s="215">
        <v>3.41</v>
      </c>
      <c r="E24" s="185">
        <v>0</v>
      </c>
      <c r="F24" s="186">
        <v>3.41</v>
      </c>
      <c r="G24" s="185">
        <f t="shared" si="0"/>
        <v>3.41</v>
      </c>
      <c r="H24" s="187">
        <f t="shared" si="1"/>
        <v>0</v>
      </c>
      <c r="I24" s="188">
        <v>19.36</v>
      </c>
      <c r="J24" s="166">
        <v>66.010000000000005</v>
      </c>
      <c r="K24" s="166">
        <f>TRUNC((E24*I24),2)</f>
        <v>0</v>
      </c>
      <c r="L24" s="189">
        <f t="shared" ref="L24:L41" si="8">J24</f>
        <v>66.010000000000005</v>
      </c>
      <c r="M24" s="166">
        <f t="shared" ref="M24:M41" si="9">L24</f>
        <v>66.010000000000005</v>
      </c>
      <c r="N24" s="166">
        <f t="shared" ref="N24:N41" si="10">J24-M24</f>
        <v>0</v>
      </c>
      <c r="O24" s="190">
        <f t="shared" si="7"/>
        <v>1</v>
      </c>
    </row>
    <row r="25" spans="1:17" s="154" customFormat="1">
      <c r="A25" s="183" t="str">
        <f>'[1]Orçamento Sintético'!A29</f>
        <v>1.05.2</v>
      </c>
      <c r="B25" s="183" t="str">
        <f>'[1]Orçamento Sintético'!D29</f>
        <v>Remoção de vaso sanitário</v>
      </c>
      <c r="C25" s="202" t="s">
        <v>29</v>
      </c>
      <c r="D25" s="215">
        <v>10</v>
      </c>
      <c r="E25" s="185">
        <v>0</v>
      </c>
      <c r="F25" s="186">
        <v>10</v>
      </c>
      <c r="G25" s="185">
        <f t="shared" si="0"/>
        <v>10</v>
      </c>
      <c r="H25" s="187">
        <f t="shared" si="1"/>
        <v>0</v>
      </c>
      <c r="I25" s="188">
        <v>10.28</v>
      </c>
      <c r="J25" s="166">
        <v>102.8</v>
      </c>
      <c r="K25" s="166">
        <f t="shared" ref="K25:K41" si="11">E25*I25</f>
        <v>0</v>
      </c>
      <c r="L25" s="189">
        <f t="shared" si="8"/>
        <v>102.8</v>
      </c>
      <c r="M25" s="166">
        <f t="shared" si="9"/>
        <v>102.8</v>
      </c>
      <c r="N25" s="166">
        <f t="shared" si="10"/>
        <v>0</v>
      </c>
      <c r="O25" s="190">
        <f t="shared" si="7"/>
        <v>1</v>
      </c>
    </row>
    <row r="26" spans="1:17" s="154" customFormat="1">
      <c r="A26" s="183" t="str">
        <f>'[1]Orçamento Sintético'!A30</f>
        <v>1.05.3</v>
      </c>
      <c r="B26" s="183" t="str">
        <f>'[1]Orçamento Sintético'!D30</f>
        <v>Remoção de divisória de granito (ou marmore)</v>
      </c>
      <c r="C26" s="202" t="str">
        <f>'[2]PLANILHA OK'!$E$24</f>
        <v>m³</v>
      </c>
      <c r="D26" s="215">
        <v>23.13</v>
      </c>
      <c r="E26" s="185">
        <v>0</v>
      </c>
      <c r="F26" s="186">
        <v>23.13</v>
      </c>
      <c r="G26" s="185">
        <f t="shared" si="0"/>
        <v>23.13</v>
      </c>
      <c r="H26" s="187">
        <f t="shared" si="1"/>
        <v>0</v>
      </c>
      <c r="I26" s="188">
        <v>12.14</v>
      </c>
      <c r="J26" s="166">
        <v>280.79000000000002</v>
      </c>
      <c r="K26" s="166">
        <f t="shared" si="11"/>
        <v>0</v>
      </c>
      <c r="L26" s="189">
        <f t="shared" si="8"/>
        <v>280.79000000000002</v>
      </c>
      <c r="M26" s="166">
        <f t="shared" si="9"/>
        <v>280.79000000000002</v>
      </c>
      <c r="N26" s="166">
        <f t="shared" si="10"/>
        <v>0</v>
      </c>
      <c r="O26" s="190">
        <f t="shared" si="7"/>
        <v>1</v>
      </c>
    </row>
    <row r="27" spans="1:17" s="154" customFormat="1">
      <c r="A27" s="183" t="str">
        <f>'[1]Orçamento Sintético'!A31</f>
        <v>1.05.4</v>
      </c>
      <c r="B27" s="183" t="str">
        <f>'[1]Orçamento Sintético'!D31</f>
        <v>Demolição de concreto manualmente</v>
      </c>
      <c r="C27" s="184" t="str">
        <f>'[1]Orçamento Sintético'!E31</f>
        <v>m³</v>
      </c>
      <c r="D27" s="215">
        <v>3.31</v>
      </c>
      <c r="E27" s="185">
        <v>0</v>
      </c>
      <c r="F27" s="186">
        <v>3.31</v>
      </c>
      <c r="G27" s="185">
        <f t="shared" si="0"/>
        <v>3.31</v>
      </c>
      <c r="H27" s="187">
        <f t="shared" si="1"/>
        <v>0</v>
      </c>
      <c r="I27" s="188">
        <v>231.89</v>
      </c>
      <c r="J27" s="166">
        <v>767.55</v>
      </c>
      <c r="K27" s="166">
        <f t="shared" si="11"/>
        <v>0</v>
      </c>
      <c r="L27" s="189">
        <f t="shared" si="8"/>
        <v>767.55</v>
      </c>
      <c r="M27" s="166">
        <f t="shared" si="9"/>
        <v>767.55</v>
      </c>
      <c r="N27" s="166">
        <f t="shared" si="10"/>
        <v>0</v>
      </c>
      <c r="O27" s="190">
        <f t="shared" si="7"/>
        <v>1</v>
      </c>
    </row>
    <row r="28" spans="1:17" s="154" customFormat="1" ht="24">
      <c r="A28" s="183" t="str">
        <f>'[1]Orçamento Sintético'!A32</f>
        <v>1.05.5</v>
      </c>
      <c r="B28" s="183" t="str">
        <f>'[1]Orçamento Sintético'!D32</f>
        <v>Remoção de esquadria de madeira, com ou sem batente</v>
      </c>
      <c r="C28" s="184" t="str">
        <f>'[1]Orçamento Sintético'!E32</f>
        <v>m²</v>
      </c>
      <c r="D28" s="215">
        <v>33.6</v>
      </c>
      <c r="E28" s="185">
        <v>0</v>
      </c>
      <c r="F28" s="186">
        <v>33.6</v>
      </c>
      <c r="G28" s="185">
        <f t="shared" si="0"/>
        <v>33.6</v>
      </c>
      <c r="H28" s="187">
        <f t="shared" si="1"/>
        <v>0</v>
      </c>
      <c r="I28" s="188">
        <v>13.99</v>
      </c>
      <c r="J28" s="166">
        <v>470.06</v>
      </c>
      <c r="K28" s="166">
        <f t="shared" si="11"/>
        <v>0</v>
      </c>
      <c r="L28" s="189">
        <f t="shared" si="8"/>
        <v>470.06</v>
      </c>
      <c r="M28" s="166">
        <f t="shared" si="9"/>
        <v>470.06</v>
      </c>
      <c r="N28" s="166">
        <f t="shared" si="10"/>
        <v>0</v>
      </c>
      <c r="O28" s="190">
        <f t="shared" si="7"/>
        <v>1</v>
      </c>
    </row>
    <row r="29" spans="1:17" s="154" customFormat="1">
      <c r="A29" s="183" t="str">
        <f>'[1]Orçamento Sintético'!A33</f>
        <v>1.05.6</v>
      </c>
      <c r="B29" s="183" t="str">
        <f>'[1]Orçamento Sintético'!D33</f>
        <v>Retirada de divisória tipo naval</v>
      </c>
      <c r="C29" s="184" t="str">
        <f>'[1]Orçamento Sintético'!E33</f>
        <v>m²</v>
      </c>
      <c r="D29" s="215">
        <v>178.32</v>
      </c>
      <c r="E29" s="185">
        <v>0</v>
      </c>
      <c r="F29" s="186">
        <v>178.32</v>
      </c>
      <c r="G29" s="185">
        <f t="shared" si="0"/>
        <v>178.32</v>
      </c>
      <c r="H29" s="187">
        <f t="shared" si="1"/>
        <v>0</v>
      </c>
      <c r="I29" s="188">
        <v>22.62</v>
      </c>
      <c r="J29" s="166">
        <v>4033.59</v>
      </c>
      <c r="K29" s="166">
        <f t="shared" si="11"/>
        <v>0</v>
      </c>
      <c r="L29" s="189">
        <f t="shared" si="8"/>
        <v>4033.59</v>
      </c>
      <c r="M29" s="166">
        <f t="shared" si="9"/>
        <v>4033.59</v>
      </c>
      <c r="N29" s="166">
        <f t="shared" si="10"/>
        <v>0</v>
      </c>
      <c r="O29" s="190">
        <f t="shared" si="7"/>
        <v>1</v>
      </c>
    </row>
    <row r="30" spans="1:17" s="154" customFormat="1">
      <c r="A30" s="183" t="str">
        <f>'[1]Orçamento Sintético'!A34</f>
        <v>1.05.7</v>
      </c>
      <c r="B30" s="183" t="str">
        <f>'[1]Orçamento Sintético'!D34</f>
        <v>Demolição de forros</v>
      </c>
      <c r="C30" s="184" t="str">
        <f>'[1]Orçamento Sintético'!E34</f>
        <v>m²</v>
      </c>
      <c r="D30" s="215">
        <v>265.19</v>
      </c>
      <c r="E30" s="185">
        <v>0</v>
      </c>
      <c r="F30" s="186">
        <v>265.19</v>
      </c>
      <c r="G30" s="185">
        <f t="shared" si="0"/>
        <v>265.19</v>
      </c>
      <c r="H30" s="187">
        <f t="shared" si="1"/>
        <v>0</v>
      </c>
      <c r="I30" s="188">
        <v>6.57</v>
      </c>
      <c r="J30" s="166">
        <v>1742.29</v>
      </c>
      <c r="K30" s="166">
        <f t="shared" si="11"/>
        <v>0</v>
      </c>
      <c r="L30" s="189">
        <f t="shared" si="8"/>
        <v>1742.29</v>
      </c>
      <c r="M30" s="166">
        <f t="shared" si="9"/>
        <v>1742.29</v>
      </c>
      <c r="N30" s="166">
        <f t="shared" si="10"/>
        <v>0</v>
      </c>
      <c r="O30" s="190">
        <f t="shared" si="7"/>
        <v>1</v>
      </c>
    </row>
    <row r="31" spans="1:17" s="154" customFormat="1">
      <c r="A31" s="183" t="str">
        <f>'[1]Orçamento Sintético'!A35</f>
        <v>1.05.8</v>
      </c>
      <c r="B31" s="183" t="str">
        <f>'[1]Orçamento Sintético'!D35</f>
        <v>Demolição de piso cerâmico ou ladrilho</v>
      </c>
      <c r="C31" s="184" t="str">
        <f>'[1]Orçamento Sintético'!E35</f>
        <v>m²</v>
      </c>
      <c r="D31" s="215">
        <v>309.55</v>
      </c>
      <c r="E31" s="185">
        <v>0</v>
      </c>
      <c r="F31" s="186">
        <v>309.55</v>
      </c>
      <c r="G31" s="185">
        <f t="shared" si="0"/>
        <v>309.55</v>
      </c>
      <c r="H31" s="187">
        <f t="shared" si="1"/>
        <v>0</v>
      </c>
      <c r="I31" s="188">
        <v>12.14</v>
      </c>
      <c r="J31" s="166">
        <v>3757.93</v>
      </c>
      <c r="K31" s="166">
        <f t="shared" si="11"/>
        <v>0</v>
      </c>
      <c r="L31" s="189">
        <f t="shared" si="8"/>
        <v>3757.93</v>
      </c>
      <c r="M31" s="166">
        <f t="shared" si="9"/>
        <v>3757.93</v>
      </c>
      <c r="N31" s="166">
        <f t="shared" si="10"/>
        <v>0</v>
      </c>
      <c r="O31" s="190">
        <f t="shared" si="7"/>
        <v>1</v>
      </c>
    </row>
    <row r="32" spans="1:17" s="154" customFormat="1">
      <c r="A32" s="183" t="str">
        <f>'[1]Orçamento Sintético'!A36</f>
        <v>1.05.9</v>
      </c>
      <c r="B32" s="183" t="str">
        <f>'[1]Orçamento Sintético'!D36</f>
        <v>Demolição de revestimento cerâmico ou azulejo</v>
      </c>
      <c r="C32" s="184" t="str">
        <f>'[1]Orçamento Sintético'!E36</f>
        <v>m²</v>
      </c>
      <c r="D32" s="215">
        <v>53.31</v>
      </c>
      <c r="E32" s="185">
        <v>0</v>
      </c>
      <c r="F32" s="186">
        <v>53.31</v>
      </c>
      <c r="G32" s="185">
        <f t="shared" si="0"/>
        <v>53.31</v>
      </c>
      <c r="H32" s="187">
        <f t="shared" si="1"/>
        <v>0</v>
      </c>
      <c r="I32" s="188">
        <v>17.7</v>
      </c>
      <c r="J32" s="166">
        <v>943.58</v>
      </c>
      <c r="K32" s="166">
        <f t="shared" si="11"/>
        <v>0</v>
      </c>
      <c r="L32" s="189">
        <f t="shared" si="8"/>
        <v>943.58</v>
      </c>
      <c r="M32" s="166">
        <f t="shared" si="9"/>
        <v>943.58</v>
      </c>
      <c r="N32" s="166">
        <f t="shared" si="10"/>
        <v>0</v>
      </c>
      <c r="O32" s="190">
        <f t="shared" si="7"/>
        <v>1</v>
      </c>
    </row>
    <row r="33" spans="1:15" s="154" customFormat="1">
      <c r="A33" s="183" t="str">
        <f>'[1]Orçamento Sintético'!A37</f>
        <v>1.05.10</v>
      </c>
      <c r="B33" s="183" t="str">
        <f>'[1]Orçamento Sintético'!D37</f>
        <v>Remoção de luminária</v>
      </c>
      <c r="C33" s="184" t="str">
        <f>'[1]Orçamento Sintético'!E37</f>
        <v>un</v>
      </c>
      <c r="D33" s="215">
        <v>20</v>
      </c>
      <c r="E33" s="185">
        <v>0</v>
      </c>
      <c r="F33" s="186">
        <v>20</v>
      </c>
      <c r="G33" s="185">
        <f t="shared" si="0"/>
        <v>20</v>
      </c>
      <c r="H33" s="187">
        <f t="shared" si="1"/>
        <v>0</v>
      </c>
      <c r="I33" s="188">
        <v>10.26</v>
      </c>
      <c r="J33" s="166">
        <v>205.2</v>
      </c>
      <c r="K33" s="166">
        <f t="shared" si="11"/>
        <v>0</v>
      </c>
      <c r="L33" s="189">
        <f t="shared" si="8"/>
        <v>205.2</v>
      </c>
      <c r="M33" s="166">
        <f t="shared" si="9"/>
        <v>205.2</v>
      </c>
      <c r="N33" s="166">
        <f t="shared" si="10"/>
        <v>0</v>
      </c>
      <c r="O33" s="190">
        <f t="shared" si="7"/>
        <v>1</v>
      </c>
    </row>
    <row r="34" spans="1:15" s="154" customFormat="1" ht="24">
      <c r="A34" s="183" t="str">
        <f>'[1]Orçamento Sintético'!A38</f>
        <v>1.05.11</v>
      </c>
      <c r="B34" s="183" t="str">
        <f>'[1]Orçamento Sintético'!D38</f>
        <v>DEMOLIÇÃO DE RODAPÉ CERÂMICO, DE FORMA MANUAL, SEM REAPROVEITAMENTO. AF_12/2017</v>
      </c>
      <c r="C34" s="184" t="str">
        <f>'[1]Orçamento Sintético'!E38</f>
        <v>M</v>
      </c>
      <c r="D34" s="215">
        <v>91.88</v>
      </c>
      <c r="E34" s="185">
        <v>0</v>
      </c>
      <c r="F34" s="186">
        <v>91.88</v>
      </c>
      <c r="G34" s="185">
        <f t="shared" si="0"/>
        <v>91.88</v>
      </c>
      <c r="H34" s="187">
        <f t="shared" si="1"/>
        <v>0</v>
      </c>
      <c r="I34" s="188">
        <v>2.27</v>
      </c>
      <c r="J34" s="166">
        <v>208.56</v>
      </c>
      <c r="K34" s="166">
        <f t="shared" si="11"/>
        <v>0</v>
      </c>
      <c r="L34" s="189">
        <f t="shared" si="8"/>
        <v>208.56</v>
      </c>
      <c r="M34" s="166">
        <f t="shared" si="9"/>
        <v>208.56</v>
      </c>
      <c r="N34" s="166">
        <f t="shared" si="10"/>
        <v>0</v>
      </c>
      <c r="O34" s="190">
        <f t="shared" si="7"/>
        <v>1</v>
      </c>
    </row>
    <row r="35" spans="1:15" s="154" customFormat="1" ht="24">
      <c r="A35" s="183" t="str">
        <f>'[1]Orçamento Sintético'!A39</f>
        <v>1.05.12</v>
      </c>
      <c r="B35" s="183" t="str">
        <f>'[1]Orçamento Sintético'!D39</f>
        <v>Demolição de alvenaria de bloco cerâmico e=0,09m - revestida</v>
      </c>
      <c r="C35" s="184" t="str">
        <f>'[1]Orçamento Sintético'!E39</f>
        <v>m³</v>
      </c>
      <c r="D35" s="215">
        <v>2.36</v>
      </c>
      <c r="E35" s="185">
        <v>0</v>
      </c>
      <c r="F35" s="186">
        <v>2.36</v>
      </c>
      <c r="G35" s="185">
        <f t="shared" si="0"/>
        <v>2.36</v>
      </c>
      <c r="H35" s="187">
        <f t="shared" si="1"/>
        <v>0</v>
      </c>
      <c r="I35" s="188">
        <v>26.98</v>
      </c>
      <c r="J35" s="166">
        <v>63.67</v>
      </c>
      <c r="K35" s="166">
        <f t="shared" si="11"/>
        <v>0</v>
      </c>
      <c r="L35" s="189">
        <f t="shared" si="8"/>
        <v>63.67</v>
      </c>
      <c r="M35" s="166">
        <f t="shared" si="9"/>
        <v>63.67</v>
      </c>
      <c r="N35" s="166">
        <f t="shared" si="10"/>
        <v>0</v>
      </c>
      <c r="O35" s="190">
        <f t="shared" si="7"/>
        <v>1</v>
      </c>
    </row>
    <row r="36" spans="1:15" s="154" customFormat="1">
      <c r="A36" s="183" t="str">
        <f>'[1]Orçamento Sintético'!A40</f>
        <v>1.05.13</v>
      </c>
      <c r="B36" s="183" t="str">
        <f>'[1]Orçamento Sintético'!D40</f>
        <v>Demolição de peitoril de mármore</v>
      </c>
      <c r="C36" s="184" t="str">
        <f>'[1]Orçamento Sintético'!E40</f>
        <v>m²</v>
      </c>
      <c r="D36" s="215">
        <v>0.88</v>
      </c>
      <c r="E36" s="185">
        <v>0</v>
      </c>
      <c r="F36" s="186">
        <v>0.88</v>
      </c>
      <c r="G36" s="185">
        <f t="shared" si="0"/>
        <v>0.88</v>
      </c>
      <c r="H36" s="187">
        <f t="shared" si="1"/>
        <v>0</v>
      </c>
      <c r="I36" s="188">
        <v>13.99</v>
      </c>
      <c r="J36" s="166">
        <v>12.31</v>
      </c>
      <c r="K36" s="166">
        <f t="shared" si="11"/>
        <v>0</v>
      </c>
      <c r="L36" s="189">
        <f t="shared" si="8"/>
        <v>12.31</v>
      </c>
      <c r="M36" s="166">
        <f t="shared" si="9"/>
        <v>12.31</v>
      </c>
      <c r="N36" s="166">
        <f t="shared" si="10"/>
        <v>0</v>
      </c>
      <c r="O36" s="190">
        <f t="shared" si="7"/>
        <v>1</v>
      </c>
    </row>
    <row r="37" spans="1:15" s="154" customFormat="1">
      <c r="A37" s="183" t="str">
        <f>'[1]Orçamento Sintético'!A41</f>
        <v>1.05.14</v>
      </c>
      <c r="B37" s="183" t="str">
        <f>'[1]Orçamento Sintético'!D41</f>
        <v>Remoção de esquadria de alumínio e vidro</v>
      </c>
      <c r="C37" s="184" t="str">
        <f>'[1]Orçamento Sintético'!E41</f>
        <v>m²</v>
      </c>
      <c r="D37" s="215">
        <v>7.58</v>
      </c>
      <c r="E37" s="185">
        <v>0</v>
      </c>
      <c r="F37" s="186">
        <v>7.58</v>
      </c>
      <c r="G37" s="185">
        <f t="shared" si="0"/>
        <v>7.58</v>
      </c>
      <c r="H37" s="187">
        <f t="shared" si="1"/>
        <v>0</v>
      </c>
      <c r="I37" s="188">
        <v>13.61</v>
      </c>
      <c r="J37" s="166">
        <v>103.16</v>
      </c>
      <c r="K37" s="166">
        <f t="shared" si="11"/>
        <v>0</v>
      </c>
      <c r="L37" s="189">
        <f t="shared" si="8"/>
        <v>103.16</v>
      </c>
      <c r="M37" s="166">
        <f t="shared" si="9"/>
        <v>103.16</v>
      </c>
      <c r="N37" s="166">
        <f t="shared" si="10"/>
        <v>0</v>
      </c>
      <c r="O37" s="190">
        <f t="shared" si="7"/>
        <v>1</v>
      </c>
    </row>
    <row r="38" spans="1:15" s="216" customFormat="1" ht="24">
      <c r="A38" s="217" t="str">
        <f>'[1]Orçamento Sintético'!A42</f>
        <v>1.05.15</v>
      </c>
      <c r="B38" s="217" t="str">
        <f>'[1]Orçamento Sintético'!D42</f>
        <v>Descarte de resíduos da construção civil em área licenciada</v>
      </c>
      <c r="C38" s="218" t="str">
        <f>'[1]Orçamento Sintético'!E42</f>
        <v>t</v>
      </c>
      <c r="D38" s="219">
        <v>51.56</v>
      </c>
      <c r="E38" s="220">
        <v>0</v>
      </c>
      <c r="F38" s="221">
        <v>51.56</v>
      </c>
      <c r="G38" s="220">
        <f t="shared" si="0"/>
        <v>51.56</v>
      </c>
      <c r="H38" s="222">
        <f t="shared" si="1"/>
        <v>0</v>
      </c>
      <c r="I38" s="223">
        <v>42.41</v>
      </c>
      <c r="J38" s="224">
        <v>2186.65</v>
      </c>
      <c r="K38" s="224">
        <f t="shared" si="11"/>
        <v>0</v>
      </c>
      <c r="L38" s="224">
        <f t="shared" ref="L38:L39" si="12">F38*I38-0.01</f>
        <v>2186.6495999999997</v>
      </c>
      <c r="M38" s="224">
        <f t="shared" si="9"/>
        <v>2186.6495999999997</v>
      </c>
      <c r="N38" s="224">
        <f t="shared" si="10"/>
        <v>4.0000000035433914E-4</v>
      </c>
      <c r="O38" s="225">
        <f t="shared" si="7"/>
        <v>0.99999981707177632</v>
      </c>
    </row>
    <row r="39" spans="1:15" s="216" customFormat="1" ht="36">
      <c r="A39" s="217" t="str">
        <f>'[1]Orçamento Sintético'!A43</f>
        <v>1.05.16</v>
      </c>
      <c r="B39" s="217" t="str">
        <f>'[1]Orçamento Sintético'!D43</f>
        <v>Transporte comercial com caminhão basculante de 10m³, em rodovia pavimentada (densidade=1,5t/m³)</v>
      </c>
      <c r="C39" s="218" t="str">
        <f>'[1]Orçamento Sintético'!E43</f>
        <v>tkm</v>
      </c>
      <c r="D39" s="219">
        <v>845.55</v>
      </c>
      <c r="E39" s="220">
        <v>0</v>
      </c>
      <c r="F39" s="221">
        <v>845.55</v>
      </c>
      <c r="G39" s="220">
        <f t="shared" si="0"/>
        <v>845.55</v>
      </c>
      <c r="H39" s="222">
        <f t="shared" si="1"/>
        <v>0</v>
      </c>
      <c r="I39" s="223">
        <v>0.81</v>
      </c>
      <c r="J39" s="224">
        <v>684.89</v>
      </c>
      <c r="K39" s="224">
        <f t="shared" si="11"/>
        <v>0</v>
      </c>
      <c r="L39" s="224">
        <f t="shared" si="12"/>
        <v>684.88549999999998</v>
      </c>
      <c r="M39" s="224">
        <f t="shared" si="9"/>
        <v>684.88549999999998</v>
      </c>
      <c r="N39" s="224">
        <f t="shared" si="10"/>
        <v>4.500000000007276E-3</v>
      </c>
      <c r="O39" s="225">
        <f t="shared" si="7"/>
        <v>0.99999342960183391</v>
      </c>
    </row>
    <row r="40" spans="1:15" s="154" customFormat="1">
      <c r="A40" s="183" t="str">
        <f>'[1]Orçamento Sintético'!A44</f>
        <v>1.05.17</v>
      </c>
      <c r="B40" s="183" t="str">
        <f>'[1]Orçamento Sintético'!D44</f>
        <v>Carga manual de material de 1ª categoria</v>
      </c>
      <c r="C40" s="184" t="str">
        <f>'[1]Orçamento Sintético'!E44</f>
        <v>m³</v>
      </c>
      <c r="D40" s="215">
        <v>34.369999999999997</v>
      </c>
      <c r="E40" s="185">
        <v>0</v>
      </c>
      <c r="F40" s="186">
        <v>3.27</v>
      </c>
      <c r="G40" s="185">
        <f t="shared" si="0"/>
        <v>3.27</v>
      </c>
      <c r="H40" s="187">
        <f t="shared" si="1"/>
        <v>31.099999999999998</v>
      </c>
      <c r="I40" s="188">
        <v>9.06</v>
      </c>
      <c r="J40" s="166">
        <v>311.39</v>
      </c>
      <c r="K40" s="166">
        <f t="shared" si="11"/>
        <v>0</v>
      </c>
      <c r="L40" s="166">
        <f>J40</f>
        <v>311.39</v>
      </c>
      <c r="M40" s="166">
        <f t="shared" si="9"/>
        <v>311.39</v>
      </c>
      <c r="N40" s="166">
        <f t="shared" si="10"/>
        <v>0</v>
      </c>
      <c r="O40" s="190">
        <f t="shared" si="7"/>
        <v>1</v>
      </c>
    </row>
    <row r="41" spans="1:15" s="154" customFormat="1" ht="24">
      <c r="A41" s="183" t="str">
        <f>'[1]Orçamento Sintético'!A45</f>
        <v>1.05.18</v>
      </c>
      <c r="B41" s="183" t="str">
        <f>'[1]Orçamento Sintético'!D45</f>
        <v>Remoção de esquadria metálica, com ou sem reaproveitamento</v>
      </c>
      <c r="C41" s="184" t="str">
        <f>'[1]Orçamento Sintético'!E45</f>
        <v>m²</v>
      </c>
      <c r="D41" s="215">
        <v>8.6</v>
      </c>
      <c r="E41" s="185">
        <v>0</v>
      </c>
      <c r="F41" s="186">
        <v>8.6</v>
      </c>
      <c r="G41" s="185">
        <f t="shared" si="0"/>
        <v>8.6</v>
      </c>
      <c r="H41" s="187">
        <f t="shared" si="1"/>
        <v>0</v>
      </c>
      <c r="I41" s="188">
        <v>16.059999999999999</v>
      </c>
      <c r="J41" s="166">
        <v>138.11000000000001</v>
      </c>
      <c r="K41" s="166">
        <f t="shared" si="11"/>
        <v>0</v>
      </c>
      <c r="L41" s="166">
        <f t="shared" si="8"/>
        <v>138.11000000000001</v>
      </c>
      <c r="M41" s="166">
        <f t="shared" si="9"/>
        <v>138.11000000000001</v>
      </c>
      <c r="N41" s="166">
        <f t="shared" si="10"/>
        <v>0</v>
      </c>
      <c r="O41" s="190">
        <f t="shared" si="7"/>
        <v>1</v>
      </c>
    </row>
    <row r="42" spans="1:15" s="154" customFormat="1">
      <c r="A42" s="183"/>
      <c r="B42" s="183"/>
      <c r="C42" s="202"/>
      <c r="D42" s="215"/>
      <c r="E42" s="185"/>
      <c r="F42" s="226"/>
      <c r="G42" s="185"/>
      <c r="H42" s="185"/>
      <c r="I42" s="227"/>
      <c r="J42" s="228"/>
      <c r="K42" s="199"/>
      <c r="L42" s="199"/>
      <c r="M42" s="199"/>
      <c r="N42" s="199"/>
      <c r="O42" s="190"/>
    </row>
    <row r="43" spans="1:15" s="168" customFormat="1">
      <c r="A43" s="229" t="str">
        <f>'[1]Orçamento Sintético'!$A$46</f>
        <v>1.06</v>
      </c>
      <c r="B43" s="229" t="str">
        <f>'[1]Orçamento Sintético'!$D$46</f>
        <v>ELEVAÇÃO</v>
      </c>
      <c r="C43" s="230"/>
      <c r="D43" s="231"/>
      <c r="E43" s="232"/>
      <c r="F43" s="170"/>
      <c r="G43" s="233"/>
      <c r="H43" s="233"/>
      <c r="I43" s="232"/>
      <c r="J43" s="173">
        <f>SUM(J44:J50)</f>
        <v>28743.31</v>
      </c>
      <c r="K43" s="173">
        <f>SUM(K44:K50)</f>
        <v>0</v>
      </c>
      <c r="L43" s="173">
        <f>SUM(L44:L50)</f>
        <v>7145.2350000000006</v>
      </c>
      <c r="M43" s="173">
        <f>SUM(M44:M50)</f>
        <v>7145.2350000000006</v>
      </c>
      <c r="N43" s="173">
        <f>SUM(N44:N50)</f>
        <v>21598.075000000001</v>
      </c>
      <c r="O43" s="214"/>
    </row>
    <row r="44" spans="1:15" s="154" customFormat="1" ht="36">
      <c r="A44" s="183" t="str">
        <f>'[1]Orçamento Sintético'!A47</f>
        <v>1.06.1</v>
      </c>
      <c r="B44" s="183" t="str">
        <f>'[1]Orçamento Sintético'!D47</f>
        <v>Alvenaria bloco cerâmico vedação, 9x19x24cm, e=9cm, com argamassa t5 - 1:2:8 (cimento/cal/areia), junta=1cm - Rev.09</v>
      </c>
      <c r="C44" s="184" t="str">
        <f>'[1]Orçamento Sintético'!E47</f>
        <v>m²</v>
      </c>
      <c r="D44" s="184">
        <v>106.3</v>
      </c>
      <c r="E44" s="234">
        <v>0</v>
      </c>
      <c r="F44" s="235">
        <v>106.3</v>
      </c>
      <c r="G44" s="185">
        <f t="shared" ref="G44:G107" si="13">SUM(E44:F44)</f>
        <v>106.3</v>
      </c>
      <c r="H44" s="185">
        <v>106.3</v>
      </c>
      <c r="I44" s="227">
        <v>45.11</v>
      </c>
      <c r="J44" s="236">
        <f>ROUND(D44*I44,2)</f>
        <v>4795.1899999999996</v>
      </c>
      <c r="K44" s="166">
        <f t="shared" ref="K44:K50" si="14">E44*I44</f>
        <v>0</v>
      </c>
      <c r="L44" s="166">
        <f t="shared" ref="L44:L50" si="15">F44*I44</f>
        <v>4795.1930000000002</v>
      </c>
      <c r="M44" s="166">
        <f t="shared" ref="M44:M50" si="16">G44*I44</f>
        <v>4795.1930000000002</v>
      </c>
      <c r="N44" s="166">
        <f t="shared" ref="N44:N50" si="17">J44-M44</f>
        <v>-3.0000000006111804E-3</v>
      </c>
      <c r="O44" s="190">
        <f t="shared" si="7"/>
        <v>1.0000006256269305</v>
      </c>
    </row>
    <row r="45" spans="1:15" s="154" customFormat="1" ht="24">
      <c r="A45" s="183" t="str">
        <f>'[1]Orçamento Sintético'!A48</f>
        <v>1.06.2</v>
      </c>
      <c r="B45" s="183" t="str">
        <f>'[1]Orçamento Sintético'!D48</f>
        <v>Divisoria Naval (painel cego), e=40mm, com perfis em aço - fornecimento e aplicação</v>
      </c>
      <c r="C45" s="184" t="str">
        <f>'[1]Orçamento Sintético'!E48</f>
        <v>m²</v>
      </c>
      <c r="D45" s="184">
        <v>157.93</v>
      </c>
      <c r="E45" s="234">
        <v>0</v>
      </c>
      <c r="F45" s="235"/>
      <c r="G45" s="185">
        <f t="shared" si="13"/>
        <v>0</v>
      </c>
      <c r="H45" s="185">
        <v>157.93</v>
      </c>
      <c r="I45" s="227">
        <v>106.03</v>
      </c>
      <c r="J45" s="236">
        <f>ROUND(D45*I45,2)-0.01</f>
        <v>16745.310000000001</v>
      </c>
      <c r="K45" s="166">
        <f t="shared" si="14"/>
        <v>0</v>
      </c>
      <c r="L45" s="166">
        <f t="shared" si="15"/>
        <v>0</v>
      </c>
      <c r="M45" s="166">
        <f t="shared" si="16"/>
        <v>0</v>
      </c>
      <c r="N45" s="166">
        <f t="shared" si="17"/>
        <v>16745.310000000001</v>
      </c>
      <c r="O45" s="190">
        <f t="shared" si="7"/>
        <v>0</v>
      </c>
    </row>
    <row r="46" spans="1:15" s="154" customFormat="1" ht="24">
      <c r="A46" s="183" t="str">
        <f>'[1]Orçamento Sintético'!A49</f>
        <v>1.06.3</v>
      </c>
      <c r="B46" s="183" t="str">
        <f>'[1]Orçamento Sintético'!D49</f>
        <v>Cintas e vergas em concreto armado pré-moldado fck=15 mpa, seção 9x12cm</v>
      </c>
      <c r="C46" s="184" t="str">
        <f>'[1]Orçamento Sintético'!E49</f>
        <v>m</v>
      </c>
      <c r="D46" s="184">
        <v>18.600000000000001</v>
      </c>
      <c r="E46" s="234">
        <v>0</v>
      </c>
      <c r="F46" s="235">
        <v>18.600000000000001</v>
      </c>
      <c r="G46" s="185">
        <f t="shared" si="13"/>
        <v>18.600000000000001</v>
      </c>
      <c r="H46" s="185">
        <v>18.600000000000001</v>
      </c>
      <c r="I46" s="227">
        <v>48.32</v>
      </c>
      <c r="J46" s="236">
        <f>ROUND(D46*I46,2)</f>
        <v>898.75</v>
      </c>
      <c r="K46" s="166">
        <f t="shared" si="14"/>
        <v>0</v>
      </c>
      <c r="L46" s="166">
        <f t="shared" si="15"/>
        <v>898.75200000000007</v>
      </c>
      <c r="M46" s="166">
        <f t="shared" si="16"/>
        <v>898.75200000000007</v>
      </c>
      <c r="N46" s="166">
        <f t="shared" si="17"/>
        <v>-2.0000000000663931E-3</v>
      </c>
      <c r="O46" s="190">
        <f t="shared" si="7"/>
        <v>1.0000022253129348</v>
      </c>
    </row>
    <row r="47" spans="1:15" s="154" customFormat="1" ht="36">
      <c r="A47" s="183" t="str">
        <f>'[1]Orçamento Sintético'!A50</f>
        <v>1.06.4</v>
      </c>
      <c r="B47" s="183" t="str">
        <f>'[1]Orçamento Sintético'!D50</f>
        <v>CONTRAVERGA MOLDADA IN LOCO EM CONCRETO PARA VÃOS DE MAIS DE 1,5 M DE COMPRIMENTO. AF_03/2016</v>
      </c>
      <c r="C47" s="184" t="str">
        <f>'[1]Orçamento Sintético'!E50</f>
        <v>M</v>
      </c>
      <c r="D47" s="184">
        <v>15.2</v>
      </c>
      <c r="E47" s="234">
        <v>0</v>
      </c>
      <c r="F47" s="235">
        <v>15.2</v>
      </c>
      <c r="G47" s="185">
        <f t="shared" si="13"/>
        <v>15.2</v>
      </c>
      <c r="H47" s="185">
        <v>15.2</v>
      </c>
      <c r="I47" s="227">
        <v>95.48</v>
      </c>
      <c r="J47" s="236">
        <f>ROUND(D47*I47,2)-0.01</f>
        <v>1451.29</v>
      </c>
      <c r="K47" s="166">
        <f t="shared" si="14"/>
        <v>0</v>
      </c>
      <c r="L47" s="166">
        <f>J47</f>
        <v>1451.29</v>
      </c>
      <c r="M47" s="166">
        <f>L47</f>
        <v>1451.29</v>
      </c>
      <c r="N47" s="166">
        <f t="shared" si="17"/>
        <v>0</v>
      </c>
      <c r="O47" s="190">
        <f t="shared" si="7"/>
        <v>1</v>
      </c>
    </row>
    <row r="48" spans="1:15" s="154" customFormat="1" ht="24">
      <c r="A48" s="183" t="str">
        <f>'[1]Orçamento Sintético'!A51</f>
        <v>1.06.5</v>
      </c>
      <c r="B48" s="183" t="str">
        <f>'[1]Orçamento Sintético'!D51</f>
        <v>Cobogó de cimento, tipo ""escama"", dim: 50 x 50cm</v>
      </c>
      <c r="C48" s="184" t="str">
        <f>'[1]Orçamento Sintético'!E51</f>
        <v>m²</v>
      </c>
      <c r="D48" s="184">
        <v>0.75</v>
      </c>
      <c r="E48" s="234">
        <v>0</v>
      </c>
      <c r="F48" s="235"/>
      <c r="G48" s="185">
        <f t="shared" si="13"/>
        <v>0</v>
      </c>
      <c r="H48" s="185">
        <v>0.75</v>
      </c>
      <c r="I48" s="227">
        <v>119.4</v>
      </c>
      <c r="J48" s="236">
        <f t="shared" ref="J48:J50" si="18">ROUND(D48*I48,2)</f>
        <v>89.55</v>
      </c>
      <c r="K48" s="166">
        <f t="shared" si="14"/>
        <v>0</v>
      </c>
      <c r="L48" s="166">
        <f t="shared" si="15"/>
        <v>0</v>
      </c>
      <c r="M48" s="166">
        <f t="shared" si="16"/>
        <v>0</v>
      </c>
      <c r="N48" s="166">
        <f t="shared" si="17"/>
        <v>89.55</v>
      </c>
      <c r="O48" s="190">
        <f t="shared" si="7"/>
        <v>0</v>
      </c>
    </row>
    <row r="49" spans="1:16" s="154" customFormat="1" ht="24">
      <c r="A49" s="183" t="str">
        <f>'[1]Orçamento Sintético'!A52</f>
        <v>1.06.6</v>
      </c>
      <c r="B49" s="183" t="str">
        <f>'[1]Orçamento Sintético'!D52</f>
        <v>Divisória em granito cinza andorinha para mictórios, polido, e=2cm, inclusive fixação - Rev 02</v>
      </c>
      <c r="C49" s="184" t="str">
        <f>'[1]Orçamento Sintético'!E52</f>
        <v>m²</v>
      </c>
      <c r="D49" s="184">
        <v>0.64</v>
      </c>
      <c r="E49" s="234">
        <v>0</v>
      </c>
      <c r="F49" s="235"/>
      <c r="G49" s="185">
        <f t="shared" si="13"/>
        <v>0</v>
      </c>
      <c r="H49" s="185">
        <v>0.64</v>
      </c>
      <c r="I49" s="227">
        <v>470.13</v>
      </c>
      <c r="J49" s="236">
        <f t="shared" si="18"/>
        <v>300.88</v>
      </c>
      <c r="K49" s="166">
        <f t="shared" si="14"/>
        <v>0</v>
      </c>
      <c r="L49" s="166">
        <f t="shared" si="15"/>
        <v>0</v>
      </c>
      <c r="M49" s="166">
        <f t="shared" si="16"/>
        <v>0</v>
      </c>
      <c r="N49" s="166">
        <f t="shared" si="17"/>
        <v>300.88</v>
      </c>
      <c r="O49" s="190">
        <f t="shared" si="7"/>
        <v>0</v>
      </c>
    </row>
    <row r="50" spans="1:16" s="154" customFormat="1" ht="36">
      <c r="A50" s="183" t="str">
        <f>'[1]Orçamento Sintético'!A53</f>
        <v>1.06.7</v>
      </c>
      <c r="B50" s="183" t="str">
        <f>'[1]Orçamento Sintético'!D53</f>
        <v>Divisória em granito cinza andorinha polido, e=2cm, inclusive montagem com ferragens - Rev 02</v>
      </c>
      <c r="C50" s="184" t="str">
        <f>'[1]Orçamento Sintético'!E53</f>
        <v>m²</v>
      </c>
      <c r="D50" s="184">
        <v>8.08</v>
      </c>
      <c r="E50" s="234">
        <v>0</v>
      </c>
      <c r="F50" s="235"/>
      <c r="G50" s="185">
        <f t="shared" si="13"/>
        <v>0</v>
      </c>
      <c r="H50" s="185">
        <v>8.08</v>
      </c>
      <c r="I50" s="227">
        <v>552.27</v>
      </c>
      <c r="J50" s="236">
        <f t="shared" si="18"/>
        <v>4462.34</v>
      </c>
      <c r="K50" s="166">
        <f t="shared" si="14"/>
        <v>0</v>
      </c>
      <c r="L50" s="166">
        <f t="shared" si="15"/>
        <v>0</v>
      </c>
      <c r="M50" s="166">
        <f t="shared" si="16"/>
        <v>0</v>
      </c>
      <c r="N50" s="166">
        <f t="shared" si="17"/>
        <v>4462.34</v>
      </c>
      <c r="O50" s="190">
        <f t="shared" si="7"/>
        <v>0</v>
      </c>
    </row>
    <row r="51" spans="1:16" s="154" customFormat="1">
      <c r="A51" s="183"/>
      <c r="B51" s="183"/>
      <c r="C51" s="184"/>
      <c r="D51" s="184"/>
      <c r="E51" s="234"/>
      <c r="F51" s="226"/>
      <c r="G51" s="185"/>
      <c r="H51" s="185"/>
      <c r="I51" s="227"/>
      <c r="J51" s="228"/>
      <c r="K51" s="199"/>
      <c r="L51" s="199"/>
      <c r="M51" s="199"/>
      <c r="N51" s="199"/>
      <c r="O51" s="190"/>
    </row>
    <row r="52" spans="1:16" s="168" customFormat="1">
      <c r="A52" s="229" t="s">
        <v>30</v>
      </c>
      <c r="B52" s="229" t="s">
        <v>31</v>
      </c>
      <c r="C52" s="230"/>
      <c r="D52" s="231"/>
      <c r="E52" s="237"/>
      <c r="F52" s="170"/>
      <c r="G52" s="233"/>
      <c r="H52" s="233"/>
      <c r="I52" s="232"/>
      <c r="J52" s="173">
        <f>SUM(J53:J57)</f>
        <v>22932.31</v>
      </c>
      <c r="K52" s="173">
        <f>SUM(K53:K57)</f>
        <v>0</v>
      </c>
      <c r="L52" s="173">
        <f>SUM(L53:L57)</f>
        <v>11489.11</v>
      </c>
      <c r="M52" s="173">
        <f>SUM(M53:M57)</f>
        <v>11489.11</v>
      </c>
      <c r="N52" s="173">
        <f>SUM(N53:N57)</f>
        <v>11443.2</v>
      </c>
      <c r="O52" s="214"/>
    </row>
    <row r="53" spans="1:16" s="154" customFormat="1" ht="36">
      <c r="A53" s="183" t="str">
        <f>'[1]Orçamento Sintético'!A55</f>
        <v>1.07.1</v>
      </c>
      <c r="B53" s="183" t="str">
        <f>'[1]Orçamento Sintético'!D55</f>
        <v>Revisão em cobertura com telha ceramica tipo canal comum, Itabaiana ou similar, com reposição de 10% do material</v>
      </c>
      <c r="C53" s="184" t="str">
        <f>'[1]Orçamento Sintético'!E55</f>
        <v>m²</v>
      </c>
      <c r="D53" s="184">
        <v>298.68</v>
      </c>
      <c r="E53" s="234">
        <v>0</v>
      </c>
      <c r="F53" s="235">
        <v>150</v>
      </c>
      <c r="G53" s="185">
        <f t="shared" si="13"/>
        <v>150</v>
      </c>
      <c r="H53" s="185">
        <f t="shared" ref="H53:H110" si="19">SUM(D53-G53)</f>
        <v>148.68</v>
      </c>
      <c r="I53" s="227">
        <v>58.06</v>
      </c>
      <c r="J53" s="236">
        <f t="shared" ref="J53:J57" si="20">ROUND(D53*I53,2)</f>
        <v>17341.36</v>
      </c>
      <c r="K53" s="166">
        <f t="shared" ref="K53:K57" si="21">E53*I53</f>
        <v>0</v>
      </c>
      <c r="L53" s="166">
        <f t="shared" ref="L53:L57" si="22">F53*I53</f>
        <v>8709</v>
      </c>
      <c r="M53" s="166">
        <f t="shared" ref="M53:M57" si="23">G53*I53</f>
        <v>8709</v>
      </c>
      <c r="N53" s="166">
        <f t="shared" ref="N53:N57" si="24">J53-M53</f>
        <v>8632.36</v>
      </c>
      <c r="O53" s="190">
        <f t="shared" si="7"/>
        <v>0.50220974594841461</v>
      </c>
    </row>
    <row r="54" spans="1:16" s="154" customFormat="1" ht="48">
      <c r="A54" s="183" t="str">
        <f>'[1]Orçamento Sintético'!A56</f>
        <v>1.07.2</v>
      </c>
      <c r="B54" s="183" t="str">
        <f>'[1]Orçamento Sintético'!D56</f>
        <v>FABRICAÇÃO E INSTALAÇÃO DE TESOURA INTEIRA EM MADEIRA NÃO APARELHADA, VÃO DE 12 M, PARA TELHA CERÂMICA OU DE CONCRETO, INCLUSO IÇAMENTO. AF_07/2019</v>
      </c>
      <c r="C54" s="184" t="str">
        <f>'[1]Orçamento Sintético'!E56</f>
        <v>UN</v>
      </c>
      <c r="D54" s="184">
        <v>1</v>
      </c>
      <c r="E54" s="234">
        <v>0</v>
      </c>
      <c r="F54" s="235">
        <v>1</v>
      </c>
      <c r="G54" s="185">
        <f t="shared" si="13"/>
        <v>1</v>
      </c>
      <c r="H54" s="185">
        <f t="shared" si="19"/>
        <v>0</v>
      </c>
      <c r="I54" s="227">
        <v>2780.11</v>
      </c>
      <c r="J54" s="236">
        <f t="shared" si="20"/>
        <v>2780.11</v>
      </c>
      <c r="K54" s="166">
        <f t="shared" si="21"/>
        <v>0</v>
      </c>
      <c r="L54" s="166">
        <f t="shared" si="22"/>
        <v>2780.11</v>
      </c>
      <c r="M54" s="166">
        <f t="shared" si="23"/>
        <v>2780.11</v>
      </c>
      <c r="N54" s="166">
        <f t="shared" si="24"/>
        <v>0</v>
      </c>
      <c r="O54" s="190">
        <f t="shared" si="7"/>
        <v>1</v>
      </c>
    </row>
    <row r="55" spans="1:16" s="154" customFormat="1" ht="48">
      <c r="A55" s="183" t="str">
        <f>'[1]Orçamento Sintético'!A57</f>
        <v>1.07.3</v>
      </c>
      <c r="B55" s="183" t="str">
        <f>'[1]Orçamento Sintético'!D57</f>
        <v>IMPERMEABILIZAÇÃO DE SUPERFÍCIE COM MANTA ASFÁLTICA, UMA CAMADA, INCLUSIVE APLICAÇÃO DE PRIMER ASFÁLTICO, E=3MM. AF_06/2018</v>
      </c>
      <c r="C55" s="184" t="str">
        <f>'[1]Orçamento Sintético'!E57</f>
        <v>m²</v>
      </c>
      <c r="D55" s="184">
        <v>18.36</v>
      </c>
      <c r="E55" s="234">
        <v>0</v>
      </c>
      <c r="F55" s="235"/>
      <c r="G55" s="185">
        <f t="shared" si="13"/>
        <v>0</v>
      </c>
      <c r="H55" s="185">
        <f t="shared" si="19"/>
        <v>18.36</v>
      </c>
      <c r="I55" s="227">
        <v>95.01</v>
      </c>
      <c r="J55" s="236">
        <f t="shared" si="20"/>
        <v>1744.38</v>
      </c>
      <c r="K55" s="166">
        <f t="shared" si="21"/>
        <v>0</v>
      </c>
      <c r="L55" s="166">
        <f t="shared" si="22"/>
        <v>0</v>
      </c>
      <c r="M55" s="166">
        <f t="shared" si="23"/>
        <v>0</v>
      </c>
      <c r="N55" s="166">
        <f t="shared" si="24"/>
        <v>1744.38</v>
      </c>
      <c r="O55" s="190">
        <f t="shared" si="7"/>
        <v>0</v>
      </c>
    </row>
    <row r="56" spans="1:16" s="154" customFormat="1">
      <c r="A56" s="183" t="str">
        <f>'[1]Orçamento Sintético'!A58</f>
        <v>1.07.4</v>
      </c>
      <c r="B56" s="183" t="str">
        <f>'[1]Orçamento Sintético'!D58</f>
        <v>Limpeza de calha de zinco</v>
      </c>
      <c r="C56" s="184" t="str">
        <f>'[1]Orçamento Sintético'!E58</f>
        <v>m</v>
      </c>
      <c r="D56" s="184">
        <v>52.9</v>
      </c>
      <c r="E56" s="234">
        <v>0</v>
      </c>
      <c r="F56" s="235"/>
      <c r="G56" s="185">
        <f t="shared" si="13"/>
        <v>0</v>
      </c>
      <c r="H56" s="185">
        <f t="shared" si="19"/>
        <v>52.9</v>
      </c>
      <c r="I56" s="227">
        <v>15.66</v>
      </c>
      <c r="J56" s="236">
        <f t="shared" si="20"/>
        <v>828.41</v>
      </c>
      <c r="K56" s="166">
        <f t="shared" si="21"/>
        <v>0</v>
      </c>
      <c r="L56" s="166">
        <f t="shared" si="22"/>
        <v>0</v>
      </c>
      <c r="M56" s="166">
        <f t="shared" si="23"/>
        <v>0</v>
      </c>
      <c r="N56" s="166">
        <f t="shared" si="24"/>
        <v>828.41</v>
      </c>
      <c r="O56" s="190">
        <f t="shared" si="7"/>
        <v>0</v>
      </c>
    </row>
    <row r="57" spans="1:16" s="154" customFormat="1">
      <c r="A57" s="183" t="str">
        <f>'[1]Orçamento Sintético'!A59</f>
        <v>1.07.5</v>
      </c>
      <c r="B57" s="183" t="str">
        <f>'[1]Orçamento Sintético'!D59</f>
        <v>Emassamento de algeroz</v>
      </c>
      <c r="C57" s="184" t="str">
        <f>'[1]Orçamento Sintético'!E59</f>
        <v>m</v>
      </c>
      <c r="D57" s="184">
        <v>26.45</v>
      </c>
      <c r="E57" s="234">
        <v>0</v>
      </c>
      <c r="F57" s="235"/>
      <c r="G57" s="185">
        <f t="shared" si="13"/>
        <v>0</v>
      </c>
      <c r="H57" s="185">
        <f t="shared" si="19"/>
        <v>26.45</v>
      </c>
      <c r="I57" s="227">
        <v>9</v>
      </c>
      <c r="J57" s="236">
        <f t="shared" si="20"/>
        <v>238.05</v>
      </c>
      <c r="K57" s="166">
        <f t="shared" si="21"/>
        <v>0</v>
      </c>
      <c r="L57" s="166">
        <f t="shared" si="22"/>
        <v>0</v>
      </c>
      <c r="M57" s="166">
        <f t="shared" si="23"/>
        <v>0</v>
      </c>
      <c r="N57" s="166">
        <f t="shared" si="24"/>
        <v>238.05</v>
      </c>
      <c r="O57" s="190">
        <f t="shared" si="7"/>
        <v>0</v>
      </c>
    </row>
    <row r="58" spans="1:16" s="154" customFormat="1">
      <c r="A58" s="238" t="s">
        <v>32</v>
      </c>
      <c r="B58" s="229" t="s">
        <v>33</v>
      </c>
      <c r="C58" s="230"/>
      <c r="D58" s="231"/>
      <c r="E58" s="237"/>
      <c r="F58" s="170"/>
      <c r="G58" s="233"/>
      <c r="H58" s="233"/>
      <c r="I58" s="232"/>
      <c r="J58" s="173">
        <f>J59+J64+J68</f>
        <v>41922.979999999996</v>
      </c>
      <c r="K58" s="173">
        <f>K59+K64+K68</f>
        <v>0</v>
      </c>
      <c r="L58" s="173">
        <f>L59+L64+L68</f>
        <v>7844.19</v>
      </c>
      <c r="M58" s="173">
        <f>M59+M64+M68</f>
        <v>7844.19</v>
      </c>
      <c r="N58" s="173">
        <f>N59+N64+N68</f>
        <v>34078.79</v>
      </c>
      <c r="O58" s="214"/>
      <c r="P58" s="181"/>
    </row>
    <row r="59" spans="1:16" s="154" customFormat="1">
      <c r="A59" s="239" t="str">
        <f>'[1]Orçamento Sintético'!A61</f>
        <v>1.08.01</v>
      </c>
      <c r="B59" s="239" t="str">
        <f>'[1]Orçamento Sintético'!D61</f>
        <v>PAREDES</v>
      </c>
      <c r="C59" s="240"/>
      <c r="D59" s="240"/>
      <c r="E59" s="241"/>
      <c r="F59" s="242"/>
      <c r="G59" s="208"/>
      <c r="H59" s="208"/>
      <c r="I59" s="243"/>
      <c r="J59" s="244">
        <f>SUM(J60:J63)</f>
        <v>16959.349999999999</v>
      </c>
      <c r="K59" s="244">
        <f>SUM(K60:K63)</f>
        <v>0</v>
      </c>
      <c r="L59" s="244">
        <f>SUM(L60:L63)</f>
        <v>7844.19</v>
      </c>
      <c r="M59" s="244">
        <f>SUM(M60:M63)</f>
        <v>7844.19</v>
      </c>
      <c r="N59" s="244">
        <f>SUM(N60:N63)</f>
        <v>9115.16</v>
      </c>
      <c r="O59" s="212"/>
    </row>
    <row r="60" spans="1:16" s="154" customFormat="1" ht="36">
      <c r="A60" s="183" t="str">
        <f>'[1]Orçamento Sintético'!A62</f>
        <v>1.08.01.1</v>
      </c>
      <c r="B60" s="183" t="str">
        <f>'[1]Orçamento Sintético'!D62</f>
        <v>Regularização de reboco interno, de parede, com argamassa traço t6 - 1:2:10 (cimento / cal / areia), espessura 0,5 cm</v>
      </c>
      <c r="C60" s="184" t="str">
        <f>'[1]Orçamento Sintético'!E62</f>
        <v>m²</v>
      </c>
      <c r="D60" s="184">
        <v>40.81</v>
      </c>
      <c r="E60" s="234">
        <v>0</v>
      </c>
      <c r="F60" s="235"/>
      <c r="G60" s="185">
        <f t="shared" si="13"/>
        <v>0</v>
      </c>
      <c r="H60" s="185">
        <f t="shared" si="19"/>
        <v>40.81</v>
      </c>
      <c r="I60" s="227">
        <v>9.67</v>
      </c>
      <c r="J60" s="236">
        <f>ROUND(D60*I60,2)</f>
        <v>394.63</v>
      </c>
      <c r="K60" s="166">
        <f t="shared" ref="K60:K63" si="25">E60*I60</f>
        <v>0</v>
      </c>
      <c r="L60" s="166">
        <f>F60*I60</f>
        <v>0</v>
      </c>
      <c r="M60" s="166">
        <f>G60*I60</f>
        <v>0</v>
      </c>
      <c r="N60" s="166">
        <f t="shared" ref="N60:N63" si="26">J60-M60</f>
        <v>394.63</v>
      </c>
      <c r="O60" s="190">
        <f t="shared" si="7"/>
        <v>0</v>
      </c>
    </row>
    <row r="61" spans="1:16" s="154" customFormat="1" ht="24">
      <c r="A61" s="183" t="str">
        <f>'[1]Orçamento Sintético'!A63</f>
        <v>1.08.01.2</v>
      </c>
      <c r="B61" s="183" t="str">
        <f>'[1]Orçamento Sintético'!D63</f>
        <v>Chapisco em parede com argamassa traço t1 - 1:3 (cimento / areia) - Revisado 08/2015</v>
      </c>
      <c r="C61" s="184" t="str">
        <f>'[1]Orçamento Sintético'!E63</f>
        <v>m²</v>
      </c>
      <c r="D61" s="184">
        <v>201.34</v>
      </c>
      <c r="E61" s="234">
        <v>0</v>
      </c>
      <c r="F61" s="235">
        <f t="shared" ref="F61:F62" si="27">D61</f>
        <v>201.34</v>
      </c>
      <c r="G61" s="185">
        <f t="shared" si="13"/>
        <v>201.34</v>
      </c>
      <c r="H61" s="185">
        <f t="shared" si="19"/>
        <v>0</v>
      </c>
      <c r="I61" s="227">
        <v>6.23</v>
      </c>
      <c r="J61" s="236">
        <f t="shared" ref="J61:J62" si="28">ROUND(D61*I61,2)-0.01</f>
        <v>1254.3399999999999</v>
      </c>
      <c r="K61" s="166">
        <f t="shared" si="25"/>
        <v>0</v>
      </c>
      <c r="L61" s="166">
        <f t="shared" ref="L61:L62" si="29">J61</f>
        <v>1254.3399999999999</v>
      </c>
      <c r="M61" s="166">
        <f t="shared" ref="M61:M62" si="30">L61</f>
        <v>1254.3399999999999</v>
      </c>
      <c r="N61" s="166">
        <f t="shared" si="26"/>
        <v>0</v>
      </c>
      <c r="O61" s="190">
        <f t="shared" si="7"/>
        <v>1</v>
      </c>
    </row>
    <row r="62" spans="1:16" s="154" customFormat="1" ht="36">
      <c r="A62" s="183" t="str">
        <f>'[1]Orçamento Sintético'!A64</f>
        <v>1.08.01.3</v>
      </c>
      <c r="B62" s="183" t="str">
        <f>'[1]Orçamento Sintético'!D64</f>
        <v>Reboco ou emboço interno, de teto, com argamassa traço t6 - 1:2:10 (cimento / cal / areia), espessura 1,5 cm</v>
      </c>
      <c r="C62" s="184" t="str">
        <f>'[1]Orçamento Sintético'!E64</f>
        <v>m²</v>
      </c>
      <c r="D62" s="184">
        <v>201.34</v>
      </c>
      <c r="E62" s="234">
        <v>0</v>
      </c>
      <c r="F62" s="235">
        <f t="shared" si="27"/>
        <v>201.34</v>
      </c>
      <c r="G62" s="185">
        <f t="shared" si="13"/>
        <v>201.34</v>
      </c>
      <c r="H62" s="185">
        <f t="shared" si="19"/>
        <v>0</v>
      </c>
      <c r="I62" s="227">
        <v>32.729999999999997</v>
      </c>
      <c r="J62" s="236">
        <f t="shared" si="28"/>
        <v>6589.8499999999995</v>
      </c>
      <c r="K62" s="166">
        <f t="shared" si="25"/>
        <v>0</v>
      </c>
      <c r="L62" s="166">
        <f t="shared" si="29"/>
        <v>6589.8499999999995</v>
      </c>
      <c r="M62" s="166">
        <f t="shared" si="30"/>
        <v>6589.8499999999995</v>
      </c>
      <c r="N62" s="166">
        <f t="shared" si="26"/>
        <v>0</v>
      </c>
      <c r="O62" s="190">
        <f t="shared" si="7"/>
        <v>1</v>
      </c>
    </row>
    <row r="63" spans="1:16" s="154" customFormat="1" ht="60">
      <c r="A63" s="183" t="str">
        <f>'[1]Orçamento Sintético'!A65</f>
        <v>1.08.01.4</v>
      </c>
      <c r="B63" s="183" t="str">
        <f>'[1]Orçamento Sintético'!D65</f>
        <v>Revestimento cerâmico para piso ou parede, 31 x 47 cm, pei 2, Tecnogrês, acetinado, linha branca, ref.55020 ou similar, aplicada c/ argamassa ind. ac-iii, rejunte acrílico, exceto regularização de base/emboço</v>
      </c>
      <c r="C63" s="184" t="str">
        <f>'[1]Orçamento Sintético'!E65</f>
        <v>m²</v>
      </c>
      <c r="D63" s="184">
        <v>127.14</v>
      </c>
      <c r="E63" s="234">
        <v>0</v>
      </c>
      <c r="F63" s="235"/>
      <c r="G63" s="185">
        <f t="shared" si="13"/>
        <v>0</v>
      </c>
      <c r="H63" s="185">
        <f t="shared" si="19"/>
        <v>127.14</v>
      </c>
      <c r="I63" s="227">
        <v>68.59</v>
      </c>
      <c r="J63" s="236">
        <f>ROUND(D63*I63,2)</f>
        <v>8720.5300000000007</v>
      </c>
      <c r="K63" s="166">
        <f t="shared" si="25"/>
        <v>0</v>
      </c>
      <c r="L63" s="166">
        <f>F63*I63</f>
        <v>0</v>
      </c>
      <c r="M63" s="166">
        <f>G63*I63</f>
        <v>0</v>
      </c>
      <c r="N63" s="166">
        <f t="shared" si="26"/>
        <v>8720.5300000000007</v>
      </c>
      <c r="O63" s="190">
        <f t="shared" si="7"/>
        <v>0</v>
      </c>
    </row>
    <row r="64" spans="1:16" s="245" customFormat="1">
      <c r="A64" s="246" t="str">
        <f>'[1]Orçamento Sintético'!A66</f>
        <v>1.08.02</v>
      </c>
      <c r="B64" s="246" t="str">
        <f>'[1]Orçamento Sintético'!D66</f>
        <v>TETO</v>
      </c>
      <c r="C64" s="247"/>
      <c r="D64" s="247"/>
      <c r="E64" s="248"/>
      <c r="F64" s="242"/>
      <c r="G64" s="209"/>
      <c r="H64" s="209"/>
      <c r="I64" s="242"/>
      <c r="J64" s="244">
        <f>SUM(J65:J67)</f>
        <v>23404.13</v>
      </c>
      <c r="K64" s="244">
        <f>SUM(K65:K67)</f>
        <v>0</v>
      </c>
      <c r="L64" s="244">
        <f>SUM(L65:L67)</f>
        <v>0</v>
      </c>
      <c r="M64" s="244">
        <f>SUM(M65:M67)</f>
        <v>0</v>
      </c>
      <c r="N64" s="244">
        <f>SUM(N65:N67)</f>
        <v>23404.13</v>
      </c>
      <c r="O64" s="212"/>
    </row>
    <row r="65" spans="1:15" s="154" customFormat="1" ht="48">
      <c r="A65" s="183" t="str">
        <f>'[1]Orçamento Sintético'!A67</f>
        <v>1.08.02.1</v>
      </c>
      <c r="B65" s="183" t="str">
        <f>'[1]Orçamento Sintético'!D67</f>
        <v>CHAPISCO APLICADO NO TETO, COM ROLO PARA TEXTURA ACRÍLICA. ARGAMASSA TRAÇO 1:4 E EMULSÃO POLIMÉRICA (ADESIVO) COM PREPARO MANUAL. AF_06/2014</v>
      </c>
      <c r="C65" s="184" t="str">
        <f>'[1]Orçamento Sintético'!E67</f>
        <v>m²</v>
      </c>
      <c r="D65" s="184">
        <v>33.950000000000003</v>
      </c>
      <c r="E65" s="234">
        <v>0</v>
      </c>
      <c r="F65" s="235"/>
      <c r="G65" s="185">
        <f t="shared" si="13"/>
        <v>0</v>
      </c>
      <c r="H65" s="185">
        <f t="shared" si="19"/>
        <v>33.950000000000003</v>
      </c>
      <c r="I65" s="227">
        <v>6.92</v>
      </c>
      <c r="J65" s="236">
        <v>234.93</v>
      </c>
      <c r="K65" s="166">
        <f t="shared" ref="K65:K67" si="31">E65*I65</f>
        <v>0</v>
      </c>
      <c r="L65" s="166">
        <f t="shared" ref="L65:L67" si="32">F65*I65</f>
        <v>0</v>
      </c>
      <c r="M65" s="166">
        <f t="shared" ref="M65:M67" si="33">G65*I65</f>
        <v>0</v>
      </c>
      <c r="N65" s="166">
        <f t="shared" ref="N65:N67" si="34">J65-M65</f>
        <v>234.93</v>
      </c>
      <c r="O65" s="190">
        <f t="shared" si="7"/>
        <v>0</v>
      </c>
    </row>
    <row r="66" spans="1:15" s="154" customFormat="1" ht="36">
      <c r="A66" s="183" t="str">
        <f>'[1]Orçamento Sintético'!A68</f>
        <v>1.08.02.2</v>
      </c>
      <c r="B66" s="183" t="str">
        <f>'[1]Orçamento Sintético'!D68</f>
        <v>Reboco ou emboço interno, de teto, com argamassa traço t6 - 1:2:10 (cimento / cal / areia), espessura 1,5 cm</v>
      </c>
      <c r="C66" s="184" t="str">
        <f>'[1]Orçamento Sintético'!E68</f>
        <v>m²</v>
      </c>
      <c r="D66" s="184">
        <v>33.950000000000003</v>
      </c>
      <c r="E66" s="234">
        <v>0</v>
      </c>
      <c r="F66" s="235"/>
      <c r="G66" s="185">
        <f t="shared" si="13"/>
        <v>0</v>
      </c>
      <c r="H66" s="185">
        <f t="shared" si="19"/>
        <v>33.950000000000003</v>
      </c>
      <c r="I66" s="227">
        <v>32.729999999999997</v>
      </c>
      <c r="J66" s="236">
        <v>1111.18</v>
      </c>
      <c r="K66" s="166">
        <f t="shared" si="31"/>
        <v>0</v>
      </c>
      <c r="L66" s="166">
        <f t="shared" si="32"/>
        <v>0</v>
      </c>
      <c r="M66" s="166">
        <f t="shared" si="33"/>
        <v>0</v>
      </c>
      <c r="N66" s="166">
        <f t="shared" si="34"/>
        <v>1111.18</v>
      </c>
      <c r="O66" s="190">
        <f t="shared" si="7"/>
        <v>0</v>
      </c>
    </row>
    <row r="67" spans="1:15" s="154" customFormat="1" ht="36">
      <c r="A67" s="183" t="str">
        <f>'[1]Orçamento Sintético'!A69</f>
        <v>1.08.02.3</v>
      </c>
      <c r="B67" s="183" t="str">
        <f>'[1]Orçamento Sintético'!D69</f>
        <v>FORRO EM RÉGUAS DE PVC, FRISADO, PARA AMBIENTES COMERCIAIS, INCLUSIVE ESTRUTURA DE FIXAÇÃO. AF_05/2017_P</v>
      </c>
      <c r="C67" s="184" t="str">
        <f>'[1]Orçamento Sintético'!E69</f>
        <v>m²</v>
      </c>
      <c r="D67" s="184">
        <v>260.98</v>
      </c>
      <c r="E67" s="234">
        <v>0</v>
      </c>
      <c r="F67" s="235"/>
      <c r="G67" s="185">
        <f t="shared" si="13"/>
        <v>0</v>
      </c>
      <c r="H67" s="185">
        <f t="shared" si="19"/>
        <v>260.98</v>
      </c>
      <c r="I67" s="227">
        <v>84.52</v>
      </c>
      <c r="J67" s="236">
        <v>22058.02</v>
      </c>
      <c r="K67" s="166">
        <f t="shared" si="31"/>
        <v>0</v>
      </c>
      <c r="L67" s="166">
        <f t="shared" si="32"/>
        <v>0</v>
      </c>
      <c r="M67" s="166">
        <f t="shared" si="33"/>
        <v>0</v>
      </c>
      <c r="N67" s="166">
        <f t="shared" si="34"/>
        <v>22058.02</v>
      </c>
      <c r="O67" s="190">
        <f t="shared" si="7"/>
        <v>0</v>
      </c>
    </row>
    <row r="68" spans="1:15" s="245" customFormat="1">
      <c r="A68" s="246" t="str">
        <f>'[1]Orçamento Sintético'!A70</f>
        <v>1.08.03</v>
      </c>
      <c r="B68" s="246" t="str">
        <f>'[1]Orçamento Sintético'!D70</f>
        <v>PEITORIL</v>
      </c>
      <c r="C68" s="247"/>
      <c r="D68" s="247"/>
      <c r="E68" s="248"/>
      <c r="F68" s="249"/>
      <c r="G68" s="209"/>
      <c r="H68" s="209"/>
      <c r="I68" s="242"/>
      <c r="J68" s="250">
        <f>J69</f>
        <v>1559.5</v>
      </c>
      <c r="K68" s="250">
        <f>K69</f>
        <v>0</v>
      </c>
      <c r="L68" s="250">
        <f>L69</f>
        <v>0</v>
      </c>
      <c r="M68" s="250">
        <f>M69</f>
        <v>0</v>
      </c>
      <c r="N68" s="250">
        <f>N69</f>
        <v>1559.5</v>
      </c>
      <c r="O68" s="212"/>
    </row>
    <row r="69" spans="1:15" s="154" customFormat="1" ht="24">
      <c r="A69" s="183" t="str">
        <f>'[1]Orçamento Sintético'!A71</f>
        <v>1.08.03.1</v>
      </c>
      <c r="B69" s="183" t="str">
        <f>'[1]Orçamento Sintético'!D71</f>
        <v>Peitoril granito cinza polido, c/ largura = 17 cm, esp = 2 cm</v>
      </c>
      <c r="C69" s="184" t="str">
        <f>'[1]Orçamento Sintético'!E71</f>
        <v>m</v>
      </c>
      <c r="D69" s="184">
        <v>16.55</v>
      </c>
      <c r="E69" s="234">
        <v>0</v>
      </c>
      <c r="F69" s="235"/>
      <c r="G69" s="185">
        <f t="shared" si="13"/>
        <v>0</v>
      </c>
      <c r="H69" s="185">
        <f t="shared" si="19"/>
        <v>16.55</v>
      </c>
      <c r="I69" s="227">
        <v>94.23</v>
      </c>
      <c r="J69" s="236">
        <v>1559.5</v>
      </c>
      <c r="K69" s="166">
        <f>E69*I69</f>
        <v>0</v>
      </c>
      <c r="L69" s="166">
        <f>F69*I69</f>
        <v>0</v>
      </c>
      <c r="M69" s="166">
        <f>G69*I69</f>
        <v>0</v>
      </c>
      <c r="N69" s="166">
        <f>J69-M69</f>
        <v>1559.5</v>
      </c>
      <c r="O69" s="190">
        <f t="shared" si="7"/>
        <v>0</v>
      </c>
    </row>
    <row r="70" spans="1:15" s="251" customFormat="1">
      <c r="A70" s="229" t="str">
        <f>'[1]Orçamento Sintético'!A72</f>
        <v>1.09</v>
      </c>
      <c r="B70" s="229" t="str">
        <f>'[1]Orçamento Sintético'!D72</f>
        <v>PAVIMENTAÇÃO</v>
      </c>
      <c r="C70" s="252"/>
      <c r="D70" s="252"/>
      <c r="E70" s="237"/>
      <c r="F70" s="253"/>
      <c r="G70" s="254"/>
      <c r="H70" s="254"/>
      <c r="I70" s="255"/>
      <c r="J70" s="256">
        <f>SUM(J71:J76)</f>
        <v>25424.45</v>
      </c>
      <c r="K70" s="256">
        <f>SUM(K71:K76)</f>
        <v>0</v>
      </c>
      <c r="L70" s="256">
        <f>SUM(L71:L76)</f>
        <v>0</v>
      </c>
      <c r="M70" s="256">
        <f>SUM(M71:M76)</f>
        <v>0</v>
      </c>
      <c r="N70" s="256">
        <f>SUM(N71:N76)</f>
        <v>25424.45</v>
      </c>
      <c r="O70" s="257"/>
    </row>
    <row r="71" spans="1:15" s="154" customFormat="1" ht="24">
      <c r="A71" s="183" t="str">
        <f>'[1]Orçamento Sintético'!A73</f>
        <v>1.09.1</v>
      </c>
      <c r="B71" s="183" t="str">
        <f>'[1]Orçamento Sintético'!D73</f>
        <v>Camada impermeabilizadora, espessura = 7,0cm, c/ concreto fck = 15mpa</v>
      </c>
      <c r="C71" s="184" t="str">
        <f>'[1]Orçamento Sintético'!E73</f>
        <v>m²</v>
      </c>
      <c r="D71" s="184">
        <v>33.090000000000003</v>
      </c>
      <c r="E71" s="234">
        <v>0</v>
      </c>
      <c r="F71" s="235"/>
      <c r="G71" s="185">
        <f t="shared" si="13"/>
        <v>0</v>
      </c>
      <c r="H71" s="185">
        <f t="shared" si="19"/>
        <v>33.090000000000003</v>
      </c>
      <c r="I71" s="227">
        <v>29.52</v>
      </c>
      <c r="J71" s="236">
        <v>976.81</v>
      </c>
      <c r="K71" s="166">
        <f t="shared" ref="K71:K76" si="35">E71*I71</f>
        <v>0</v>
      </c>
      <c r="L71" s="166">
        <f t="shared" ref="L71:L76" si="36">F71*I71</f>
        <v>0</v>
      </c>
      <c r="M71" s="166">
        <f t="shared" ref="M71:M76" si="37">G71*I71</f>
        <v>0</v>
      </c>
      <c r="N71" s="166">
        <f t="shared" ref="N71:N76" si="38">J71-M71</f>
        <v>976.81</v>
      </c>
      <c r="O71" s="190">
        <f t="shared" si="7"/>
        <v>0</v>
      </c>
    </row>
    <row r="72" spans="1:15" s="154" customFormat="1" ht="24">
      <c r="A72" s="183" t="str">
        <f>'[1]Orçamento Sintético'!A74</f>
        <v>1.09.2</v>
      </c>
      <c r="B72" s="183" t="str">
        <f>'[1]Orçamento Sintético'!D74</f>
        <v>Regularização de base para revest. de pisos com arg. traço t4, esp. média = 2,5cm</v>
      </c>
      <c r="C72" s="184" t="str">
        <f>'[1]Orçamento Sintético'!E74</f>
        <v>m²</v>
      </c>
      <c r="D72" s="184">
        <v>310.54000000000002</v>
      </c>
      <c r="E72" s="234">
        <v>0</v>
      </c>
      <c r="F72" s="235"/>
      <c r="G72" s="185">
        <f t="shared" si="13"/>
        <v>0</v>
      </c>
      <c r="H72" s="185">
        <f t="shared" si="19"/>
        <v>310.54000000000002</v>
      </c>
      <c r="I72" s="227">
        <v>24.81</v>
      </c>
      <c r="J72" s="236">
        <v>7704.49</v>
      </c>
      <c r="K72" s="166">
        <f t="shared" si="35"/>
        <v>0</v>
      </c>
      <c r="L72" s="166">
        <f t="shared" si="36"/>
        <v>0</v>
      </c>
      <c r="M72" s="166">
        <f t="shared" si="37"/>
        <v>0</v>
      </c>
      <c r="N72" s="166">
        <f t="shared" si="38"/>
        <v>7704.49</v>
      </c>
      <c r="O72" s="190">
        <f t="shared" si="7"/>
        <v>0</v>
      </c>
    </row>
    <row r="73" spans="1:15" s="154" customFormat="1" ht="60">
      <c r="A73" s="183" t="str">
        <f>'[1]Orçamento Sintético'!A75</f>
        <v>1.09.3</v>
      </c>
      <c r="B73" s="183" t="str">
        <f>'[1]Orçamento Sintético'!D75</f>
        <v>Revestimento cerâmico para piso ou parede, 53 x 53 cm, Arielle, linha riviera, cor branca ou bege, ou similar, PEI-4, aplicado com argamassa industrializada ac-ii, rejuntado, exclusive regularização de base ou emboço</v>
      </c>
      <c r="C73" s="184" t="str">
        <f>'[1]Orçamento Sintético'!E75</f>
        <v>m²</v>
      </c>
      <c r="D73" s="184">
        <v>48.62</v>
      </c>
      <c r="E73" s="234">
        <v>0</v>
      </c>
      <c r="F73" s="235"/>
      <c r="G73" s="185">
        <f t="shared" si="13"/>
        <v>0</v>
      </c>
      <c r="H73" s="185">
        <f t="shared" si="19"/>
        <v>48.62</v>
      </c>
      <c r="I73" s="227">
        <v>54.69</v>
      </c>
      <c r="J73" s="236">
        <v>2659.02</v>
      </c>
      <c r="K73" s="166">
        <f t="shared" si="35"/>
        <v>0</v>
      </c>
      <c r="L73" s="166">
        <f t="shared" si="36"/>
        <v>0</v>
      </c>
      <c r="M73" s="166">
        <f t="shared" si="37"/>
        <v>0</v>
      </c>
      <c r="N73" s="166">
        <f t="shared" si="38"/>
        <v>2659.02</v>
      </c>
      <c r="O73" s="190">
        <f t="shared" si="7"/>
        <v>0</v>
      </c>
    </row>
    <row r="74" spans="1:15" s="154" customFormat="1">
      <c r="A74" s="183" t="str">
        <f>'[1]Orçamento Sintético'!A76</f>
        <v>1.09.4</v>
      </c>
      <c r="B74" s="183" t="str">
        <f>'[1]Orçamento Sintético'!D76</f>
        <v>Rodapé alta resistência, h = 10 cm</v>
      </c>
      <c r="C74" s="184" t="str">
        <f>'[1]Orçamento Sintético'!E76</f>
        <v>m</v>
      </c>
      <c r="D74" s="184">
        <v>112.3</v>
      </c>
      <c r="E74" s="234">
        <v>0</v>
      </c>
      <c r="F74" s="235"/>
      <c r="G74" s="185">
        <f t="shared" si="13"/>
        <v>0</v>
      </c>
      <c r="H74" s="185">
        <f t="shared" si="19"/>
        <v>112.3</v>
      </c>
      <c r="I74" s="227">
        <v>20.48</v>
      </c>
      <c r="J74" s="236">
        <v>2299.9</v>
      </c>
      <c r="K74" s="166">
        <f t="shared" si="35"/>
        <v>0</v>
      </c>
      <c r="L74" s="166">
        <f t="shared" si="36"/>
        <v>0</v>
      </c>
      <c r="M74" s="166">
        <f t="shared" si="37"/>
        <v>0</v>
      </c>
      <c r="N74" s="166">
        <f t="shared" si="38"/>
        <v>2299.9</v>
      </c>
      <c r="O74" s="190">
        <f t="shared" si="7"/>
        <v>0</v>
      </c>
    </row>
    <row r="75" spans="1:15" s="154" customFormat="1" ht="24">
      <c r="A75" s="183" t="str">
        <f>'[1]Orçamento Sintético'!A77</f>
        <v>1.09.5</v>
      </c>
      <c r="B75" s="183" t="str">
        <f>'[1]Orçamento Sintético'!D77</f>
        <v>Soleira em granito cinza andorinha, l = 15 cm, e = 2 cm</v>
      </c>
      <c r="C75" s="184" t="str">
        <f>'[1]Orçamento Sintético'!E77</f>
        <v>m</v>
      </c>
      <c r="D75" s="184">
        <v>5.7</v>
      </c>
      <c r="E75" s="234">
        <v>0</v>
      </c>
      <c r="F75" s="235"/>
      <c r="G75" s="185">
        <f t="shared" si="13"/>
        <v>0</v>
      </c>
      <c r="H75" s="185">
        <f t="shared" si="19"/>
        <v>5.7</v>
      </c>
      <c r="I75" s="227">
        <v>68.97</v>
      </c>
      <c r="J75" s="236">
        <v>393.12</v>
      </c>
      <c r="K75" s="166">
        <f t="shared" si="35"/>
        <v>0</v>
      </c>
      <c r="L75" s="166">
        <f t="shared" si="36"/>
        <v>0</v>
      </c>
      <c r="M75" s="166">
        <f t="shared" si="37"/>
        <v>0</v>
      </c>
      <c r="N75" s="166">
        <f t="shared" si="38"/>
        <v>393.12</v>
      </c>
      <c r="O75" s="190">
        <f t="shared" ref="O75:O110" si="39">L75/J75</f>
        <v>0</v>
      </c>
    </row>
    <row r="76" spans="1:15" s="154" customFormat="1" ht="48">
      <c r="A76" s="183" t="str">
        <f>'[1]Orçamento Sintético'!A78</f>
        <v>1.09.6</v>
      </c>
      <c r="B76" s="183" t="str">
        <f>'[1]Orçamento Sintético'!D78</f>
        <v>Piso alta resistência 12 mm, cor cinza, com juntas plásticas, polimento até o esmeril 400 e enceramento, exclusive argamassa de regularização, aplicado</v>
      </c>
      <c r="C76" s="184" t="str">
        <f>'[1]Orçamento Sintético'!E78</f>
        <v>m²</v>
      </c>
      <c r="D76" s="184">
        <v>256.73</v>
      </c>
      <c r="E76" s="234">
        <v>0</v>
      </c>
      <c r="F76" s="235"/>
      <c r="G76" s="185">
        <f t="shared" si="13"/>
        <v>0</v>
      </c>
      <c r="H76" s="185">
        <f t="shared" si="19"/>
        <v>256.73</v>
      </c>
      <c r="I76" s="227">
        <v>44.37</v>
      </c>
      <c r="J76" s="236">
        <v>11391.11</v>
      </c>
      <c r="K76" s="166">
        <f t="shared" si="35"/>
        <v>0</v>
      </c>
      <c r="L76" s="166">
        <f t="shared" si="36"/>
        <v>0</v>
      </c>
      <c r="M76" s="166">
        <f t="shared" si="37"/>
        <v>0</v>
      </c>
      <c r="N76" s="166">
        <f t="shared" si="38"/>
        <v>11391.11</v>
      </c>
      <c r="O76" s="190">
        <f t="shared" si="39"/>
        <v>0</v>
      </c>
    </row>
    <row r="77" spans="1:15" s="251" customFormat="1">
      <c r="A77" s="229" t="str">
        <f>'[1]Orçamento Sintético'!A79</f>
        <v>1.10</v>
      </c>
      <c r="B77" s="229" t="str">
        <f>'[1]Orçamento Sintético'!D79</f>
        <v>ESQUADRIAS</v>
      </c>
      <c r="C77" s="252"/>
      <c r="D77" s="252"/>
      <c r="E77" s="237"/>
      <c r="F77" s="253"/>
      <c r="G77" s="254"/>
      <c r="H77" s="254"/>
      <c r="I77" s="255"/>
      <c r="J77" s="256">
        <f>J78+J84+J88</f>
        <v>21628.6</v>
      </c>
      <c r="K77" s="256">
        <f>K78+K84+K88</f>
        <v>0</v>
      </c>
      <c r="L77" s="256">
        <f>L78+L84+L88</f>
        <v>2744.36</v>
      </c>
      <c r="M77" s="256">
        <f>M78+M84+M88</f>
        <v>2744.36</v>
      </c>
      <c r="N77" s="256">
        <f>N78+N84+N88</f>
        <v>18884.239999999998</v>
      </c>
      <c r="O77" s="257"/>
    </row>
    <row r="78" spans="1:15" s="154" customFormat="1">
      <c r="A78" s="239" t="str">
        <f>'[1]Orçamento Sintético'!A80</f>
        <v>1.10.01</v>
      </c>
      <c r="B78" s="239" t="str">
        <f>'[1]Orçamento Sintético'!D80</f>
        <v>MADEIRA</v>
      </c>
      <c r="C78" s="240"/>
      <c r="D78" s="240"/>
      <c r="E78" s="241"/>
      <c r="F78" s="249"/>
      <c r="G78" s="208"/>
      <c r="H78" s="208"/>
      <c r="I78" s="243"/>
      <c r="J78" s="258">
        <f>SUM(J79:J83)</f>
        <v>11897.23</v>
      </c>
      <c r="K78" s="258">
        <f>SUM(K79:K83)</f>
        <v>0</v>
      </c>
      <c r="L78" s="258">
        <f>SUM(L79:L83)</f>
        <v>2744.36</v>
      </c>
      <c r="M78" s="258">
        <f>SUM(M79:M83)</f>
        <v>2744.36</v>
      </c>
      <c r="N78" s="258">
        <f>SUM(N79:N83)</f>
        <v>9152.8700000000008</v>
      </c>
      <c r="O78" s="243"/>
    </row>
    <row r="79" spans="1:15" s="154" customFormat="1" ht="60">
      <c r="A79" s="183" t="str">
        <f>'[1]Orçamento Sintético'!A81</f>
        <v>1.10.01.1</v>
      </c>
      <c r="B79" s="183" t="str">
        <f>'[1]Orçamento Sintético'!D81</f>
        <v>Porta em madeira compensada (canela), lisa, semi-ôca, 0.90 x 2.10 m, para sanitário de deficiente físico (inclusive batente, ferragens, fechadura, suporte e chapa de alumínio e=1mm) - Rev 03</v>
      </c>
      <c r="C79" s="184" t="str">
        <f>'[1]Orçamento Sintético'!E81</f>
        <v>un</v>
      </c>
      <c r="D79" s="184">
        <v>4</v>
      </c>
      <c r="E79" s="234">
        <v>0</v>
      </c>
      <c r="F79" s="235">
        <v>2</v>
      </c>
      <c r="G79" s="185">
        <f t="shared" si="13"/>
        <v>2</v>
      </c>
      <c r="H79" s="185">
        <f t="shared" si="19"/>
        <v>2</v>
      </c>
      <c r="I79" s="227">
        <v>1372.18</v>
      </c>
      <c r="J79" s="236">
        <f t="shared" ref="J79:J83" si="40">ROUND(D79*I79,2)</f>
        <v>5488.72</v>
      </c>
      <c r="K79" s="166">
        <f t="shared" ref="K79:K83" si="41">E79*I79</f>
        <v>0</v>
      </c>
      <c r="L79" s="166">
        <f t="shared" ref="L79:L83" si="42">F79*I79</f>
        <v>2744.36</v>
      </c>
      <c r="M79" s="166">
        <f t="shared" ref="M79:M83" si="43">G79*I79</f>
        <v>2744.36</v>
      </c>
      <c r="N79" s="166">
        <f t="shared" ref="N79:N83" si="44">J79-M79</f>
        <v>2744.36</v>
      </c>
      <c r="O79" s="190">
        <f t="shared" si="39"/>
        <v>0.5</v>
      </c>
    </row>
    <row r="80" spans="1:15" s="154" customFormat="1" ht="36">
      <c r="A80" s="183" t="str">
        <f>'[1]Orçamento Sintético'!A82</f>
        <v>1.10.01.2</v>
      </c>
      <c r="B80" s="183" t="str">
        <f>'[1]Orçamento Sintético'!D82</f>
        <v>Porta em madeira de lei, de correr, lisa, semi-ôca 0,90x2,10m, inclusive batentes e ferragens - Rev 02</v>
      </c>
      <c r="C80" s="184" t="str">
        <f>'[1]Orçamento Sintético'!E82</f>
        <v>un</v>
      </c>
      <c r="D80" s="184">
        <v>1</v>
      </c>
      <c r="E80" s="234">
        <v>0</v>
      </c>
      <c r="F80" s="235"/>
      <c r="G80" s="185">
        <f t="shared" si="13"/>
        <v>0</v>
      </c>
      <c r="H80" s="185">
        <f t="shared" si="19"/>
        <v>1</v>
      </c>
      <c r="I80" s="227">
        <v>1131.52</v>
      </c>
      <c r="J80" s="236">
        <f t="shared" si="40"/>
        <v>1131.52</v>
      </c>
      <c r="K80" s="166">
        <f t="shared" si="41"/>
        <v>0</v>
      </c>
      <c r="L80" s="166">
        <f t="shared" si="42"/>
        <v>0</v>
      </c>
      <c r="M80" s="166">
        <f t="shared" si="43"/>
        <v>0</v>
      </c>
      <c r="N80" s="166">
        <f t="shared" si="44"/>
        <v>1131.52</v>
      </c>
      <c r="O80" s="190">
        <f t="shared" si="39"/>
        <v>0</v>
      </c>
    </row>
    <row r="81" spans="1:16" s="154" customFormat="1" ht="36">
      <c r="A81" s="183" t="str">
        <f>'[1]Orçamento Sintético'!A83</f>
        <v>1.10.01.3</v>
      </c>
      <c r="B81" s="183" t="str">
        <f>'[1]Orçamento Sintético'!D83</f>
        <v>Porta em madeira compensada (canela), lisa, semi-ôca, 0.90 x 2.10 m, inclusive batentes e ferragens</v>
      </c>
      <c r="C81" s="184" t="str">
        <f>'[1]Orçamento Sintético'!E83</f>
        <v>un</v>
      </c>
      <c r="D81" s="184">
        <v>1</v>
      </c>
      <c r="E81" s="234">
        <v>0</v>
      </c>
      <c r="F81" s="235"/>
      <c r="G81" s="185">
        <f t="shared" si="13"/>
        <v>0</v>
      </c>
      <c r="H81" s="185">
        <f t="shared" si="19"/>
        <v>1</v>
      </c>
      <c r="I81" s="227">
        <v>840.59</v>
      </c>
      <c r="J81" s="236">
        <f t="shared" si="40"/>
        <v>840.59</v>
      </c>
      <c r="K81" s="166">
        <f t="shared" si="41"/>
        <v>0</v>
      </c>
      <c r="L81" s="166">
        <f t="shared" si="42"/>
        <v>0</v>
      </c>
      <c r="M81" s="166">
        <f t="shared" si="43"/>
        <v>0</v>
      </c>
      <c r="N81" s="166">
        <f t="shared" si="44"/>
        <v>840.59</v>
      </c>
      <c r="O81" s="190">
        <f t="shared" si="39"/>
        <v>0</v>
      </c>
    </row>
    <row r="82" spans="1:16" s="154" customFormat="1" ht="48">
      <c r="A82" s="183" t="str">
        <f>'[1]Orçamento Sintético'!A84</f>
        <v>1.10.01.4</v>
      </c>
      <c r="B82" s="183" t="str">
        <f>'[1]Orçamento Sintético'!D84</f>
        <v>Ferragem para divisória (vão porta) composta de 3 dobradiças palmela e 1 fechadura tubular Lockwell com botão de giro para travamento, ref:41410N, ou similar</v>
      </c>
      <c r="C82" s="184" t="str">
        <f>'[1]Orçamento Sintético'!E84</f>
        <v>cj</v>
      </c>
      <c r="D82" s="184">
        <v>8</v>
      </c>
      <c r="E82" s="234">
        <v>0</v>
      </c>
      <c r="F82" s="235"/>
      <c r="G82" s="185">
        <f t="shared" si="13"/>
        <v>0</v>
      </c>
      <c r="H82" s="185">
        <f t="shared" si="19"/>
        <v>8</v>
      </c>
      <c r="I82" s="227">
        <v>223.01</v>
      </c>
      <c r="J82" s="236">
        <f t="shared" si="40"/>
        <v>1784.08</v>
      </c>
      <c r="K82" s="166">
        <f t="shared" si="41"/>
        <v>0</v>
      </c>
      <c r="L82" s="166">
        <f t="shared" si="42"/>
        <v>0</v>
      </c>
      <c r="M82" s="166">
        <f t="shared" si="43"/>
        <v>0</v>
      </c>
      <c r="N82" s="166">
        <f t="shared" si="44"/>
        <v>1784.08</v>
      </c>
      <c r="O82" s="190">
        <f t="shared" si="39"/>
        <v>0</v>
      </c>
    </row>
    <row r="83" spans="1:16" s="154" customFormat="1" ht="24">
      <c r="A83" s="183" t="str">
        <f>'[1]Orçamento Sintético'!A85</f>
        <v>1.10.01.5</v>
      </c>
      <c r="B83" s="183" t="str">
        <f>'[1]Orçamento Sintético'!D85</f>
        <v>Porta para divisória, dim. 820 x 2110 x 35mm, Naval ou similar - Rev. 01</v>
      </c>
      <c r="C83" s="184" t="str">
        <f>'[1]Orçamento Sintético'!E85</f>
        <v>Un</v>
      </c>
      <c r="D83" s="184">
        <v>8</v>
      </c>
      <c r="E83" s="234">
        <v>0</v>
      </c>
      <c r="F83" s="235"/>
      <c r="G83" s="185">
        <f t="shared" si="13"/>
        <v>0</v>
      </c>
      <c r="H83" s="185">
        <f t="shared" si="19"/>
        <v>8</v>
      </c>
      <c r="I83" s="227">
        <v>331.54</v>
      </c>
      <c r="J83" s="236">
        <f t="shared" si="40"/>
        <v>2652.32</v>
      </c>
      <c r="K83" s="166">
        <f t="shared" si="41"/>
        <v>0</v>
      </c>
      <c r="L83" s="166">
        <f t="shared" si="42"/>
        <v>0</v>
      </c>
      <c r="M83" s="166">
        <f t="shared" si="43"/>
        <v>0</v>
      </c>
      <c r="N83" s="166">
        <f t="shared" si="44"/>
        <v>2652.32</v>
      </c>
      <c r="O83" s="190">
        <f t="shared" si="39"/>
        <v>0</v>
      </c>
    </row>
    <row r="84" spans="1:16" s="206" customFormat="1">
      <c r="A84" s="239" t="str">
        <f>'[1]Orçamento Sintético'!A86</f>
        <v>1.10.02</v>
      </c>
      <c r="B84" s="239" t="str">
        <f>'[1]Orçamento Sintético'!D86</f>
        <v>ALUMINIO</v>
      </c>
      <c r="C84" s="240"/>
      <c r="D84" s="240"/>
      <c r="E84" s="241"/>
      <c r="F84" s="249"/>
      <c r="G84" s="208"/>
      <c r="H84" s="208"/>
      <c r="I84" s="243"/>
      <c r="J84" s="259">
        <f>SUM(J85:J87)</f>
        <v>8383.1899999999987</v>
      </c>
      <c r="K84" s="259">
        <f>SUM(K85:K87)</f>
        <v>0</v>
      </c>
      <c r="L84" s="259">
        <f>SUM(L85:L87)</f>
        <v>0</v>
      </c>
      <c r="M84" s="259">
        <f>SUM(M85:M87)</f>
        <v>0</v>
      </c>
      <c r="N84" s="259">
        <f>SUM(N85:N87)</f>
        <v>8383.1899999999987</v>
      </c>
      <c r="O84" s="212"/>
    </row>
    <row r="85" spans="1:16" s="154" customFormat="1" ht="24">
      <c r="A85" s="183" t="str">
        <f>'[1]Orçamento Sintético'!A87</f>
        <v>1.10.02.1</v>
      </c>
      <c r="B85" s="183" t="str">
        <f>'[1]Orçamento Sintético'!D87</f>
        <v>Janela em alumínio, cor N/P/B, tipo moldura-vidro, de correr, exclusive vidro</v>
      </c>
      <c r="C85" s="184" t="str">
        <f>'[1]Orçamento Sintético'!E87</f>
        <v>m²</v>
      </c>
      <c r="D85" s="184">
        <v>9.8000000000000007</v>
      </c>
      <c r="E85" s="234">
        <v>0</v>
      </c>
      <c r="F85" s="235"/>
      <c r="G85" s="185">
        <f t="shared" si="13"/>
        <v>0</v>
      </c>
      <c r="H85" s="185">
        <f t="shared" si="19"/>
        <v>9.8000000000000007</v>
      </c>
      <c r="I85" s="227">
        <v>295.58999999999997</v>
      </c>
      <c r="J85" s="236">
        <f t="shared" ref="J85:J87" si="45">ROUND(D85*I85,2)</f>
        <v>2896.78</v>
      </c>
      <c r="K85" s="166">
        <f t="shared" ref="K85:K87" si="46">E85*I85</f>
        <v>0</v>
      </c>
      <c r="L85" s="166">
        <f t="shared" ref="L85:L87" si="47">F85*I85</f>
        <v>0</v>
      </c>
      <c r="M85" s="166">
        <f t="shared" ref="M85:M87" si="48">G85*I85</f>
        <v>0</v>
      </c>
      <c r="N85" s="166">
        <f t="shared" ref="N85:N87" si="49">J85-M85</f>
        <v>2896.78</v>
      </c>
      <c r="O85" s="190">
        <f t="shared" si="39"/>
        <v>0</v>
      </c>
    </row>
    <row r="86" spans="1:16" s="154" customFormat="1">
      <c r="A86" s="183" t="str">
        <f>'[1]Orçamento Sintético'!A88</f>
        <v>1.10.02.2</v>
      </c>
      <c r="B86" s="183" t="str">
        <f>'[1]Orçamento Sintético'!D88</f>
        <v>Revisão de esquadrias de alumínio</v>
      </c>
      <c r="C86" s="184" t="str">
        <f>'[1]Orçamento Sintético'!E88</f>
        <v>m²</v>
      </c>
      <c r="D86" s="184">
        <v>23.82</v>
      </c>
      <c r="E86" s="234">
        <v>0</v>
      </c>
      <c r="F86" s="235"/>
      <c r="G86" s="185">
        <f t="shared" si="13"/>
        <v>0</v>
      </c>
      <c r="H86" s="185">
        <f t="shared" si="19"/>
        <v>23.82</v>
      </c>
      <c r="I86" s="227">
        <v>108.65</v>
      </c>
      <c r="J86" s="236">
        <f t="shared" si="45"/>
        <v>2588.04</v>
      </c>
      <c r="K86" s="166">
        <f t="shared" si="46"/>
        <v>0</v>
      </c>
      <c r="L86" s="166">
        <f t="shared" si="47"/>
        <v>0</v>
      </c>
      <c r="M86" s="166">
        <f t="shared" si="48"/>
        <v>0</v>
      </c>
      <c r="N86" s="166">
        <f t="shared" si="49"/>
        <v>2588.04</v>
      </c>
      <c r="O86" s="190">
        <f t="shared" si="39"/>
        <v>0</v>
      </c>
    </row>
    <row r="87" spans="1:16" s="154" customFormat="1" ht="36">
      <c r="A87" s="183" t="str">
        <f>'[1]Orçamento Sintético'!A89</f>
        <v>1.10.02.3</v>
      </c>
      <c r="B87" s="183" t="str">
        <f>'[1]Orçamento Sintético'!D89</f>
        <v>Porta ou janela em alumínio, cor N/P/B,tipo veneziana, de abrir ou correr, completa inclusive caixilhos, dobradiças ou roldanas e fechadura</v>
      </c>
      <c r="C87" s="184" t="str">
        <f>'[1]Orçamento Sintético'!E89</f>
        <v>m²</v>
      </c>
      <c r="D87" s="184">
        <v>8.64</v>
      </c>
      <c r="E87" s="234">
        <v>0</v>
      </c>
      <c r="F87" s="235"/>
      <c r="G87" s="185">
        <f t="shared" si="13"/>
        <v>0</v>
      </c>
      <c r="H87" s="185">
        <f t="shared" si="19"/>
        <v>8.64</v>
      </c>
      <c r="I87" s="227">
        <v>335.46</v>
      </c>
      <c r="J87" s="236">
        <f t="shared" si="45"/>
        <v>2898.37</v>
      </c>
      <c r="K87" s="166">
        <f t="shared" si="46"/>
        <v>0</v>
      </c>
      <c r="L87" s="166">
        <f t="shared" si="47"/>
        <v>0</v>
      </c>
      <c r="M87" s="166">
        <f t="shared" si="48"/>
        <v>0</v>
      </c>
      <c r="N87" s="166">
        <f t="shared" si="49"/>
        <v>2898.37</v>
      </c>
      <c r="O87" s="190">
        <f t="shared" si="39"/>
        <v>0</v>
      </c>
    </row>
    <row r="88" spans="1:16" s="206" customFormat="1">
      <c r="A88" s="239" t="str">
        <f>'[1]Orçamento Sintético'!A90</f>
        <v>1.10.03</v>
      </c>
      <c r="B88" s="239" t="str">
        <f>'[1]Orçamento Sintético'!D90</f>
        <v>METÁLICA</v>
      </c>
      <c r="C88" s="240"/>
      <c r="D88" s="240"/>
      <c r="E88" s="241"/>
      <c r="F88" s="249"/>
      <c r="G88" s="208"/>
      <c r="H88" s="208"/>
      <c r="I88" s="243"/>
      <c r="J88" s="259">
        <f>SUM(J89:J90)</f>
        <v>1348.1799999999998</v>
      </c>
      <c r="K88" s="259">
        <f>SUM(K89:K90)</f>
        <v>0</v>
      </c>
      <c r="L88" s="259">
        <f>SUM(L89:L90)</f>
        <v>0</v>
      </c>
      <c r="M88" s="259">
        <f>SUM(M89:M90)</f>
        <v>0</v>
      </c>
      <c r="N88" s="259">
        <f>SUM(N89:N90)</f>
        <v>1348.1799999999998</v>
      </c>
      <c r="O88" s="212"/>
    </row>
    <row r="89" spans="1:16" s="154" customFormat="1">
      <c r="A89" s="183" t="str">
        <f>'[1]Orçamento Sintético'!A91</f>
        <v>1.10.03.1</v>
      </c>
      <c r="B89" s="183" t="str">
        <f>'[1]Orçamento Sintético'!D91</f>
        <v>Revisão de esquadria de ferro</v>
      </c>
      <c r="C89" s="184" t="str">
        <f>'[1]Orçamento Sintético'!E91</f>
        <v>m²</v>
      </c>
      <c r="D89" s="184">
        <v>1.5</v>
      </c>
      <c r="E89" s="234">
        <v>0</v>
      </c>
      <c r="F89" s="235"/>
      <c r="G89" s="185">
        <f t="shared" si="13"/>
        <v>0</v>
      </c>
      <c r="H89" s="185">
        <f t="shared" si="19"/>
        <v>1.5</v>
      </c>
      <c r="I89" s="227">
        <v>156.25</v>
      </c>
      <c r="J89" s="236">
        <v>234.37</v>
      </c>
      <c r="K89" s="166">
        <f t="shared" ref="K89:K90" si="50">E89*I89</f>
        <v>0</v>
      </c>
      <c r="L89" s="166">
        <f t="shared" ref="L89:L90" si="51">F89*I89</f>
        <v>0</v>
      </c>
      <c r="M89" s="166">
        <f t="shared" ref="M89:M90" si="52">G89*I89</f>
        <v>0</v>
      </c>
      <c r="N89" s="166">
        <f t="shared" ref="N89:N90" si="53">J89-M89</f>
        <v>234.37</v>
      </c>
      <c r="O89" s="190">
        <f t="shared" si="39"/>
        <v>0</v>
      </c>
      <c r="P89" s="181"/>
    </row>
    <row r="90" spans="1:16" s="154" customFormat="1">
      <c r="A90" s="183" t="str">
        <f>'[1]Orçamento Sintético'!A92</f>
        <v>1.10.03.2</v>
      </c>
      <c r="B90" s="183" t="str">
        <f>'[1]Orçamento Sintético'!D92</f>
        <v>Grade proteção c/ barra quadrada ferro 5/8""</v>
      </c>
      <c r="C90" s="184" t="str">
        <f>'[1]Orçamento Sintético'!E92</f>
        <v>m²</v>
      </c>
      <c r="D90" s="184">
        <v>6.78</v>
      </c>
      <c r="E90" s="234">
        <v>0</v>
      </c>
      <c r="F90" s="235"/>
      <c r="G90" s="185">
        <f t="shared" si="13"/>
        <v>0</v>
      </c>
      <c r="H90" s="185">
        <f t="shared" si="19"/>
        <v>6.78</v>
      </c>
      <c r="I90" s="227">
        <v>164.28</v>
      </c>
      <c r="J90" s="236">
        <v>1113.81</v>
      </c>
      <c r="K90" s="166">
        <f t="shared" si="50"/>
        <v>0</v>
      </c>
      <c r="L90" s="166">
        <f t="shared" si="51"/>
        <v>0</v>
      </c>
      <c r="M90" s="166">
        <f t="shared" si="52"/>
        <v>0</v>
      </c>
      <c r="N90" s="166">
        <f t="shared" si="53"/>
        <v>1113.81</v>
      </c>
      <c r="O90" s="190">
        <f t="shared" si="39"/>
        <v>0</v>
      </c>
    </row>
    <row r="91" spans="1:16" s="251" customFormat="1">
      <c r="A91" s="229" t="str">
        <f>'[1]Orçamento Sintético'!A93</f>
        <v>1.11</v>
      </c>
      <c r="B91" s="229" t="str">
        <f>'[1]Orçamento Sintético'!D93</f>
        <v>VIDROS</v>
      </c>
      <c r="C91" s="252"/>
      <c r="D91" s="252"/>
      <c r="E91" s="237"/>
      <c r="F91" s="255"/>
      <c r="G91" s="254"/>
      <c r="H91" s="254"/>
      <c r="I91" s="255"/>
      <c r="J91" s="260">
        <f>J92</f>
        <v>4425.5</v>
      </c>
      <c r="K91" s="260">
        <f>K92</f>
        <v>0</v>
      </c>
      <c r="L91" s="260">
        <f>L92</f>
        <v>0</v>
      </c>
      <c r="M91" s="260">
        <f>M92</f>
        <v>0</v>
      </c>
      <c r="N91" s="260">
        <f>N92</f>
        <v>4425.5</v>
      </c>
      <c r="O91" s="257"/>
    </row>
    <row r="92" spans="1:16" s="154" customFormat="1" ht="36">
      <c r="A92" s="183" t="str">
        <f>'[1]Orçamento Sintético'!A94</f>
        <v>1.11.1</v>
      </c>
      <c r="B92" s="183" t="str">
        <f>'[1]Orçamento Sintético'!D94</f>
        <v>INSTALAÇÃO DE VIDRO LISO INCOLOR, E = 4 MM, EM ESQUADRIA DE ALUMÍNIO OU PVC, FIXADO COM BAGUETE. AF_01/2021_P</v>
      </c>
      <c r="C92" s="184" t="str">
        <f>'[1]Orçamento Sintético'!E94</f>
        <v>m²</v>
      </c>
      <c r="D92" s="184">
        <v>14.24</v>
      </c>
      <c r="E92" s="234">
        <v>0</v>
      </c>
      <c r="F92" s="235"/>
      <c r="G92" s="185">
        <f t="shared" si="13"/>
        <v>0</v>
      </c>
      <c r="H92" s="185">
        <f t="shared" si="19"/>
        <v>14.24</v>
      </c>
      <c r="I92" s="227">
        <v>310.77999999999997</v>
      </c>
      <c r="J92" s="236">
        <v>4425.5</v>
      </c>
      <c r="K92" s="166">
        <f>E92*I92</f>
        <v>0</v>
      </c>
      <c r="L92" s="166">
        <f>F92*I92</f>
        <v>0</v>
      </c>
      <c r="M92" s="166">
        <f>G92*I92</f>
        <v>0</v>
      </c>
      <c r="N92" s="166">
        <f>J92-M92</f>
        <v>4425.5</v>
      </c>
      <c r="O92" s="190">
        <f t="shared" si="39"/>
        <v>0</v>
      </c>
    </row>
    <row r="93" spans="1:16" s="251" customFormat="1">
      <c r="A93" s="229" t="str">
        <f>'[1]Orçamento Sintético'!A95</f>
        <v>1.12</v>
      </c>
      <c r="B93" s="229" t="str">
        <f>'[1]Orçamento Sintético'!D95</f>
        <v>LOUÇAS E METAIS</v>
      </c>
      <c r="C93" s="252"/>
      <c r="D93" s="252"/>
      <c r="E93" s="237"/>
      <c r="F93" s="255"/>
      <c r="G93" s="254"/>
      <c r="H93" s="254"/>
      <c r="I93" s="255"/>
      <c r="J93" s="260">
        <f>J94+J111+J115+J117</f>
        <v>17939.500000000004</v>
      </c>
      <c r="K93" s="260">
        <f>K94+K111+K115+K117</f>
        <v>0</v>
      </c>
      <c r="L93" s="260">
        <f>L94+L111+L115+L117</f>
        <v>0</v>
      </c>
      <c r="M93" s="260">
        <f>M94+M111+M115+M117</f>
        <v>0</v>
      </c>
      <c r="N93" s="260">
        <f>N94+N111+N115+N117</f>
        <v>17939.500000000004</v>
      </c>
      <c r="O93" s="257"/>
    </row>
    <row r="94" spans="1:16" s="206" customFormat="1">
      <c r="A94" s="239" t="str">
        <f>'[1]Orçamento Sintético'!A96</f>
        <v>1.12.01</v>
      </c>
      <c r="B94" s="239" t="str">
        <f>'[1]Orçamento Sintético'!D96</f>
        <v>BANHEIROS</v>
      </c>
      <c r="C94" s="240"/>
      <c r="D94" s="240"/>
      <c r="E94" s="241"/>
      <c r="F94" s="242"/>
      <c r="G94" s="208"/>
      <c r="H94" s="208"/>
      <c r="I94" s="243"/>
      <c r="J94" s="258">
        <f>SUM(J95:J110)</f>
        <v>14738.04</v>
      </c>
      <c r="K94" s="258">
        <f>SUM(K95:K110)</f>
        <v>0</v>
      </c>
      <c r="L94" s="258">
        <f>SUM(L95:L110)</f>
        <v>0</v>
      </c>
      <c r="M94" s="258">
        <f>SUM(M95:M110)</f>
        <v>0</v>
      </c>
      <c r="N94" s="258">
        <f>SUM(N95:N110)</f>
        <v>14738.04</v>
      </c>
      <c r="O94" s="212"/>
    </row>
    <row r="95" spans="1:16" s="154" customFormat="1" ht="36">
      <c r="A95" s="183" t="str">
        <f>'[1]Orçamento Sintético'!A97</f>
        <v>1.12.01.1</v>
      </c>
      <c r="B95" s="183" t="str">
        <f>'[1]Orçamento Sintético'!D97</f>
        <v>Vaso sanitario c/caixa de descarga acoplada, linha saveiro, CELITE ou similar,  c/ engate pvc, assento universal AMANCO ou similar</v>
      </c>
      <c r="C95" s="184" t="str">
        <f>'[1]Orçamento Sintético'!E97</f>
        <v>un</v>
      </c>
      <c r="D95" s="184">
        <v>6</v>
      </c>
      <c r="E95" s="234">
        <v>0</v>
      </c>
      <c r="F95" s="235"/>
      <c r="G95" s="185">
        <f t="shared" si="13"/>
        <v>0</v>
      </c>
      <c r="H95" s="185">
        <f t="shared" si="19"/>
        <v>6</v>
      </c>
      <c r="I95" s="227">
        <v>497.6</v>
      </c>
      <c r="J95" s="236">
        <f t="shared" ref="J95:J110" si="54">ROUND(D95*I95,2)</f>
        <v>2985.6</v>
      </c>
      <c r="K95" s="166">
        <f t="shared" ref="K95:K110" si="55">E95*I95</f>
        <v>0</v>
      </c>
      <c r="L95" s="166">
        <f t="shared" ref="L95:L110" si="56">F95*I95</f>
        <v>0</v>
      </c>
      <c r="M95" s="166">
        <f t="shared" ref="M95:M110" si="57">G95*I95</f>
        <v>0</v>
      </c>
      <c r="N95" s="166">
        <f t="shared" ref="N95:N110" si="58">J95-M95</f>
        <v>2985.6</v>
      </c>
      <c r="O95" s="190">
        <f t="shared" si="39"/>
        <v>0</v>
      </c>
      <c r="P95" s="181"/>
    </row>
    <row r="96" spans="1:16" s="154" customFormat="1" ht="48">
      <c r="A96" s="183" t="str">
        <f>'[1]Orçamento Sintético'!A98</f>
        <v>1.12.01.2</v>
      </c>
      <c r="B96" s="183" t="str">
        <f>'[1]Orçamento Sintético'!D98</f>
        <v>Mictório de louça branca com sifão integrado, engate flexivel cromado 1/2"", registro de pressão 1/2"" com canopla cromada acabamento simples e conjunto de fixação</v>
      </c>
      <c r="C96" s="184" t="str">
        <f>'[1]Orçamento Sintético'!E98</f>
        <v>un</v>
      </c>
      <c r="D96" s="184">
        <v>2</v>
      </c>
      <c r="E96" s="234">
        <v>0</v>
      </c>
      <c r="F96" s="235"/>
      <c r="G96" s="185">
        <f t="shared" si="13"/>
        <v>0</v>
      </c>
      <c r="H96" s="185">
        <f t="shared" si="19"/>
        <v>2</v>
      </c>
      <c r="I96" s="227">
        <v>638.44000000000005</v>
      </c>
      <c r="J96" s="236">
        <f t="shared" si="54"/>
        <v>1276.8800000000001</v>
      </c>
      <c r="K96" s="166">
        <f t="shared" si="55"/>
        <v>0</v>
      </c>
      <c r="L96" s="166">
        <f t="shared" si="56"/>
        <v>0</v>
      </c>
      <c r="M96" s="166">
        <f t="shared" si="57"/>
        <v>0</v>
      </c>
      <c r="N96" s="166">
        <f t="shared" si="58"/>
        <v>1276.8800000000001</v>
      </c>
      <c r="O96" s="190">
        <f t="shared" si="39"/>
        <v>0</v>
      </c>
    </row>
    <row r="97" spans="1:16" s="154" customFormat="1">
      <c r="A97" s="183" t="str">
        <f>'[1]Orçamento Sintético'!A99</f>
        <v>1.12.01.3</v>
      </c>
      <c r="B97" s="183" t="str">
        <f>'[1]Orçamento Sintético'!D99</f>
        <v>Dispenser para toalha interfolhada</v>
      </c>
      <c r="C97" s="184" t="str">
        <f>'[1]Orçamento Sintético'!E99</f>
        <v>un</v>
      </c>
      <c r="D97" s="184">
        <v>4</v>
      </c>
      <c r="E97" s="234">
        <v>0</v>
      </c>
      <c r="F97" s="235"/>
      <c r="G97" s="185">
        <f t="shared" si="13"/>
        <v>0</v>
      </c>
      <c r="H97" s="185">
        <f t="shared" si="19"/>
        <v>4</v>
      </c>
      <c r="I97" s="227">
        <v>47.68</v>
      </c>
      <c r="J97" s="236">
        <f t="shared" si="54"/>
        <v>190.72</v>
      </c>
      <c r="K97" s="166">
        <f t="shared" si="55"/>
        <v>0</v>
      </c>
      <c r="L97" s="166">
        <f t="shared" si="56"/>
        <v>0</v>
      </c>
      <c r="M97" s="166">
        <f t="shared" si="57"/>
        <v>0</v>
      </c>
      <c r="N97" s="166">
        <f t="shared" si="58"/>
        <v>190.72</v>
      </c>
      <c r="O97" s="190">
        <f t="shared" si="39"/>
        <v>0</v>
      </c>
    </row>
    <row r="98" spans="1:16" s="154" customFormat="1" ht="24">
      <c r="A98" s="183" t="str">
        <f>'[1]Orçamento Sintético'!A100</f>
        <v>1.12.01.4</v>
      </c>
      <c r="B98" s="183" t="str">
        <f>'[1]Orçamento Sintético'!D100</f>
        <v>Dispenser, em plástico, para papel higiênico em rolo</v>
      </c>
      <c r="C98" s="184" t="str">
        <f>'[1]Orçamento Sintético'!E100</f>
        <v>un</v>
      </c>
      <c r="D98" s="184">
        <v>8</v>
      </c>
      <c r="E98" s="234">
        <v>0</v>
      </c>
      <c r="F98" s="235"/>
      <c r="G98" s="185">
        <f t="shared" si="13"/>
        <v>0</v>
      </c>
      <c r="H98" s="185">
        <f t="shared" si="19"/>
        <v>8</v>
      </c>
      <c r="I98" s="227">
        <v>71.17</v>
      </c>
      <c r="J98" s="236">
        <f t="shared" si="54"/>
        <v>569.36</v>
      </c>
      <c r="K98" s="166">
        <f t="shared" si="55"/>
        <v>0</v>
      </c>
      <c r="L98" s="166">
        <f t="shared" si="56"/>
        <v>0</v>
      </c>
      <c r="M98" s="166">
        <f t="shared" si="57"/>
        <v>0</v>
      </c>
      <c r="N98" s="166">
        <f t="shared" si="58"/>
        <v>569.36</v>
      </c>
      <c r="O98" s="190">
        <f t="shared" si="39"/>
        <v>0</v>
      </c>
    </row>
    <row r="99" spans="1:16" s="154" customFormat="1" ht="36">
      <c r="A99" s="183" t="str">
        <f>'[1]Orçamento Sintético'!A101</f>
        <v>1.12.01.5</v>
      </c>
      <c r="B99" s="183" t="str">
        <f>'[1]Orçamento Sintético'!D101</f>
        <v>SABONETEIRA PLASTICA TIPO DISPENSER PARA SABONETE LIQUIDO COM RESERVATORIO 800 A 1500 ML, INCLUSO FIXAÇÃO. AF_01/2020</v>
      </c>
      <c r="C99" s="184" t="str">
        <f>'[1]Orçamento Sintético'!E101</f>
        <v>UN</v>
      </c>
      <c r="D99" s="184">
        <v>4</v>
      </c>
      <c r="E99" s="234">
        <v>0</v>
      </c>
      <c r="F99" s="235"/>
      <c r="G99" s="185">
        <f t="shared" si="13"/>
        <v>0</v>
      </c>
      <c r="H99" s="185">
        <f t="shared" si="19"/>
        <v>4</v>
      </c>
      <c r="I99" s="227">
        <v>74.430000000000007</v>
      </c>
      <c r="J99" s="236">
        <f t="shared" si="54"/>
        <v>297.72000000000003</v>
      </c>
      <c r="K99" s="166">
        <f t="shared" si="55"/>
        <v>0</v>
      </c>
      <c r="L99" s="166">
        <f t="shared" si="56"/>
        <v>0</v>
      </c>
      <c r="M99" s="166">
        <f t="shared" si="57"/>
        <v>0</v>
      </c>
      <c r="N99" s="166">
        <f t="shared" si="58"/>
        <v>297.72000000000003</v>
      </c>
      <c r="O99" s="190">
        <f t="shared" si="39"/>
        <v>0</v>
      </c>
    </row>
    <row r="100" spans="1:16" s="154" customFormat="1" ht="60">
      <c r="A100" s="183" t="str">
        <f>'[1]Orçamento Sintético'!A102</f>
        <v>1.12.01.6</v>
      </c>
      <c r="B100" s="183" t="str">
        <f>'[1]Orçamento Sintético'!D102</f>
        <v>Lavatório com bancada em granito cinza andorinha, e = 2cm, dim 1,50x0,60, com 02 cubas de embutir de louça, sifão cromado, válvula cromada, torneira cromada, inclusive rodopia 10 cm, assentada</v>
      </c>
      <c r="C100" s="184" t="str">
        <f>'[1]Orçamento Sintético'!E102</f>
        <v>un</v>
      </c>
      <c r="D100" s="184">
        <v>1</v>
      </c>
      <c r="E100" s="234">
        <v>0</v>
      </c>
      <c r="F100" s="235"/>
      <c r="G100" s="185">
        <f t="shared" si="13"/>
        <v>0</v>
      </c>
      <c r="H100" s="185">
        <f t="shared" si="19"/>
        <v>1</v>
      </c>
      <c r="I100" s="227">
        <v>1665.27</v>
      </c>
      <c r="J100" s="236">
        <f t="shared" si="54"/>
        <v>1665.27</v>
      </c>
      <c r="K100" s="166">
        <f t="shared" si="55"/>
        <v>0</v>
      </c>
      <c r="L100" s="166">
        <f t="shared" si="56"/>
        <v>0</v>
      </c>
      <c r="M100" s="166">
        <f t="shared" si="57"/>
        <v>0</v>
      </c>
      <c r="N100" s="166">
        <f t="shared" si="58"/>
        <v>1665.27</v>
      </c>
      <c r="O100" s="190">
        <f t="shared" si="39"/>
        <v>0</v>
      </c>
    </row>
    <row r="101" spans="1:16" s="154" customFormat="1" ht="60">
      <c r="A101" s="183" t="str">
        <f>'[1]Orçamento Sintético'!A103</f>
        <v>1.12.01.7</v>
      </c>
      <c r="B101" s="183" t="str">
        <f>'[1]Orçamento Sintético'!D103</f>
        <v>Lavatório com bancada em granito cinza andorinha, e = 2cm, dim 2.00x0.60, com 02 cubas de embutir de louça, sifão ajustável metalizado, válvula cromada, torneira cromada, inclusive rodopia 10 cm, assentada</v>
      </c>
      <c r="C101" s="184" t="str">
        <f>'[1]Orçamento Sintético'!E103</f>
        <v>un</v>
      </c>
      <c r="D101" s="184">
        <v>1</v>
      </c>
      <c r="E101" s="234">
        <v>0</v>
      </c>
      <c r="F101" s="235"/>
      <c r="G101" s="185">
        <f t="shared" si="13"/>
        <v>0</v>
      </c>
      <c r="H101" s="185">
        <f t="shared" si="19"/>
        <v>1</v>
      </c>
      <c r="I101" s="227">
        <v>1513.54</v>
      </c>
      <c r="J101" s="236">
        <f t="shared" si="54"/>
        <v>1513.54</v>
      </c>
      <c r="K101" s="166">
        <f t="shared" si="55"/>
        <v>0</v>
      </c>
      <c r="L101" s="166">
        <f t="shared" si="56"/>
        <v>0</v>
      </c>
      <c r="M101" s="166">
        <f t="shared" si="57"/>
        <v>0</v>
      </c>
      <c r="N101" s="166">
        <f t="shared" si="58"/>
        <v>1513.54</v>
      </c>
      <c r="O101" s="190">
        <f t="shared" si="39"/>
        <v>0</v>
      </c>
    </row>
    <row r="102" spans="1:16" s="154" customFormat="1" ht="36">
      <c r="A102" s="183" t="str">
        <f>'[1]Orçamento Sintético'!A104</f>
        <v>1.12.01.8</v>
      </c>
      <c r="B102" s="183" t="str">
        <f>'[1]Orçamento Sintético'!D104</f>
        <v>Lavatório louça de canto (Deca-Izy, ref L-10117 ou similar) sem coluna, c/ sifão cromado, válvula cromada, engate cromado, exclusive torneira</v>
      </c>
      <c r="C102" s="184" t="str">
        <f>'[1]Orçamento Sintético'!E104</f>
        <v>un</v>
      </c>
      <c r="D102" s="184">
        <v>2</v>
      </c>
      <c r="E102" s="234">
        <v>0</v>
      </c>
      <c r="F102" s="235"/>
      <c r="G102" s="185">
        <f t="shared" si="13"/>
        <v>0</v>
      </c>
      <c r="H102" s="185">
        <f t="shared" si="19"/>
        <v>2</v>
      </c>
      <c r="I102" s="227">
        <v>490.66</v>
      </c>
      <c r="J102" s="236">
        <f t="shared" si="54"/>
        <v>981.32</v>
      </c>
      <c r="K102" s="166">
        <f t="shared" si="55"/>
        <v>0</v>
      </c>
      <c r="L102" s="166">
        <f t="shared" si="56"/>
        <v>0</v>
      </c>
      <c r="M102" s="166">
        <f t="shared" si="57"/>
        <v>0</v>
      </c>
      <c r="N102" s="166">
        <f t="shared" si="58"/>
        <v>981.32</v>
      </c>
      <c r="O102" s="190">
        <f t="shared" si="39"/>
        <v>0</v>
      </c>
    </row>
    <row r="103" spans="1:16" s="154" customFormat="1">
      <c r="A103" s="183" t="str">
        <f>'[1]Orçamento Sintético'!A105</f>
        <v>1.12.01.9</v>
      </c>
      <c r="B103" s="183" t="str">
        <f>'[1]Orçamento Sintético'!D105</f>
        <v>Torneira cromada para PNE Nbr9050 NR32</v>
      </c>
      <c r="C103" s="184" t="str">
        <f>'[1]Orçamento Sintético'!E105</f>
        <v>un</v>
      </c>
      <c r="D103" s="184">
        <v>2</v>
      </c>
      <c r="E103" s="234">
        <v>0</v>
      </c>
      <c r="F103" s="235"/>
      <c r="G103" s="185">
        <f t="shared" si="13"/>
        <v>0</v>
      </c>
      <c r="H103" s="185">
        <f t="shared" si="19"/>
        <v>2</v>
      </c>
      <c r="I103" s="227">
        <v>114.41</v>
      </c>
      <c r="J103" s="236">
        <f t="shared" si="54"/>
        <v>228.82</v>
      </c>
      <c r="K103" s="166">
        <f t="shared" si="55"/>
        <v>0</v>
      </c>
      <c r="L103" s="166">
        <f t="shared" si="56"/>
        <v>0</v>
      </c>
      <c r="M103" s="166">
        <f t="shared" si="57"/>
        <v>0</v>
      </c>
      <c r="N103" s="166">
        <f t="shared" si="58"/>
        <v>228.82</v>
      </c>
      <c r="O103" s="190">
        <f t="shared" si="39"/>
        <v>0</v>
      </c>
    </row>
    <row r="104" spans="1:16" s="154" customFormat="1" ht="36">
      <c r="A104" s="183" t="str">
        <f>'[1]Orçamento Sintético'!A106</f>
        <v>1.12.01.10</v>
      </c>
      <c r="B104" s="183" t="str">
        <f>'[1]Orçamento Sintético'!D106</f>
        <v>BARRA DE APOIO RETA, EM ALUMINIO, COMPRIMENTO 70 CM,  FIXADA NA PAREDE - FORNECIMENTO E INSTALAÇÃO. AF_01/2020</v>
      </c>
      <c r="C104" s="184" t="str">
        <f>'[1]Orçamento Sintético'!E106</f>
        <v>UN</v>
      </c>
      <c r="D104" s="184">
        <v>2</v>
      </c>
      <c r="E104" s="234">
        <v>0</v>
      </c>
      <c r="F104" s="235"/>
      <c r="G104" s="185">
        <f t="shared" si="13"/>
        <v>0</v>
      </c>
      <c r="H104" s="185">
        <f t="shared" si="19"/>
        <v>2</v>
      </c>
      <c r="I104" s="227">
        <v>235.12</v>
      </c>
      <c r="J104" s="236">
        <f t="shared" si="54"/>
        <v>470.24</v>
      </c>
      <c r="K104" s="166">
        <f t="shared" si="55"/>
        <v>0</v>
      </c>
      <c r="L104" s="166">
        <f t="shared" si="56"/>
        <v>0</v>
      </c>
      <c r="M104" s="166">
        <f t="shared" si="57"/>
        <v>0</v>
      </c>
      <c r="N104" s="166">
        <f t="shared" si="58"/>
        <v>470.24</v>
      </c>
      <c r="O104" s="190">
        <f t="shared" si="39"/>
        <v>0</v>
      </c>
      <c r="P104" s="181"/>
    </row>
    <row r="105" spans="1:16" s="154" customFormat="1" ht="36">
      <c r="A105" s="183" t="str">
        <f>'[1]Orçamento Sintético'!A107</f>
        <v>1.12.01.11</v>
      </c>
      <c r="B105" s="183" t="str">
        <f>'[1]Orçamento Sintético'!D107</f>
        <v>BARRA DE APOIO RETA, EM ALUMINIO, COMPRIMENTO 60 CM,  FIXADA NA PAREDE - FORNECIMENTO E INSTALAÇÃO. AF_01/2020</v>
      </c>
      <c r="C105" s="184" t="str">
        <f>'[1]Orçamento Sintético'!E107</f>
        <v>UN</v>
      </c>
      <c r="D105" s="184">
        <v>4</v>
      </c>
      <c r="E105" s="234">
        <v>0</v>
      </c>
      <c r="F105" s="235"/>
      <c r="G105" s="185">
        <f t="shared" si="13"/>
        <v>0</v>
      </c>
      <c r="H105" s="185">
        <f t="shared" si="19"/>
        <v>4</v>
      </c>
      <c r="I105" s="227">
        <v>211.2</v>
      </c>
      <c r="J105" s="236">
        <f t="shared" si="54"/>
        <v>844.8</v>
      </c>
      <c r="K105" s="166">
        <f t="shared" si="55"/>
        <v>0</v>
      </c>
      <c r="L105" s="166">
        <f t="shared" si="56"/>
        <v>0</v>
      </c>
      <c r="M105" s="166">
        <f t="shared" si="57"/>
        <v>0</v>
      </c>
      <c r="N105" s="166">
        <f t="shared" si="58"/>
        <v>844.8</v>
      </c>
      <c r="O105" s="190">
        <f t="shared" si="39"/>
        <v>0</v>
      </c>
    </row>
    <row r="106" spans="1:16" s="154" customFormat="1" ht="24">
      <c r="A106" s="183" t="str">
        <f>'[1]Orçamento Sintético'!A108</f>
        <v>1.12.01.12</v>
      </c>
      <c r="B106" s="183" t="str">
        <f>'[1]Orçamento Sintético'!D108</f>
        <v>Alarme Banheiro Pne Deficiente Físico Conforme Nbr 9050 com acionador</v>
      </c>
      <c r="C106" s="184" t="str">
        <f>'[1]Orçamento Sintético'!E108</f>
        <v>un</v>
      </c>
      <c r="D106" s="184">
        <v>2</v>
      </c>
      <c r="E106" s="234">
        <v>0</v>
      </c>
      <c r="F106" s="235"/>
      <c r="G106" s="185">
        <f t="shared" si="13"/>
        <v>0</v>
      </c>
      <c r="H106" s="185">
        <f t="shared" si="19"/>
        <v>2</v>
      </c>
      <c r="I106" s="227">
        <v>485.42</v>
      </c>
      <c r="J106" s="236">
        <f t="shared" si="54"/>
        <v>970.84</v>
      </c>
      <c r="K106" s="166">
        <f t="shared" si="55"/>
        <v>0</v>
      </c>
      <c r="L106" s="166">
        <f t="shared" si="56"/>
        <v>0</v>
      </c>
      <c r="M106" s="166">
        <f t="shared" si="57"/>
        <v>0</v>
      </c>
      <c r="N106" s="166">
        <f t="shared" si="58"/>
        <v>970.84</v>
      </c>
      <c r="O106" s="190">
        <f t="shared" si="39"/>
        <v>0</v>
      </c>
    </row>
    <row r="107" spans="1:16" s="154" customFormat="1" ht="24">
      <c r="A107" s="183" t="str">
        <f>'[1]Orçamento Sintético'!A109</f>
        <v>1.12.01.13</v>
      </c>
      <c r="B107" s="183" t="str">
        <f>'[1]Orçamento Sintético'!D109</f>
        <v>Placa de indicativa em acrílico e adesivo, com sinalização para deficientes, dim.: 12 x 30 cm</v>
      </c>
      <c r="C107" s="184" t="str">
        <f>'[1]Orçamento Sintético'!E109</f>
        <v>Un</v>
      </c>
      <c r="D107" s="184">
        <v>2</v>
      </c>
      <c r="E107" s="234">
        <v>0</v>
      </c>
      <c r="F107" s="235"/>
      <c r="G107" s="185">
        <f t="shared" si="13"/>
        <v>0</v>
      </c>
      <c r="H107" s="185">
        <f t="shared" si="19"/>
        <v>2</v>
      </c>
      <c r="I107" s="227">
        <v>45.81</v>
      </c>
      <c r="J107" s="236">
        <f t="shared" si="54"/>
        <v>91.62</v>
      </c>
      <c r="K107" s="166">
        <f t="shared" si="55"/>
        <v>0</v>
      </c>
      <c r="L107" s="166">
        <f t="shared" si="56"/>
        <v>0</v>
      </c>
      <c r="M107" s="166">
        <f t="shared" si="57"/>
        <v>0</v>
      </c>
      <c r="N107" s="166">
        <f t="shared" si="58"/>
        <v>91.62</v>
      </c>
      <c r="O107" s="190">
        <f t="shared" si="39"/>
        <v>0</v>
      </c>
    </row>
    <row r="108" spans="1:16" s="154" customFormat="1">
      <c r="A108" s="183" t="str">
        <f>'[1]Orçamento Sintético'!A110</f>
        <v>1.12.01.14</v>
      </c>
      <c r="B108" s="183" t="str">
        <f>'[1]Orçamento Sintético'!D110</f>
        <v>Espelho plano 3mm</v>
      </c>
      <c r="C108" s="184" t="str">
        <f>'[1]Orçamento Sintético'!E110</f>
        <v>m²</v>
      </c>
      <c r="D108" s="184">
        <v>3.33</v>
      </c>
      <c r="E108" s="234">
        <v>0</v>
      </c>
      <c r="F108" s="235"/>
      <c r="G108" s="185">
        <f t="shared" ref="G108:G110" si="59">SUM(E108:F108)</f>
        <v>0</v>
      </c>
      <c r="H108" s="185">
        <f t="shared" si="19"/>
        <v>3.33</v>
      </c>
      <c r="I108" s="227">
        <v>192.97</v>
      </c>
      <c r="J108" s="236">
        <f t="shared" si="54"/>
        <v>642.59</v>
      </c>
      <c r="K108" s="166">
        <f t="shared" si="55"/>
        <v>0</v>
      </c>
      <c r="L108" s="166">
        <f t="shared" si="56"/>
        <v>0</v>
      </c>
      <c r="M108" s="166">
        <f t="shared" si="57"/>
        <v>0</v>
      </c>
      <c r="N108" s="166">
        <f t="shared" si="58"/>
        <v>642.59</v>
      </c>
      <c r="O108" s="190">
        <f t="shared" si="39"/>
        <v>0</v>
      </c>
    </row>
    <row r="109" spans="1:16" s="154" customFormat="1">
      <c r="A109" s="183" t="str">
        <f>'[1]Orçamento Sintético'!A111</f>
        <v>1.12.01.15</v>
      </c>
      <c r="B109" s="183" t="str">
        <f>'[1]Orçamento Sintético'!D111</f>
        <v>Cabide de louça, DECA A680, branco ou similar</v>
      </c>
      <c r="C109" s="184" t="str">
        <f>'[1]Orçamento Sintético'!E111</f>
        <v>un</v>
      </c>
      <c r="D109" s="184">
        <v>4</v>
      </c>
      <c r="E109" s="234">
        <v>0</v>
      </c>
      <c r="F109" s="235"/>
      <c r="G109" s="185">
        <f t="shared" si="59"/>
        <v>0</v>
      </c>
      <c r="H109" s="185">
        <f t="shared" si="19"/>
        <v>4</v>
      </c>
      <c r="I109" s="227">
        <v>19.760000000000002</v>
      </c>
      <c r="J109" s="236">
        <f t="shared" si="54"/>
        <v>79.040000000000006</v>
      </c>
      <c r="K109" s="166">
        <f t="shared" si="55"/>
        <v>0</v>
      </c>
      <c r="L109" s="166">
        <f t="shared" si="56"/>
        <v>0</v>
      </c>
      <c r="M109" s="166">
        <f t="shared" si="57"/>
        <v>0</v>
      </c>
      <c r="N109" s="166">
        <f t="shared" si="58"/>
        <v>79.040000000000006</v>
      </c>
      <c r="O109" s="190">
        <f t="shared" si="39"/>
        <v>0</v>
      </c>
      <c r="P109" s="181"/>
    </row>
    <row r="110" spans="1:16" s="154" customFormat="1" ht="36">
      <c r="A110" s="183" t="str">
        <f>'[1]Orçamento Sintético'!A112</f>
        <v>1.12.01.16</v>
      </c>
      <c r="B110" s="183" t="str">
        <f>'[1]Orçamento Sintético'!D112</f>
        <v>BARRA DE APOIO RETA, EM ALUMINIO, COMPRIMENTO 80 CM,  FIXADA NA PAREDE - FORNECIMENTO E INSTALAÇÃO. AF_01/2020</v>
      </c>
      <c r="C110" s="184" t="str">
        <f>'[1]Orçamento Sintético'!E112</f>
        <v>UN</v>
      </c>
      <c r="D110" s="184">
        <v>8</v>
      </c>
      <c r="E110" s="234">
        <v>0</v>
      </c>
      <c r="F110" s="235"/>
      <c r="G110" s="185">
        <f t="shared" si="59"/>
        <v>0</v>
      </c>
      <c r="H110" s="185">
        <f t="shared" si="19"/>
        <v>8</v>
      </c>
      <c r="I110" s="227">
        <v>241.21</v>
      </c>
      <c r="J110" s="236">
        <f t="shared" si="54"/>
        <v>1929.68</v>
      </c>
      <c r="K110" s="166">
        <f t="shared" si="55"/>
        <v>0</v>
      </c>
      <c r="L110" s="166">
        <f t="shared" si="56"/>
        <v>0</v>
      </c>
      <c r="M110" s="166">
        <f t="shared" si="57"/>
        <v>0</v>
      </c>
      <c r="N110" s="166">
        <f t="shared" si="58"/>
        <v>1929.68</v>
      </c>
      <c r="O110" s="190">
        <f t="shared" si="39"/>
        <v>0</v>
      </c>
    </row>
    <row r="111" spans="1:16" s="206" customFormat="1">
      <c r="A111" s="239" t="str">
        <f>'[1]Orçamento Sintético'!A113</f>
        <v>1.12.02</v>
      </c>
      <c r="B111" s="239" t="str">
        <f>'[1]Orçamento Sintético'!D113</f>
        <v>INSTITUTO DE IDENTIFICAÇÃO</v>
      </c>
      <c r="C111" s="240"/>
      <c r="D111" s="240"/>
      <c r="E111" s="241"/>
      <c r="F111" s="242"/>
      <c r="G111" s="208"/>
      <c r="H111" s="208"/>
      <c r="I111" s="243"/>
      <c r="J111" s="258">
        <f>SUM(J112:J114)</f>
        <v>1524.98</v>
      </c>
      <c r="K111" s="258">
        <f>SUM(K112:K114)</f>
        <v>0</v>
      </c>
      <c r="L111" s="258">
        <f>SUM(L112:L114)</f>
        <v>0</v>
      </c>
      <c r="M111" s="258">
        <f>SUM(M112:M114)</f>
        <v>0</v>
      </c>
      <c r="N111" s="258">
        <f>SUM(N112:N114)</f>
        <v>1524.98</v>
      </c>
      <c r="O111" s="212"/>
    </row>
    <row r="112" spans="1:16" s="154" customFormat="1" ht="60">
      <c r="A112" s="183" t="str">
        <f>'[1]Orçamento Sintético'!A114</f>
        <v>1.12.02.1</v>
      </c>
      <c r="B112" s="183" t="str">
        <f>'[1]Orçamento Sintético'!D114</f>
        <v>Lavatório com bancada em granito cinza andorinha, e = 2cm, dim 1.60x0.60, com 02 cubas de embutir de louça,  sifão ajustável metalizado, válvula cromada, torneira cromada, inclusive rodopia 10 cm, assentada</v>
      </c>
      <c r="C112" s="184" t="str">
        <f>'[1]Orçamento Sintético'!E114</f>
        <v>un</v>
      </c>
      <c r="D112" s="184">
        <v>1</v>
      </c>
      <c r="E112" s="234">
        <v>0</v>
      </c>
      <c r="F112" s="235"/>
      <c r="G112" s="185">
        <f t="shared" ref="G112:G175" si="60">SUM(E112:F112)</f>
        <v>0</v>
      </c>
      <c r="H112" s="185">
        <f t="shared" ref="H112:H175" si="61">SUM(D112-G112)</f>
        <v>1</v>
      </c>
      <c r="I112" s="227">
        <v>1402.87</v>
      </c>
      <c r="J112" s="236">
        <f t="shared" ref="J112:J114" si="62">ROUND(D112*I112,2)</f>
        <v>1402.87</v>
      </c>
      <c r="K112" s="166">
        <f t="shared" ref="K112:K114" si="63">E112*I112</f>
        <v>0</v>
      </c>
      <c r="L112" s="166">
        <f t="shared" ref="L112:L114" si="64">F112*I112</f>
        <v>0</v>
      </c>
      <c r="M112" s="166">
        <f t="shared" ref="M112:M114" si="65">G112*I112</f>
        <v>0</v>
      </c>
      <c r="N112" s="166">
        <f t="shared" ref="N112:N114" si="66">J112-M112</f>
        <v>1402.87</v>
      </c>
      <c r="O112" s="190">
        <f t="shared" ref="O112:O175" si="67">L112/J112</f>
        <v>0</v>
      </c>
    </row>
    <row r="113" spans="1:15" s="154" customFormat="1" ht="36">
      <c r="A113" s="183" t="str">
        <f>'[1]Orçamento Sintético'!A115</f>
        <v>1.12.02.2</v>
      </c>
      <c r="B113" s="183" t="str">
        <f>'[1]Orçamento Sintético'!D115</f>
        <v>SABONETEIRA PLASTICA TIPO DISPENSER PARA SABONETE LIQUIDO COM RESERVATORIO 800 A 1500 ML, INCLUSO FIXAÇÃO. AF_01/2020</v>
      </c>
      <c r="C113" s="184" t="str">
        <f>'[1]Orçamento Sintético'!E115</f>
        <v>UN</v>
      </c>
      <c r="D113" s="184">
        <v>1</v>
      </c>
      <c r="E113" s="234">
        <v>0</v>
      </c>
      <c r="F113" s="235"/>
      <c r="G113" s="185">
        <f t="shared" si="60"/>
        <v>0</v>
      </c>
      <c r="H113" s="185">
        <f t="shared" si="61"/>
        <v>1</v>
      </c>
      <c r="I113" s="227">
        <v>74.430000000000007</v>
      </c>
      <c r="J113" s="236">
        <f t="shared" si="62"/>
        <v>74.430000000000007</v>
      </c>
      <c r="K113" s="166">
        <f t="shared" si="63"/>
        <v>0</v>
      </c>
      <c r="L113" s="166">
        <f t="shared" si="64"/>
        <v>0</v>
      </c>
      <c r="M113" s="166">
        <f t="shared" si="65"/>
        <v>0</v>
      </c>
      <c r="N113" s="166">
        <f t="shared" si="66"/>
        <v>74.430000000000007</v>
      </c>
      <c r="O113" s="190">
        <f t="shared" si="67"/>
        <v>0</v>
      </c>
    </row>
    <row r="114" spans="1:15" s="154" customFormat="1">
      <c r="A114" s="183" t="str">
        <f>'[1]Orçamento Sintético'!A116</f>
        <v>1.12.02.3</v>
      </c>
      <c r="B114" s="183" t="str">
        <f>'[1]Orçamento Sintético'!D116</f>
        <v>Dispenser para toalha interfolhada</v>
      </c>
      <c r="C114" s="184" t="str">
        <f>'[1]Orçamento Sintético'!E116</f>
        <v>un</v>
      </c>
      <c r="D114" s="184">
        <v>1</v>
      </c>
      <c r="E114" s="234">
        <v>0</v>
      </c>
      <c r="F114" s="235"/>
      <c r="G114" s="185">
        <f t="shared" si="60"/>
        <v>0</v>
      </c>
      <c r="H114" s="185">
        <f t="shared" si="61"/>
        <v>1</v>
      </c>
      <c r="I114" s="227">
        <v>47.68</v>
      </c>
      <c r="J114" s="236">
        <f t="shared" si="62"/>
        <v>47.68</v>
      </c>
      <c r="K114" s="166">
        <f t="shared" si="63"/>
        <v>0</v>
      </c>
      <c r="L114" s="166">
        <f t="shared" si="64"/>
        <v>0</v>
      </c>
      <c r="M114" s="166">
        <f t="shared" si="65"/>
        <v>0</v>
      </c>
      <c r="N114" s="166">
        <f t="shared" si="66"/>
        <v>47.68</v>
      </c>
      <c r="O114" s="190">
        <f t="shared" si="67"/>
        <v>0</v>
      </c>
    </row>
    <row r="115" spans="1:15" s="206" customFormat="1">
      <c r="A115" s="239" t="str">
        <f>'[1]Orçamento Sintético'!A117</f>
        <v>1.12.03</v>
      </c>
      <c r="B115" s="239" t="str">
        <f>'[1]Orçamento Sintético'!D117</f>
        <v>DML</v>
      </c>
      <c r="C115" s="240">
        <f>'[1]Orçamento Sintético'!E117</f>
        <v>0</v>
      </c>
      <c r="D115" s="240">
        <v>0</v>
      </c>
      <c r="E115" s="241"/>
      <c r="F115" s="242"/>
      <c r="G115" s="208"/>
      <c r="H115" s="208"/>
      <c r="I115" s="258"/>
      <c r="J115" s="258">
        <f>J116</f>
        <v>494.24</v>
      </c>
      <c r="K115" s="258">
        <f>K116</f>
        <v>0</v>
      </c>
      <c r="L115" s="258">
        <f>L116</f>
        <v>0</v>
      </c>
      <c r="M115" s="258">
        <f>M116</f>
        <v>0</v>
      </c>
      <c r="N115" s="258">
        <f>N116</f>
        <v>494.24</v>
      </c>
      <c r="O115" s="212"/>
    </row>
    <row r="116" spans="1:15" s="154" customFormat="1" ht="72">
      <c r="A116" s="183" t="str">
        <f>'[1]Orçamento Sintético'!A118</f>
        <v>1.12.03.1</v>
      </c>
      <c r="B116" s="183" t="str">
        <f>'[1]Orçamento Sintético'!D118</f>
        <v>TANQUE DE LOUÇA BRANCA SUSPENSO, 18L OU EQUIVALENTE, INCLUSO SIFÃO TIPO GARRAFA EM PVC, VÁLVULA PLÁSTICA E TORNEIRA DE METAL CROMADO PADRÃO POPULAR - FORNECIMENTO E INSTALAÇÃO. AF_01/2020</v>
      </c>
      <c r="C116" s="184" t="str">
        <f>'[1]Orçamento Sintético'!E118</f>
        <v>UN</v>
      </c>
      <c r="D116" s="184">
        <v>1</v>
      </c>
      <c r="E116" s="234">
        <v>0</v>
      </c>
      <c r="F116" s="235"/>
      <c r="G116" s="185">
        <f t="shared" si="60"/>
        <v>0</v>
      </c>
      <c r="H116" s="185">
        <f t="shared" si="61"/>
        <v>1</v>
      </c>
      <c r="I116" s="227">
        <v>494.24</v>
      </c>
      <c r="J116" s="236">
        <f>ROUND(D116*I116,2)</f>
        <v>494.24</v>
      </c>
      <c r="K116" s="166">
        <f>E116*I116</f>
        <v>0</v>
      </c>
      <c r="L116" s="166">
        <f>F116*I116</f>
        <v>0</v>
      </c>
      <c r="M116" s="166">
        <f>G116*I116</f>
        <v>0</v>
      </c>
      <c r="N116" s="166">
        <f>J116-M116</f>
        <v>494.24</v>
      </c>
      <c r="O116" s="190">
        <f t="shared" si="67"/>
        <v>0</v>
      </c>
    </row>
    <row r="117" spans="1:15" s="168" customFormat="1">
      <c r="A117" s="261" t="str">
        <f>'[1]Orçamento Sintético'!A119</f>
        <v>1.12.04</v>
      </c>
      <c r="B117" s="261" t="str">
        <f>'[1]Orçamento Sintético'!D119</f>
        <v>COZINHA</v>
      </c>
      <c r="C117" s="262"/>
      <c r="D117" s="262"/>
      <c r="E117" s="237"/>
      <c r="F117" s="255"/>
      <c r="G117" s="233"/>
      <c r="H117" s="233"/>
      <c r="I117" s="232"/>
      <c r="J117" s="260">
        <f>J118</f>
        <v>1182.24</v>
      </c>
      <c r="K117" s="260">
        <f>K118</f>
        <v>0</v>
      </c>
      <c r="L117" s="260">
        <f>L118</f>
        <v>0</v>
      </c>
      <c r="M117" s="260">
        <f>M118</f>
        <v>0</v>
      </c>
      <c r="N117" s="260">
        <f>N118</f>
        <v>1182.24</v>
      </c>
      <c r="O117" s="257"/>
    </row>
    <row r="118" spans="1:15" s="154" customFormat="1" ht="60">
      <c r="A118" s="183" t="str">
        <f>'[1]Orçamento Sintético'!A120</f>
        <v>1.12.04.1</v>
      </c>
      <c r="B118" s="183" t="str">
        <f>'[1]Orçamento Sintético'!D120</f>
        <v>Pia de cozinha com bancada em granito cinza andorinha, e = 2cm, dim 1.50x0.60, com 01 cuba de aço inox, sifão cromado, válvula cromada, torneira em aço inox, inclusive rodopia 10 cm, assentada.</v>
      </c>
      <c r="C118" s="184" t="str">
        <f>'[1]Orçamento Sintético'!E120</f>
        <v>un</v>
      </c>
      <c r="D118" s="184">
        <v>1</v>
      </c>
      <c r="E118" s="234">
        <v>0</v>
      </c>
      <c r="F118" s="235"/>
      <c r="G118" s="185">
        <f t="shared" si="60"/>
        <v>0</v>
      </c>
      <c r="H118" s="185">
        <f t="shared" si="61"/>
        <v>1</v>
      </c>
      <c r="I118" s="227">
        <v>1182.24</v>
      </c>
      <c r="J118" s="236">
        <f>ROUND(D118*I118,2)</f>
        <v>1182.24</v>
      </c>
      <c r="K118" s="166">
        <f>E118*I118</f>
        <v>0</v>
      </c>
      <c r="L118" s="166">
        <f>F118*I118</f>
        <v>0</v>
      </c>
      <c r="M118" s="166">
        <f>G118*I118</f>
        <v>0</v>
      </c>
      <c r="N118" s="166">
        <f>J118-M118</f>
        <v>1182.24</v>
      </c>
      <c r="O118" s="190">
        <f t="shared" si="67"/>
        <v>0</v>
      </c>
    </row>
    <row r="119" spans="1:15" s="251" customFormat="1">
      <c r="A119" s="229" t="str">
        <f>'[1]Orçamento Sintético'!A121</f>
        <v>1.13</v>
      </c>
      <c r="B119" s="229" t="str">
        <f>'[1]Orçamento Sintético'!D121</f>
        <v>PINTURA</v>
      </c>
      <c r="C119" s="252"/>
      <c r="D119" s="252"/>
      <c r="E119" s="237"/>
      <c r="F119" s="255"/>
      <c r="G119" s="254"/>
      <c r="H119" s="254"/>
      <c r="I119" s="260"/>
      <c r="J119" s="260">
        <f>J120+J122+J124+J126</f>
        <v>31890.22</v>
      </c>
      <c r="K119" s="260">
        <f>K120+K122+K124+K126</f>
        <v>0</v>
      </c>
      <c r="L119" s="260">
        <f>L120+L122+L124+L126</f>
        <v>0</v>
      </c>
      <c r="M119" s="260">
        <f>M120+M122+M124+M126</f>
        <v>0</v>
      </c>
      <c r="N119" s="260">
        <f>N120+N122+N124+N126</f>
        <v>31890.22</v>
      </c>
      <c r="O119" s="257"/>
    </row>
    <row r="120" spans="1:15" s="206" customFormat="1">
      <c r="A120" s="239" t="str">
        <f>'[1]Orçamento Sintético'!A122</f>
        <v>1.13.01</v>
      </c>
      <c r="B120" s="239" t="str">
        <f>'[1]Orçamento Sintético'!D122</f>
        <v>ESQUADRIA DE MADEIRA</v>
      </c>
      <c r="C120" s="240"/>
      <c r="D120" s="240"/>
      <c r="E120" s="241"/>
      <c r="F120" s="242"/>
      <c r="G120" s="208"/>
      <c r="H120" s="208"/>
      <c r="I120" s="258"/>
      <c r="J120" s="258">
        <f>J121</f>
        <v>1151.8599999999999</v>
      </c>
      <c r="K120" s="258">
        <f>K121</f>
        <v>0</v>
      </c>
      <c r="L120" s="258">
        <f>L121</f>
        <v>0</v>
      </c>
      <c r="M120" s="258">
        <f>M121</f>
        <v>0</v>
      </c>
      <c r="N120" s="258">
        <f>N121</f>
        <v>1151.8599999999999</v>
      </c>
      <c r="O120" s="212"/>
    </row>
    <row r="121" spans="1:15" s="154" customFormat="1" ht="48">
      <c r="A121" s="183" t="str">
        <f>'[1]Orçamento Sintético'!A123</f>
        <v>1.13.01.1</v>
      </c>
      <c r="B121" s="183" t="str">
        <f>'[1]Orçamento Sintético'!D123</f>
        <v>Pintura sobre superfícies de madeira com aplicação de 01 demão de fundo sintético nivelador, 01 demão de massa a óleo e 02 demãos de tinta esmalte</v>
      </c>
      <c r="C121" s="184" t="str">
        <f>'[1]Orçamento Sintético'!E123</f>
        <v>m²</v>
      </c>
      <c r="D121" s="184">
        <v>28.35</v>
      </c>
      <c r="E121" s="234">
        <v>0</v>
      </c>
      <c r="F121" s="235"/>
      <c r="G121" s="185">
        <f t="shared" si="60"/>
        <v>0</v>
      </c>
      <c r="H121" s="185">
        <f t="shared" si="61"/>
        <v>28.35</v>
      </c>
      <c r="I121" s="227">
        <v>40.630000000000003</v>
      </c>
      <c r="J121" s="236">
        <f>ROUND(D121*I121,2)</f>
        <v>1151.8599999999999</v>
      </c>
      <c r="K121" s="166">
        <f>E121*I121</f>
        <v>0</v>
      </c>
      <c r="L121" s="166">
        <f>F121*I121</f>
        <v>0</v>
      </c>
      <c r="M121" s="166">
        <f>G121*I121</f>
        <v>0</v>
      </c>
      <c r="N121" s="166">
        <f>J121-M121</f>
        <v>1151.8599999999999</v>
      </c>
      <c r="O121" s="190">
        <f t="shared" si="67"/>
        <v>0</v>
      </c>
    </row>
    <row r="122" spans="1:15" s="206" customFormat="1">
      <c r="A122" s="239" t="str">
        <f>'[1]Orçamento Sintético'!A124</f>
        <v>1.13.02</v>
      </c>
      <c r="B122" s="239" t="str">
        <f>'[1]Orçamento Sintético'!D124</f>
        <v>ESQUADRIA METÁLICA</v>
      </c>
      <c r="C122" s="240"/>
      <c r="D122" s="240"/>
      <c r="E122" s="241"/>
      <c r="F122" s="263"/>
      <c r="G122" s="208"/>
      <c r="H122" s="208"/>
      <c r="I122" s="243"/>
      <c r="J122" s="258">
        <f>J123</f>
        <v>2059.29</v>
      </c>
      <c r="K122" s="258">
        <f>K123</f>
        <v>0</v>
      </c>
      <c r="L122" s="258">
        <f>L123</f>
        <v>0</v>
      </c>
      <c r="M122" s="258">
        <f>M123</f>
        <v>0</v>
      </c>
      <c r="N122" s="258">
        <f>N123</f>
        <v>2059.29</v>
      </c>
      <c r="O122" s="264"/>
    </row>
    <row r="123" spans="1:15" s="154" customFormat="1" ht="36">
      <c r="A123" s="183" t="str">
        <f>'[1]Orçamento Sintético'!A125</f>
        <v>1.13.02.1</v>
      </c>
      <c r="B123" s="183" t="str">
        <f>'[1]Orçamento Sintético'!D125</f>
        <v>Pintura de acabamento com lixamento, aplicação de 01 demão de tinta à base de zarcão e 02 demãos de tinta esmalte</v>
      </c>
      <c r="C123" s="184" t="str">
        <f>'[1]Orçamento Sintético'!E125</f>
        <v>m²</v>
      </c>
      <c r="D123" s="184">
        <v>77.33</v>
      </c>
      <c r="E123" s="234">
        <v>0</v>
      </c>
      <c r="F123" s="235"/>
      <c r="G123" s="185">
        <f t="shared" si="60"/>
        <v>0</v>
      </c>
      <c r="H123" s="185">
        <f t="shared" si="61"/>
        <v>77.33</v>
      </c>
      <c r="I123" s="227">
        <v>26.63</v>
      </c>
      <c r="J123" s="236">
        <f>ROUND(D123*I123,2)-0.01</f>
        <v>2059.29</v>
      </c>
      <c r="K123" s="166">
        <f>E123*I123</f>
        <v>0</v>
      </c>
      <c r="L123" s="166">
        <f>F123*I123</f>
        <v>0</v>
      </c>
      <c r="M123" s="166">
        <f>G123*I123</f>
        <v>0</v>
      </c>
      <c r="N123" s="166">
        <f>J123-M123</f>
        <v>2059.29</v>
      </c>
      <c r="O123" s="190">
        <f t="shared" si="67"/>
        <v>0</v>
      </c>
    </row>
    <row r="124" spans="1:15" s="206" customFormat="1">
      <c r="A124" s="239" t="str">
        <f>'[1]Orçamento Sintético'!A126</f>
        <v>1.13.03</v>
      </c>
      <c r="B124" s="239" t="str">
        <f>'[1]Orçamento Sintético'!D126</f>
        <v>PAREDES INTERNAS</v>
      </c>
      <c r="C124" s="240"/>
      <c r="D124" s="240"/>
      <c r="E124" s="241"/>
      <c r="F124" s="263"/>
      <c r="G124" s="208"/>
      <c r="H124" s="208"/>
      <c r="I124" s="243"/>
      <c r="J124" s="244">
        <f>J125</f>
        <v>11987.61</v>
      </c>
      <c r="K124" s="244">
        <f>K125</f>
        <v>0</v>
      </c>
      <c r="L124" s="244">
        <f>L125</f>
        <v>0</v>
      </c>
      <c r="M124" s="244">
        <f>M125</f>
        <v>0</v>
      </c>
      <c r="N124" s="244">
        <f>N125</f>
        <v>11987.61</v>
      </c>
      <c r="O124" s="211"/>
    </row>
    <row r="125" spans="1:15" s="154" customFormat="1" ht="60">
      <c r="A125" s="183" t="str">
        <f>'[1]Orçamento Sintético'!A127</f>
        <v>1.13.03.1</v>
      </c>
      <c r="B125" s="183" t="str">
        <f>'[1]Orçamento Sintético'!D127</f>
        <v>Pintura para interiores, sobre paredes ou tetos, com lixamento, aplicação de 01 demão de líquido selador, 02 demãos de massa corrida e 02 demãos de tinta pva latex convencional para interiores</v>
      </c>
      <c r="C125" s="184" t="str">
        <f>'[1]Orçamento Sintético'!E127</f>
        <v>m²</v>
      </c>
      <c r="D125" s="184">
        <v>411.38</v>
      </c>
      <c r="E125" s="234">
        <v>0</v>
      </c>
      <c r="F125" s="235"/>
      <c r="G125" s="185">
        <f t="shared" si="60"/>
        <v>0</v>
      </c>
      <c r="H125" s="185">
        <f t="shared" si="61"/>
        <v>411.38</v>
      </c>
      <c r="I125" s="227">
        <v>29.14</v>
      </c>
      <c r="J125" s="236">
        <f>ROUND(D125*I125,2)</f>
        <v>11987.61</v>
      </c>
      <c r="K125" s="166">
        <f>E125*I125</f>
        <v>0</v>
      </c>
      <c r="L125" s="166">
        <f>F125*I125</f>
        <v>0</v>
      </c>
      <c r="M125" s="166">
        <f>G125*I125</f>
        <v>0</v>
      </c>
      <c r="N125" s="166">
        <f>J125-M125</f>
        <v>11987.61</v>
      </c>
      <c r="O125" s="190">
        <f t="shared" si="67"/>
        <v>0</v>
      </c>
    </row>
    <row r="126" spans="1:15" s="206" customFormat="1">
      <c r="A126" s="239" t="str">
        <f>'[1]Orçamento Sintético'!A128</f>
        <v>1.13.04</v>
      </c>
      <c r="B126" s="239" t="str">
        <f>'[1]Orçamento Sintético'!D128</f>
        <v>PAREDES EXTERNAS</v>
      </c>
      <c r="C126" s="240"/>
      <c r="D126" s="240"/>
      <c r="E126" s="265"/>
      <c r="F126" s="249"/>
      <c r="G126" s="208"/>
      <c r="H126" s="208"/>
      <c r="I126" s="258"/>
      <c r="J126" s="258">
        <f>J127</f>
        <v>16691.460000000003</v>
      </c>
      <c r="K126" s="258">
        <f>K127</f>
        <v>0</v>
      </c>
      <c r="L126" s="258">
        <f>L127</f>
        <v>0</v>
      </c>
      <c r="M126" s="258">
        <f>M127</f>
        <v>0</v>
      </c>
      <c r="N126" s="258">
        <f>N127</f>
        <v>16691.460000000003</v>
      </c>
      <c r="O126" s="212"/>
    </row>
    <row r="127" spans="1:15" s="154" customFormat="1" ht="48">
      <c r="A127" s="183" t="str">
        <f>'[1]Orçamento Sintético'!A129</f>
        <v>1.13.04.1</v>
      </c>
      <c r="B127" s="183" t="str">
        <f>'[1]Orçamento Sintético'!D129</f>
        <v>Pintura para exteriores, sobre paredes, com lixamento, aplicação de 01 demão de selador acrílico, 01 demão de textura acrílica branca e 02 demãos de tinta acrílica convencional</v>
      </c>
      <c r="C127" s="184" t="str">
        <f>'[1]Orçamento Sintético'!E129</f>
        <v>m²</v>
      </c>
      <c r="D127" s="184">
        <v>444.75</v>
      </c>
      <c r="E127" s="234">
        <v>0</v>
      </c>
      <c r="F127" s="235"/>
      <c r="G127" s="185">
        <f t="shared" si="60"/>
        <v>0</v>
      </c>
      <c r="H127" s="185">
        <f t="shared" si="61"/>
        <v>444.75</v>
      </c>
      <c r="I127" s="227">
        <v>37.53</v>
      </c>
      <c r="J127" s="236">
        <f>ROUND(D127*I127,2)-0.01</f>
        <v>16691.460000000003</v>
      </c>
      <c r="K127" s="166">
        <f>E127*I127</f>
        <v>0</v>
      </c>
      <c r="L127" s="166">
        <f>F127*I127</f>
        <v>0</v>
      </c>
      <c r="M127" s="166">
        <f>G127*I127</f>
        <v>0</v>
      </c>
      <c r="N127" s="166">
        <f>J127-M127</f>
        <v>16691.460000000003</v>
      </c>
      <c r="O127" s="190">
        <f t="shared" si="67"/>
        <v>0</v>
      </c>
    </row>
    <row r="128" spans="1:15" s="251" customFormat="1">
      <c r="A128" s="229" t="str">
        <f>'[1]Orçamento Sintético'!A130</f>
        <v>1.14</v>
      </c>
      <c r="B128" s="229" t="str">
        <f>'[1]Orçamento Sintético'!D130</f>
        <v>INCÊNDIO</v>
      </c>
      <c r="C128" s="252"/>
      <c r="D128" s="252"/>
      <c r="E128" s="237"/>
      <c r="F128" s="170"/>
      <c r="G128" s="254"/>
      <c r="H128" s="254"/>
      <c r="I128" s="255"/>
      <c r="J128" s="260">
        <f>SUM(J129:J131)</f>
        <v>905.83</v>
      </c>
      <c r="K128" s="260">
        <f>SUM(K129:K131)</f>
        <v>0</v>
      </c>
      <c r="L128" s="260">
        <f>SUM(L129:L131)</f>
        <v>0</v>
      </c>
      <c r="M128" s="260">
        <f>SUM(M129:M131)</f>
        <v>0</v>
      </c>
      <c r="N128" s="260">
        <f>SUM(N129:N131)</f>
        <v>905.83</v>
      </c>
      <c r="O128" s="214"/>
    </row>
    <row r="129" spans="1:15" s="154" customFormat="1" ht="24">
      <c r="A129" s="183" t="str">
        <f>'[1]Orçamento Sintético'!A131</f>
        <v>1.14.1</v>
      </c>
      <c r="B129" s="183" t="str">
        <f>'[1]Orçamento Sintético'!D131</f>
        <v>Extintor de pó químico seco (PQS), capacidade 12 kg</v>
      </c>
      <c r="C129" s="184" t="str">
        <f>'[1]Orçamento Sintético'!E131</f>
        <v>un</v>
      </c>
      <c r="D129" s="184">
        <v>3</v>
      </c>
      <c r="E129" s="234">
        <v>0</v>
      </c>
      <c r="F129" s="235"/>
      <c r="G129" s="185">
        <f t="shared" si="60"/>
        <v>0</v>
      </c>
      <c r="H129" s="185">
        <f t="shared" si="61"/>
        <v>3</v>
      </c>
      <c r="I129" s="227">
        <v>236.53</v>
      </c>
      <c r="J129" s="236">
        <f t="shared" ref="J129:J131" si="68">ROUND(D129*I129,2)</f>
        <v>709.59</v>
      </c>
      <c r="K129" s="166">
        <f t="shared" ref="K129:K131" si="69">E129*I129</f>
        <v>0</v>
      </c>
      <c r="L129" s="166">
        <f t="shared" ref="L129:L131" si="70">F129*I129</f>
        <v>0</v>
      </c>
      <c r="M129" s="166">
        <f t="shared" ref="M129:M131" si="71">G129*I129</f>
        <v>0</v>
      </c>
      <c r="N129" s="166">
        <f t="shared" ref="N129:N131" si="72">J129-M129</f>
        <v>709.59</v>
      </c>
      <c r="O129" s="190">
        <f t="shared" si="67"/>
        <v>0</v>
      </c>
    </row>
    <row r="130" spans="1:15" s="154" customFormat="1" ht="36">
      <c r="A130" s="183" t="str">
        <f>'[1]Orçamento Sintético'!A132</f>
        <v>1.14.2</v>
      </c>
      <c r="B130" s="183" t="str">
        <f>'[1]Orçamento Sintético'!D132</f>
        <v>Placa de sinalizacao, fotoluminescente, 38x19 cm, em pvc , com seta indicativa de sentido (esquerda ou direita) de saída de emergência- Placa S2</v>
      </c>
      <c r="C130" s="184" t="str">
        <f>'[1]Orçamento Sintético'!E132</f>
        <v>un</v>
      </c>
      <c r="D130" s="184">
        <v>6</v>
      </c>
      <c r="E130" s="234">
        <v>0</v>
      </c>
      <c r="F130" s="235"/>
      <c r="G130" s="185">
        <f t="shared" si="60"/>
        <v>0</v>
      </c>
      <c r="H130" s="185">
        <f t="shared" si="61"/>
        <v>6</v>
      </c>
      <c r="I130" s="227">
        <v>23.79</v>
      </c>
      <c r="J130" s="236">
        <f t="shared" si="68"/>
        <v>142.74</v>
      </c>
      <c r="K130" s="166">
        <f t="shared" si="69"/>
        <v>0</v>
      </c>
      <c r="L130" s="166">
        <f t="shared" si="70"/>
        <v>0</v>
      </c>
      <c r="M130" s="166">
        <f t="shared" si="71"/>
        <v>0</v>
      </c>
      <c r="N130" s="166">
        <f t="shared" si="72"/>
        <v>142.74</v>
      </c>
      <c r="O130" s="190">
        <f t="shared" si="67"/>
        <v>0</v>
      </c>
    </row>
    <row r="131" spans="1:15" s="154" customFormat="1" ht="36">
      <c r="A131" s="183" t="str">
        <f>'[1]Orçamento Sintético'!A133</f>
        <v>1.14.3</v>
      </c>
      <c r="B131" s="183" t="str">
        <f>'[1]Orçamento Sintético'!D133</f>
        <v>LUMINÁRIA DE EMERGÊNCIA, COM 30 LÂMPADAS LED DE 2 W, SEM REATOR - FORNECIMENTO E INSTALAÇÃO. AF_02/2020</v>
      </c>
      <c r="C131" s="184" t="str">
        <f>'[1]Orçamento Sintético'!E133</f>
        <v>UN</v>
      </c>
      <c r="D131" s="184">
        <v>2</v>
      </c>
      <c r="E131" s="234">
        <v>0</v>
      </c>
      <c r="F131" s="235"/>
      <c r="G131" s="185">
        <f t="shared" si="60"/>
        <v>0</v>
      </c>
      <c r="H131" s="185">
        <f t="shared" si="61"/>
        <v>2</v>
      </c>
      <c r="I131" s="227">
        <v>26.75</v>
      </c>
      <c r="J131" s="236">
        <f t="shared" si="68"/>
        <v>53.5</v>
      </c>
      <c r="K131" s="166">
        <f t="shared" si="69"/>
        <v>0</v>
      </c>
      <c r="L131" s="166">
        <f t="shared" si="70"/>
        <v>0</v>
      </c>
      <c r="M131" s="166">
        <f t="shared" si="71"/>
        <v>0</v>
      </c>
      <c r="N131" s="166">
        <f t="shared" si="72"/>
        <v>53.5</v>
      </c>
      <c r="O131" s="190">
        <f t="shared" si="67"/>
        <v>0</v>
      </c>
    </row>
    <row r="132" spans="1:15" s="251" customFormat="1">
      <c r="A132" s="229" t="str">
        <f>'[1]Orçamento Sintético'!A134</f>
        <v>1.15</v>
      </c>
      <c r="B132" s="229" t="str">
        <f>'[1]Orçamento Sintético'!D134</f>
        <v>INSTALAÇÕES HIDRÁULICAS</v>
      </c>
      <c r="C132" s="252"/>
      <c r="D132" s="252"/>
      <c r="E132" s="237"/>
      <c r="F132" s="255"/>
      <c r="G132" s="254"/>
      <c r="H132" s="254"/>
      <c r="I132" s="260"/>
      <c r="J132" s="260">
        <f>SUM(J133:J146)</f>
        <v>4041.12</v>
      </c>
      <c r="K132" s="260">
        <f>SUM(K133:K146)</f>
        <v>0</v>
      </c>
      <c r="L132" s="260">
        <f>SUM(L133:L146)</f>
        <v>2887.8948</v>
      </c>
      <c r="M132" s="260">
        <f>SUM(M133:M146)</f>
        <v>2887.8948</v>
      </c>
      <c r="N132" s="260">
        <f>SUM(N133:N146)</f>
        <v>1153.2251999999999</v>
      </c>
      <c r="O132" s="257"/>
    </row>
    <row r="133" spans="1:15" s="154" customFormat="1">
      <c r="A133" s="183" t="str">
        <f>'[1]Orçamento Sintético'!A135</f>
        <v>1.15.1</v>
      </c>
      <c r="B133" s="183" t="str">
        <f>'[1]Orçamento Sintético'!D135</f>
        <v>Limpeza de reservatório</v>
      </c>
      <c r="C133" s="184" t="str">
        <f>'[1]Orçamento Sintético'!E135</f>
        <v>m³</v>
      </c>
      <c r="D133" s="184">
        <v>5</v>
      </c>
      <c r="E133" s="234">
        <v>0</v>
      </c>
      <c r="F133" s="235"/>
      <c r="G133" s="185">
        <f t="shared" si="60"/>
        <v>0</v>
      </c>
      <c r="H133" s="185">
        <f t="shared" si="61"/>
        <v>5</v>
      </c>
      <c r="I133" s="227">
        <v>13.25</v>
      </c>
      <c r="J133" s="236">
        <f t="shared" ref="J133:J145" si="73">ROUND(D133*I133,2)</f>
        <v>66.25</v>
      </c>
      <c r="K133" s="166">
        <f t="shared" ref="K133:K146" si="74">E133*I133</f>
        <v>0</v>
      </c>
      <c r="L133" s="166">
        <f t="shared" ref="L133:L145" si="75">F133*I133</f>
        <v>0</v>
      </c>
      <c r="M133" s="166">
        <f t="shared" ref="M133:M145" si="76">G133*I133</f>
        <v>0</v>
      </c>
      <c r="N133" s="166">
        <f t="shared" ref="N133:N146" si="77">J133-M133</f>
        <v>66.25</v>
      </c>
      <c r="O133" s="190">
        <f t="shared" si="67"/>
        <v>0</v>
      </c>
    </row>
    <row r="134" spans="1:15" s="154" customFormat="1">
      <c r="A134" s="183" t="str">
        <f>'[1]Orçamento Sintético'!A136</f>
        <v>1.15.2</v>
      </c>
      <c r="B134" s="183" t="str">
        <f>'[1]Orçamento Sintético'!D136</f>
        <v>Registro tipo esfera em PVC c/borboleta, d =  1""</v>
      </c>
      <c r="C134" s="184" t="str">
        <f>'[1]Orçamento Sintético'!E136</f>
        <v>un</v>
      </c>
      <c r="D134" s="184">
        <v>1</v>
      </c>
      <c r="E134" s="234">
        <v>0</v>
      </c>
      <c r="F134" s="235">
        <f t="shared" ref="F134:F168" si="78">D134</f>
        <v>1</v>
      </c>
      <c r="G134" s="185">
        <f t="shared" si="60"/>
        <v>1</v>
      </c>
      <c r="H134" s="185">
        <f t="shared" si="61"/>
        <v>0</v>
      </c>
      <c r="I134" s="227">
        <v>42.51</v>
      </c>
      <c r="J134" s="236">
        <f t="shared" si="73"/>
        <v>42.51</v>
      </c>
      <c r="K134" s="166">
        <f t="shared" si="74"/>
        <v>0</v>
      </c>
      <c r="L134" s="166">
        <f t="shared" si="75"/>
        <v>42.51</v>
      </c>
      <c r="M134" s="166">
        <f t="shared" si="76"/>
        <v>42.51</v>
      </c>
      <c r="N134" s="166">
        <f t="shared" si="77"/>
        <v>0</v>
      </c>
      <c r="O134" s="190">
        <f t="shared" si="67"/>
        <v>1</v>
      </c>
    </row>
    <row r="135" spans="1:15" s="154" customFormat="1" ht="24">
      <c r="A135" s="183" t="str">
        <f>'[1]Orçamento Sintético'!A137</f>
        <v>1.15.3</v>
      </c>
      <c r="B135" s="183" t="str">
        <f>'[1]Orçamento Sintético'!D137</f>
        <v>Registro tipo esfera em PVC c/borboleta, d = 1 1/4""</v>
      </c>
      <c r="C135" s="184" t="str">
        <f>'[1]Orçamento Sintético'!E137</f>
        <v>un</v>
      </c>
      <c r="D135" s="184">
        <v>1</v>
      </c>
      <c r="E135" s="234">
        <v>0</v>
      </c>
      <c r="F135" s="235">
        <f t="shared" si="78"/>
        <v>1</v>
      </c>
      <c r="G135" s="185">
        <f t="shared" si="60"/>
        <v>1</v>
      </c>
      <c r="H135" s="185">
        <f t="shared" si="61"/>
        <v>0</v>
      </c>
      <c r="I135" s="227">
        <v>57.4</v>
      </c>
      <c r="J135" s="236">
        <f t="shared" si="73"/>
        <v>57.4</v>
      </c>
      <c r="K135" s="166">
        <f t="shared" si="74"/>
        <v>0</v>
      </c>
      <c r="L135" s="166">
        <f t="shared" si="75"/>
        <v>57.4</v>
      </c>
      <c r="M135" s="166">
        <f t="shared" si="76"/>
        <v>57.4</v>
      </c>
      <c r="N135" s="166">
        <f t="shared" si="77"/>
        <v>0</v>
      </c>
      <c r="O135" s="190">
        <f t="shared" si="67"/>
        <v>1</v>
      </c>
    </row>
    <row r="136" spans="1:15" s="154" customFormat="1" ht="36">
      <c r="A136" s="183" t="str">
        <f>'[1]Orçamento Sintético'!A138</f>
        <v>1.15.4</v>
      </c>
      <c r="B136" s="183" t="str">
        <f>'[1]Orçamento Sintético'!D138</f>
        <v>TE, PVC, SOLDÁVEL, DN 32MM, INSTALADO EM RAMAL DE DISTRIBUIÇÃO DE ÁGUA - FORNECIMENTO E INSTALAÇÃO. AF_12/2014</v>
      </c>
      <c r="C136" s="184" t="str">
        <f>'[1]Orçamento Sintético'!E138</f>
        <v>UN</v>
      </c>
      <c r="D136" s="184">
        <v>8</v>
      </c>
      <c r="E136" s="234">
        <v>0</v>
      </c>
      <c r="F136" s="235">
        <f t="shared" si="78"/>
        <v>8</v>
      </c>
      <c r="G136" s="185">
        <f t="shared" si="60"/>
        <v>8</v>
      </c>
      <c r="H136" s="185">
        <f t="shared" si="61"/>
        <v>0</v>
      </c>
      <c r="I136" s="227">
        <v>13.43</v>
      </c>
      <c r="J136" s="236">
        <f t="shared" si="73"/>
        <v>107.44</v>
      </c>
      <c r="K136" s="166">
        <f t="shared" si="74"/>
        <v>0</v>
      </c>
      <c r="L136" s="166">
        <f t="shared" si="75"/>
        <v>107.44</v>
      </c>
      <c r="M136" s="166">
        <f t="shared" si="76"/>
        <v>107.44</v>
      </c>
      <c r="N136" s="166">
        <f t="shared" si="77"/>
        <v>0</v>
      </c>
      <c r="O136" s="190">
        <f t="shared" si="67"/>
        <v>1</v>
      </c>
    </row>
    <row r="137" spans="1:15" s="154" customFormat="1" ht="36">
      <c r="A137" s="183" t="str">
        <f>'[1]Orçamento Sintético'!A139</f>
        <v>1.15.5</v>
      </c>
      <c r="B137" s="183" t="str">
        <f>'[1]Orçamento Sintético'!D139</f>
        <v>JOELHO 90 GRAUS, PVC, SOLDÁVEL, DN 32MM, INSTALADO EM PRUMADA DE ÁGUA - FORNECIMENTO E INSTALAÇÃO. AF_12/2014</v>
      </c>
      <c r="C137" s="184" t="str">
        <f>'[1]Orçamento Sintético'!E139</f>
        <v>UN</v>
      </c>
      <c r="D137" s="184">
        <v>7</v>
      </c>
      <c r="E137" s="234">
        <v>0</v>
      </c>
      <c r="F137" s="235">
        <f t="shared" si="78"/>
        <v>7</v>
      </c>
      <c r="G137" s="185">
        <f t="shared" si="60"/>
        <v>7</v>
      </c>
      <c r="H137" s="185">
        <f t="shared" si="61"/>
        <v>0</v>
      </c>
      <c r="I137" s="227">
        <v>7.2</v>
      </c>
      <c r="J137" s="236">
        <f t="shared" si="73"/>
        <v>50.4</v>
      </c>
      <c r="K137" s="166">
        <f t="shared" si="74"/>
        <v>0</v>
      </c>
      <c r="L137" s="166">
        <f t="shared" si="75"/>
        <v>50.4</v>
      </c>
      <c r="M137" s="166">
        <f t="shared" si="76"/>
        <v>50.4</v>
      </c>
      <c r="N137" s="166">
        <f t="shared" si="77"/>
        <v>0</v>
      </c>
      <c r="O137" s="190">
        <f t="shared" si="67"/>
        <v>1</v>
      </c>
    </row>
    <row r="138" spans="1:15" s="154" customFormat="1" ht="36">
      <c r="A138" s="183" t="str">
        <f>'[1]Orçamento Sintético'!A140</f>
        <v>1.15.6</v>
      </c>
      <c r="B138" s="183" t="str">
        <f>'[1]Orçamento Sintético'!D140</f>
        <v>TÊ DE REDUÇÃO, PVC, SOLDÁVEL, DN 40MM X 32MM, INSTALADO EM PRUMADA DE ÁGUA - FORNECIMENTO E INSTALAÇÃO. AF_12/2014</v>
      </c>
      <c r="C138" s="184" t="str">
        <f>'[1]Orçamento Sintético'!E140</f>
        <v>UN</v>
      </c>
      <c r="D138" s="184">
        <v>2</v>
      </c>
      <c r="E138" s="234">
        <v>0</v>
      </c>
      <c r="F138" s="235"/>
      <c r="G138" s="185">
        <f t="shared" si="60"/>
        <v>0</v>
      </c>
      <c r="H138" s="185">
        <f t="shared" si="61"/>
        <v>2</v>
      </c>
      <c r="I138" s="227">
        <v>20.92</v>
      </c>
      <c r="J138" s="236">
        <f t="shared" si="73"/>
        <v>41.84</v>
      </c>
      <c r="K138" s="166">
        <f t="shared" si="74"/>
        <v>0</v>
      </c>
      <c r="L138" s="166">
        <f t="shared" si="75"/>
        <v>0</v>
      </c>
      <c r="M138" s="166">
        <f t="shared" si="76"/>
        <v>0</v>
      </c>
      <c r="N138" s="166">
        <f t="shared" si="77"/>
        <v>41.84</v>
      </c>
      <c r="O138" s="190">
        <f t="shared" si="67"/>
        <v>0</v>
      </c>
    </row>
    <row r="139" spans="1:15" s="154" customFormat="1" ht="24">
      <c r="A139" s="183" t="str">
        <f>'[1]Orçamento Sintético'!A141</f>
        <v>1.15.7</v>
      </c>
      <c r="B139" s="183" t="str">
        <f>'[1]Orçamento Sintético'!D141</f>
        <v>Bucha de redução curta de pvc rígido soldável, marrom, diâm = 40 x 32mm</v>
      </c>
      <c r="C139" s="184" t="str">
        <f>'[1]Orçamento Sintético'!E141</f>
        <v>un</v>
      </c>
      <c r="D139" s="184">
        <v>2</v>
      </c>
      <c r="E139" s="234">
        <v>0</v>
      </c>
      <c r="F139" s="235"/>
      <c r="G139" s="185">
        <f t="shared" si="60"/>
        <v>0</v>
      </c>
      <c r="H139" s="185">
        <f t="shared" si="61"/>
        <v>2</v>
      </c>
      <c r="I139" s="227">
        <v>9.33</v>
      </c>
      <c r="J139" s="236">
        <f t="shared" si="73"/>
        <v>18.66</v>
      </c>
      <c r="K139" s="166">
        <f t="shared" si="74"/>
        <v>0</v>
      </c>
      <c r="L139" s="166">
        <f t="shared" si="75"/>
        <v>0</v>
      </c>
      <c r="M139" s="166">
        <f t="shared" si="76"/>
        <v>0</v>
      </c>
      <c r="N139" s="166">
        <f t="shared" si="77"/>
        <v>18.66</v>
      </c>
      <c r="O139" s="190">
        <f t="shared" si="67"/>
        <v>0</v>
      </c>
    </row>
    <row r="140" spans="1:15" s="154" customFormat="1" ht="24">
      <c r="A140" s="183" t="str">
        <f>'[1]Orçamento Sintético'!A142</f>
        <v>1.15.8</v>
      </c>
      <c r="B140" s="183" t="str">
        <f>'[1]Orçamento Sintético'!D142</f>
        <v>Tubo pvc rígido soldável marrom p/ água, d = 40 mm (1 1/4"")</v>
      </c>
      <c r="C140" s="184" t="str">
        <f>'[1]Orçamento Sintético'!E142</f>
        <v>m</v>
      </c>
      <c r="D140" s="184">
        <v>24</v>
      </c>
      <c r="E140" s="234">
        <v>0</v>
      </c>
      <c r="F140" s="235"/>
      <c r="G140" s="185">
        <f t="shared" si="60"/>
        <v>0</v>
      </c>
      <c r="H140" s="185">
        <f t="shared" si="61"/>
        <v>24</v>
      </c>
      <c r="I140" s="227">
        <v>42.77</v>
      </c>
      <c r="J140" s="236">
        <f t="shared" si="73"/>
        <v>1026.48</v>
      </c>
      <c r="K140" s="166">
        <f t="shared" si="74"/>
        <v>0</v>
      </c>
      <c r="L140" s="166">
        <f t="shared" si="75"/>
        <v>0</v>
      </c>
      <c r="M140" s="166">
        <f t="shared" si="76"/>
        <v>0</v>
      </c>
      <c r="N140" s="166">
        <f t="shared" si="77"/>
        <v>1026.48</v>
      </c>
      <c r="O140" s="190">
        <f t="shared" si="67"/>
        <v>0</v>
      </c>
    </row>
    <row r="141" spans="1:15" s="154" customFormat="1" ht="24">
      <c r="A141" s="183" t="str">
        <f>'[1]Orçamento Sintético'!A143</f>
        <v>1.15.9</v>
      </c>
      <c r="B141" s="183" t="str">
        <f>'[1]Orçamento Sintético'!D143</f>
        <v>Tubo pvc rígido soldável marrom p/ água, d = 32 mm (1"")</v>
      </c>
      <c r="C141" s="184" t="str">
        <f>'[1]Orçamento Sintético'!E143</f>
        <v>m</v>
      </c>
      <c r="D141" s="184">
        <v>64.180000000000007</v>
      </c>
      <c r="E141" s="234">
        <v>0</v>
      </c>
      <c r="F141" s="235">
        <f t="shared" si="78"/>
        <v>64.180000000000007</v>
      </c>
      <c r="G141" s="185">
        <f t="shared" si="60"/>
        <v>64.180000000000007</v>
      </c>
      <c r="H141" s="185">
        <f t="shared" si="61"/>
        <v>0</v>
      </c>
      <c r="I141" s="227">
        <v>20.86</v>
      </c>
      <c r="J141" s="236">
        <f t="shared" si="73"/>
        <v>1338.79</v>
      </c>
      <c r="K141" s="166">
        <f t="shared" si="74"/>
        <v>0</v>
      </c>
      <c r="L141" s="166">
        <f t="shared" si="75"/>
        <v>1338.7948000000001</v>
      </c>
      <c r="M141" s="166">
        <f t="shared" si="76"/>
        <v>1338.7948000000001</v>
      </c>
      <c r="N141" s="166">
        <f t="shared" si="77"/>
        <v>-4.8000000001593435E-3</v>
      </c>
      <c r="O141" s="190">
        <f t="shared" si="67"/>
        <v>1.0000035853270492</v>
      </c>
    </row>
    <row r="142" spans="1:15" s="154" customFormat="1" ht="24">
      <c r="A142" s="183" t="str">
        <f>'[1]Orçamento Sintético'!A144</f>
        <v>1.15.10</v>
      </c>
      <c r="B142" s="183" t="str">
        <f>'[1]Orçamento Sintético'!D144</f>
        <v>Registro gaveta c/ canopla cromada, d=20mm (3/4"") - ref.1509 Deca ou similar</v>
      </c>
      <c r="C142" s="184" t="str">
        <f>'[1]Orçamento Sintético'!E144</f>
        <v>un</v>
      </c>
      <c r="D142" s="184">
        <v>5</v>
      </c>
      <c r="E142" s="234">
        <v>0</v>
      </c>
      <c r="F142" s="235">
        <f t="shared" si="78"/>
        <v>5</v>
      </c>
      <c r="G142" s="185">
        <f t="shared" si="60"/>
        <v>5</v>
      </c>
      <c r="H142" s="185">
        <f t="shared" si="61"/>
        <v>0</v>
      </c>
      <c r="I142" s="227">
        <v>101.28</v>
      </c>
      <c r="J142" s="236">
        <f t="shared" si="73"/>
        <v>506.4</v>
      </c>
      <c r="K142" s="166">
        <f t="shared" si="74"/>
        <v>0</v>
      </c>
      <c r="L142" s="166">
        <f t="shared" si="75"/>
        <v>506.4</v>
      </c>
      <c r="M142" s="166">
        <f t="shared" si="76"/>
        <v>506.4</v>
      </c>
      <c r="N142" s="166">
        <f t="shared" si="77"/>
        <v>0</v>
      </c>
      <c r="O142" s="190">
        <f t="shared" si="67"/>
        <v>1</v>
      </c>
    </row>
    <row r="143" spans="1:15" s="154" customFormat="1" ht="24">
      <c r="A143" s="183" t="str">
        <f>'[1]Orçamento Sintético'!A145</f>
        <v>1.15.11</v>
      </c>
      <c r="B143" s="183" t="str">
        <f>'[1]Orçamento Sintético'!D145</f>
        <v>Joelho 90º red. pvc rígido soldável c/bucha de latão, diâm= 25mmx1/2""</v>
      </c>
      <c r="C143" s="184" t="str">
        <f>'[1]Orçamento Sintético'!E145</f>
        <v>un</v>
      </c>
      <c r="D143" s="184">
        <v>20</v>
      </c>
      <c r="E143" s="234">
        <v>0</v>
      </c>
      <c r="F143" s="235">
        <f t="shared" si="78"/>
        <v>20</v>
      </c>
      <c r="G143" s="185">
        <f t="shared" si="60"/>
        <v>20</v>
      </c>
      <c r="H143" s="185">
        <f t="shared" si="61"/>
        <v>0</v>
      </c>
      <c r="I143" s="227">
        <v>15.78</v>
      </c>
      <c r="J143" s="236">
        <f t="shared" si="73"/>
        <v>315.60000000000002</v>
      </c>
      <c r="K143" s="166">
        <f t="shared" si="74"/>
        <v>0</v>
      </c>
      <c r="L143" s="166">
        <f t="shared" si="75"/>
        <v>315.59999999999997</v>
      </c>
      <c r="M143" s="166">
        <f t="shared" si="76"/>
        <v>315.59999999999997</v>
      </c>
      <c r="N143" s="166">
        <f t="shared" si="77"/>
        <v>0</v>
      </c>
      <c r="O143" s="190">
        <f t="shared" si="67"/>
        <v>0.99999999999999978</v>
      </c>
    </row>
    <row r="144" spans="1:15" s="154" customFormat="1" ht="36">
      <c r="A144" s="183" t="str">
        <f>'[1]Orçamento Sintético'!A146</f>
        <v>1.15.12</v>
      </c>
      <c r="B144" s="183" t="str">
        <f>'[1]Orçamento Sintético'!D146</f>
        <v>TE, PVC, SOLDÁVEL, DN 25MM, INSTALADO EM PRUMADA DE ÁGUA - FORNECIMENTO E INSTALAÇÃO. AF_12/2014</v>
      </c>
      <c r="C144" s="184" t="str">
        <f>'[1]Orçamento Sintético'!E146</f>
        <v>UN</v>
      </c>
      <c r="D144" s="184">
        <v>13</v>
      </c>
      <c r="E144" s="234">
        <v>0</v>
      </c>
      <c r="F144" s="235">
        <f t="shared" si="78"/>
        <v>13</v>
      </c>
      <c r="G144" s="185">
        <f t="shared" si="60"/>
        <v>13</v>
      </c>
      <c r="H144" s="185">
        <f t="shared" si="61"/>
        <v>0</v>
      </c>
      <c r="I144" s="227">
        <v>6.4</v>
      </c>
      <c r="J144" s="236">
        <f t="shared" si="73"/>
        <v>83.2</v>
      </c>
      <c r="K144" s="166">
        <f t="shared" si="74"/>
        <v>0</v>
      </c>
      <c r="L144" s="166">
        <f t="shared" si="75"/>
        <v>83.2</v>
      </c>
      <c r="M144" s="166">
        <f t="shared" si="76"/>
        <v>83.2</v>
      </c>
      <c r="N144" s="166">
        <f t="shared" si="77"/>
        <v>0</v>
      </c>
      <c r="O144" s="190">
        <f t="shared" si="67"/>
        <v>1</v>
      </c>
    </row>
    <row r="145" spans="1:15" s="154" customFormat="1" ht="24">
      <c r="A145" s="183" t="str">
        <f>'[1]Orçamento Sintético'!A147</f>
        <v>1.15.13</v>
      </c>
      <c r="B145" s="183" t="str">
        <f>'[1]Orçamento Sintético'!D147</f>
        <v>Joelho 90º de pvc rígido soldável, marrom  diâm = 25mm</v>
      </c>
      <c r="C145" s="184" t="str">
        <f>'[1]Orçamento Sintético'!E147</f>
        <v>un</v>
      </c>
      <c r="D145" s="184">
        <v>32</v>
      </c>
      <c r="E145" s="234">
        <v>0</v>
      </c>
      <c r="F145" s="235">
        <f t="shared" si="78"/>
        <v>32</v>
      </c>
      <c r="G145" s="185">
        <f t="shared" si="60"/>
        <v>32</v>
      </c>
      <c r="H145" s="185">
        <f t="shared" si="61"/>
        <v>0</v>
      </c>
      <c r="I145" s="227">
        <v>8.1999999999999993</v>
      </c>
      <c r="J145" s="236">
        <f t="shared" si="73"/>
        <v>262.39999999999998</v>
      </c>
      <c r="K145" s="166">
        <f t="shared" si="74"/>
        <v>0</v>
      </c>
      <c r="L145" s="166">
        <f t="shared" si="75"/>
        <v>262.39999999999998</v>
      </c>
      <c r="M145" s="166">
        <f t="shared" si="76"/>
        <v>262.39999999999998</v>
      </c>
      <c r="N145" s="166">
        <f t="shared" si="77"/>
        <v>0</v>
      </c>
      <c r="O145" s="190">
        <f t="shared" si="67"/>
        <v>1</v>
      </c>
    </row>
    <row r="146" spans="1:15" s="154" customFormat="1" ht="24">
      <c r="A146" s="183" t="str">
        <f>'[1]Orçamento Sintético'!A148</f>
        <v>1.15.14</v>
      </c>
      <c r="B146" s="183" t="str">
        <f>'[1]Orçamento Sintético'!D148</f>
        <v>Tubo pvc rígido soldável marrom p/ água, d = 25 mm (3/4"")</v>
      </c>
      <c r="C146" s="184" t="str">
        <f>'[1]Orçamento Sintético'!E148</f>
        <v>m</v>
      </c>
      <c r="D146" s="184">
        <v>8.74</v>
      </c>
      <c r="E146" s="234">
        <v>0</v>
      </c>
      <c r="F146" s="235">
        <f t="shared" si="78"/>
        <v>8.74</v>
      </c>
      <c r="G146" s="185">
        <f t="shared" si="60"/>
        <v>8.74</v>
      </c>
      <c r="H146" s="185">
        <f t="shared" si="61"/>
        <v>0</v>
      </c>
      <c r="I146" s="227">
        <v>14.16</v>
      </c>
      <c r="J146" s="236">
        <f>ROUND(D146*I146,2)-0.01</f>
        <v>123.75</v>
      </c>
      <c r="K146" s="166">
        <f t="shared" si="74"/>
        <v>0</v>
      </c>
      <c r="L146" s="166">
        <f>J146</f>
        <v>123.75</v>
      </c>
      <c r="M146" s="166">
        <f>L146</f>
        <v>123.75</v>
      </c>
      <c r="N146" s="166">
        <f t="shared" si="77"/>
        <v>0</v>
      </c>
      <c r="O146" s="190">
        <f t="shared" si="67"/>
        <v>1</v>
      </c>
    </row>
    <row r="147" spans="1:15" s="251" customFormat="1">
      <c r="A147" s="229" t="str">
        <f>'[1]Orçamento Sintético'!A149</f>
        <v>1.16</v>
      </c>
      <c r="B147" s="229" t="str">
        <f>'[1]Orçamento Sintético'!D149</f>
        <v>INSTALAÇÃO SANITÁRIA</v>
      </c>
      <c r="C147" s="252"/>
      <c r="D147" s="252"/>
      <c r="E147" s="237"/>
      <c r="F147" s="253"/>
      <c r="G147" s="254"/>
      <c r="H147" s="254"/>
      <c r="I147" s="260"/>
      <c r="J147" s="260">
        <f>SUM(J148:J169)</f>
        <v>4577.3799999999992</v>
      </c>
      <c r="K147" s="260">
        <f>SUM(K148:K169)</f>
        <v>0</v>
      </c>
      <c r="L147" s="260">
        <f>SUM(L148:L169)</f>
        <v>4547.1399999999994</v>
      </c>
      <c r="M147" s="260">
        <f>SUM(M148:M169)</f>
        <v>4547.1399999999994</v>
      </c>
      <c r="N147" s="260">
        <f>SUM(N148:N169)</f>
        <v>30.24</v>
      </c>
      <c r="O147" s="257"/>
    </row>
    <row r="148" spans="1:15" s="154" customFormat="1" ht="36">
      <c r="A148" s="183" t="str">
        <f>'[1]Orçamento Sintético'!A150</f>
        <v>1.16.1</v>
      </c>
      <c r="B148" s="183" t="str">
        <f>'[1]Orçamento Sintético'!D150</f>
        <v>Caixa de passagem em alvenaria de tijolos maciços esp. = 0,12m,  dim. int. =  0.60 x 0.60 x 0.60m</v>
      </c>
      <c r="C148" s="184" t="str">
        <f>'[1]Orçamento Sintético'!E150</f>
        <v>un</v>
      </c>
      <c r="D148" s="184">
        <v>2</v>
      </c>
      <c r="E148" s="234">
        <v>0</v>
      </c>
      <c r="F148" s="235">
        <v>2</v>
      </c>
      <c r="G148" s="185">
        <f t="shared" si="60"/>
        <v>2</v>
      </c>
      <c r="H148" s="185">
        <f t="shared" si="61"/>
        <v>0</v>
      </c>
      <c r="I148" s="227">
        <v>412.09</v>
      </c>
      <c r="J148" s="236">
        <f t="shared" ref="J148:J169" si="79">ROUND(D148*I148,2)</f>
        <v>824.18</v>
      </c>
      <c r="K148" s="166">
        <f t="shared" ref="K148:K169" si="80">E148*I148</f>
        <v>0</v>
      </c>
      <c r="L148" s="166">
        <f t="shared" ref="L148:L169" si="81">F148*I148</f>
        <v>824.18</v>
      </c>
      <c r="M148" s="166">
        <f t="shared" ref="M148:M169" si="82">G148*I148</f>
        <v>824.18</v>
      </c>
      <c r="N148" s="166">
        <f t="shared" ref="N148:N169" si="83">J148-M148</f>
        <v>0</v>
      </c>
      <c r="O148" s="190">
        <f t="shared" si="67"/>
        <v>1</v>
      </c>
    </row>
    <row r="149" spans="1:15" s="154" customFormat="1" ht="24">
      <c r="A149" s="183" t="str">
        <f>'[1]Orçamento Sintético'!A151</f>
        <v>1.16.2</v>
      </c>
      <c r="B149" s="183" t="str">
        <f>'[1]Orçamento Sintético'!D151</f>
        <v>Tampa de concreto para caixas de passagem 0,60x0,60mx0,07m</v>
      </c>
      <c r="C149" s="184" t="str">
        <f>'[1]Orçamento Sintético'!E151</f>
        <v>un</v>
      </c>
      <c r="D149" s="184">
        <v>2</v>
      </c>
      <c r="E149" s="234">
        <v>0</v>
      </c>
      <c r="F149" s="235">
        <v>2</v>
      </c>
      <c r="G149" s="185">
        <f t="shared" si="60"/>
        <v>2</v>
      </c>
      <c r="H149" s="185">
        <f t="shared" si="61"/>
        <v>0</v>
      </c>
      <c r="I149" s="227">
        <v>65.77</v>
      </c>
      <c r="J149" s="236">
        <f t="shared" si="79"/>
        <v>131.54</v>
      </c>
      <c r="K149" s="166">
        <f t="shared" si="80"/>
        <v>0</v>
      </c>
      <c r="L149" s="166">
        <f t="shared" si="81"/>
        <v>131.54</v>
      </c>
      <c r="M149" s="166">
        <f t="shared" si="82"/>
        <v>131.54</v>
      </c>
      <c r="N149" s="166">
        <f t="shared" si="83"/>
        <v>0</v>
      </c>
      <c r="O149" s="190">
        <f t="shared" si="67"/>
        <v>1</v>
      </c>
    </row>
    <row r="150" spans="1:15" s="154" customFormat="1">
      <c r="A150" s="183" t="str">
        <f>'[1]Orçamento Sintético'!A152</f>
        <v>1.16.3</v>
      </c>
      <c r="B150" s="183" t="str">
        <f>'[1]Orçamento Sintético'!D152</f>
        <v>Caixa de gordura - ""cg"" - (50 x 50 x 65cm)</v>
      </c>
      <c r="C150" s="184" t="str">
        <f>'[1]Orçamento Sintético'!E152</f>
        <v>un</v>
      </c>
      <c r="D150" s="184">
        <v>1</v>
      </c>
      <c r="E150" s="234">
        <v>0</v>
      </c>
      <c r="F150" s="235">
        <v>1</v>
      </c>
      <c r="G150" s="185">
        <f t="shared" si="60"/>
        <v>1</v>
      </c>
      <c r="H150" s="185">
        <f t="shared" si="61"/>
        <v>0</v>
      </c>
      <c r="I150" s="227">
        <v>395.14</v>
      </c>
      <c r="J150" s="236">
        <f t="shared" si="79"/>
        <v>395.14</v>
      </c>
      <c r="K150" s="166">
        <f t="shared" si="80"/>
        <v>0</v>
      </c>
      <c r="L150" s="166">
        <f t="shared" si="81"/>
        <v>395.14</v>
      </c>
      <c r="M150" s="166">
        <f t="shared" si="82"/>
        <v>395.14</v>
      </c>
      <c r="N150" s="166">
        <f t="shared" si="83"/>
        <v>0</v>
      </c>
      <c r="O150" s="190">
        <f t="shared" si="67"/>
        <v>1</v>
      </c>
    </row>
    <row r="151" spans="1:15" s="154" customFormat="1" ht="48">
      <c r="A151" s="183" t="str">
        <f>'[1]Orçamento Sintético'!A153</f>
        <v>1.16.4</v>
      </c>
      <c r="B151" s="183" t="str">
        <f>'[1]Orçamento Sintético'!D153</f>
        <v>CAIXA SIFONADA, PVC, DN 100 X 100 X 50 MM, FORNECIDA E INSTALADA EM RAMAIS DE ENCAMINHAMENTO DE ÁGUA PLUVIAL. AF_12/2014</v>
      </c>
      <c r="C151" s="184" t="str">
        <f>'[1]Orçamento Sintético'!E153</f>
        <v>UN</v>
      </c>
      <c r="D151" s="184">
        <v>4</v>
      </c>
      <c r="E151" s="234">
        <v>0</v>
      </c>
      <c r="F151" s="235">
        <f t="shared" si="78"/>
        <v>4</v>
      </c>
      <c r="G151" s="185">
        <f t="shared" si="60"/>
        <v>4</v>
      </c>
      <c r="H151" s="185">
        <f t="shared" si="61"/>
        <v>0</v>
      </c>
      <c r="I151" s="227">
        <v>30.4</v>
      </c>
      <c r="J151" s="236">
        <f t="shared" si="79"/>
        <v>121.6</v>
      </c>
      <c r="K151" s="166">
        <f t="shared" si="80"/>
        <v>0</v>
      </c>
      <c r="L151" s="166">
        <f t="shared" si="81"/>
        <v>121.6</v>
      </c>
      <c r="M151" s="166">
        <f t="shared" si="82"/>
        <v>121.6</v>
      </c>
      <c r="N151" s="166">
        <f t="shared" si="83"/>
        <v>0</v>
      </c>
      <c r="O151" s="190">
        <f t="shared" si="67"/>
        <v>1</v>
      </c>
    </row>
    <row r="152" spans="1:15" s="154" customFormat="1" ht="36">
      <c r="A152" s="183" t="str">
        <f>'[1]Orçamento Sintético'!A154</f>
        <v>1.16.5</v>
      </c>
      <c r="B152" s="183" t="str">
        <f>'[1]Orçamento Sintético'!D154</f>
        <v>Caixa sifonada quadrada, com sete entradas e uma saída, d = 150 x 150 x 50mm, ref. nº25, acabamento branco, marca Akros ou similar</v>
      </c>
      <c r="C152" s="184" t="str">
        <f>'[1]Orçamento Sintético'!E154</f>
        <v>un</v>
      </c>
      <c r="D152" s="184">
        <v>2</v>
      </c>
      <c r="E152" s="234">
        <v>0</v>
      </c>
      <c r="F152" s="235">
        <f t="shared" si="78"/>
        <v>2</v>
      </c>
      <c r="G152" s="185">
        <f t="shared" si="60"/>
        <v>2</v>
      </c>
      <c r="H152" s="185">
        <f t="shared" si="61"/>
        <v>0</v>
      </c>
      <c r="I152" s="227">
        <v>58.84</v>
      </c>
      <c r="J152" s="236">
        <f t="shared" si="79"/>
        <v>117.68</v>
      </c>
      <c r="K152" s="166">
        <f t="shared" si="80"/>
        <v>0</v>
      </c>
      <c r="L152" s="166">
        <f t="shared" si="81"/>
        <v>117.68</v>
      </c>
      <c r="M152" s="166">
        <f t="shared" si="82"/>
        <v>117.68</v>
      </c>
      <c r="N152" s="166">
        <f t="shared" si="83"/>
        <v>0</v>
      </c>
      <c r="O152" s="190">
        <f t="shared" si="67"/>
        <v>1</v>
      </c>
    </row>
    <row r="153" spans="1:15" s="154" customFormat="1" ht="24">
      <c r="A153" s="183" t="str">
        <f>'[1]Orçamento Sintético'!A155</f>
        <v>1.16.6</v>
      </c>
      <c r="B153" s="183" t="str">
        <f>'[1]Orçamento Sintético'!D155</f>
        <v>Joelho de 90° em pvc rígido soldável, para esgoto secundário, diâm = 40mm</v>
      </c>
      <c r="C153" s="184" t="str">
        <f>'[1]Orçamento Sintético'!E155</f>
        <v>un</v>
      </c>
      <c r="D153" s="184">
        <v>16</v>
      </c>
      <c r="E153" s="234">
        <v>0</v>
      </c>
      <c r="F153" s="235">
        <f t="shared" si="78"/>
        <v>16</v>
      </c>
      <c r="G153" s="185">
        <f t="shared" si="60"/>
        <v>16</v>
      </c>
      <c r="H153" s="185">
        <f t="shared" si="61"/>
        <v>0</v>
      </c>
      <c r="I153" s="227">
        <v>11.49</v>
      </c>
      <c r="J153" s="236">
        <f t="shared" si="79"/>
        <v>183.84</v>
      </c>
      <c r="K153" s="166">
        <f t="shared" si="80"/>
        <v>0</v>
      </c>
      <c r="L153" s="166">
        <f t="shared" si="81"/>
        <v>183.84</v>
      </c>
      <c r="M153" s="166">
        <f t="shared" si="82"/>
        <v>183.84</v>
      </c>
      <c r="N153" s="166">
        <f t="shared" si="83"/>
        <v>0</v>
      </c>
      <c r="O153" s="190">
        <f t="shared" si="67"/>
        <v>1</v>
      </c>
    </row>
    <row r="154" spans="1:15" s="154" customFormat="1" ht="24">
      <c r="A154" s="183" t="str">
        <f>'[1]Orçamento Sintético'!A156</f>
        <v>1.16.7</v>
      </c>
      <c r="B154" s="183" t="str">
        <f>'[1]Orçamento Sintético'!D156</f>
        <v>Joelho 90° em pvc rígido c/ anéis, para esgoto predial, diâm = 50mm</v>
      </c>
      <c r="C154" s="184" t="str">
        <f>'[1]Orçamento Sintético'!E156</f>
        <v>un</v>
      </c>
      <c r="D154" s="184">
        <v>20</v>
      </c>
      <c r="E154" s="234">
        <v>0</v>
      </c>
      <c r="F154" s="235">
        <f t="shared" si="78"/>
        <v>20</v>
      </c>
      <c r="G154" s="185">
        <f t="shared" si="60"/>
        <v>20</v>
      </c>
      <c r="H154" s="185">
        <f t="shared" si="61"/>
        <v>0</v>
      </c>
      <c r="I154" s="227">
        <v>11.34</v>
      </c>
      <c r="J154" s="236">
        <f t="shared" si="79"/>
        <v>226.8</v>
      </c>
      <c r="K154" s="166">
        <f t="shared" si="80"/>
        <v>0</v>
      </c>
      <c r="L154" s="166">
        <f t="shared" si="81"/>
        <v>226.8</v>
      </c>
      <c r="M154" s="166">
        <f t="shared" si="82"/>
        <v>226.8</v>
      </c>
      <c r="N154" s="166">
        <f t="shared" si="83"/>
        <v>0</v>
      </c>
      <c r="O154" s="190">
        <f t="shared" si="67"/>
        <v>1</v>
      </c>
    </row>
    <row r="155" spans="1:15" s="154" customFormat="1" ht="24">
      <c r="A155" s="183" t="str">
        <f>'[1]Orçamento Sintético'!A157</f>
        <v>1.16.8</v>
      </c>
      <c r="B155" s="183" t="str">
        <f>'[1]Orçamento Sintético'!D157</f>
        <v>Joelho 90° em pvc rígido soldável, para esgoto predial, diâm = 100mm</v>
      </c>
      <c r="C155" s="184" t="str">
        <f>'[1]Orçamento Sintético'!E157</f>
        <v>un</v>
      </c>
      <c r="D155" s="184">
        <v>8</v>
      </c>
      <c r="E155" s="234">
        <v>0</v>
      </c>
      <c r="F155" s="235">
        <f t="shared" si="78"/>
        <v>8</v>
      </c>
      <c r="G155" s="185">
        <f t="shared" si="60"/>
        <v>8</v>
      </c>
      <c r="H155" s="185">
        <f t="shared" si="61"/>
        <v>0</v>
      </c>
      <c r="I155" s="227">
        <v>27.64</v>
      </c>
      <c r="J155" s="236">
        <f t="shared" si="79"/>
        <v>221.12</v>
      </c>
      <c r="K155" s="166">
        <f t="shared" si="80"/>
        <v>0</v>
      </c>
      <c r="L155" s="166">
        <f t="shared" si="81"/>
        <v>221.12</v>
      </c>
      <c r="M155" s="166">
        <f t="shared" si="82"/>
        <v>221.12</v>
      </c>
      <c r="N155" s="166">
        <f t="shared" si="83"/>
        <v>0</v>
      </c>
      <c r="O155" s="190">
        <f t="shared" si="67"/>
        <v>1</v>
      </c>
    </row>
    <row r="156" spans="1:15" s="154" customFormat="1" ht="24">
      <c r="A156" s="183" t="str">
        <f>'[1]Orçamento Sintético'!A158</f>
        <v>1.16.9</v>
      </c>
      <c r="B156" s="183" t="str">
        <f>'[1]Orçamento Sintético'!D158</f>
        <v>Joelho de 45° em pvc rígido soldável, para esgoto secundário, diâm = 40mm</v>
      </c>
      <c r="C156" s="184" t="str">
        <f>'[1]Orçamento Sintético'!E158</f>
        <v>un</v>
      </c>
      <c r="D156" s="184">
        <v>6</v>
      </c>
      <c r="E156" s="234">
        <v>0</v>
      </c>
      <c r="F156" s="235">
        <f t="shared" si="78"/>
        <v>6</v>
      </c>
      <c r="G156" s="185">
        <f t="shared" si="60"/>
        <v>6</v>
      </c>
      <c r="H156" s="185">
        <f t="shared" si="61"/>
        <v>0</v>
      </c>
      <c r="I156" s="227">
        <v>8.34</v>
      </c>
      <c r="J156" s="236">
        <f t="shared" si="79"/>
        <v>50.04</v>
      </c>
      <c r="K156" s="166">
        <f t="shared" si="80"/>
        <v>0</v>
      </c>
      <c r="L156" s="166">
        <f t="shared" si="81"/>
        <v>50.04</v>
      </c>
      <c r="M156" s="166">
        <f t="shared" si="82"/>
        <v>50.04</v>
      </c>
      <c r="N156" s="166">
        <f t="shared" si="83"/>
        <v>0</v>
      </c>
      <c r="O156" s="190">
        <f t="shared" si="67"/>
        <v>1</v>
      </c>
    </row>
    <row r="157" spans="1:15" s="154" customFormat="1" ht="24">
      <c r="A157" s="183" t="str">
        <f>'[1]Orçamento Sintético'!A159</f>
        <v>1.16.10</v>
      </c>
      <c r="B157" s="183" t="str">
        <f>'[1]Orçamento Sintético'!D159</f>
        <v>Joelho 45° em pvc rígido soldável, para esgoto predial, diâm = 50mm</v>
      </c>
      <c r="C157" s="184" t="str">
        <f>'[1]Orçamento Sintético'!E159</f>
        <v>un</v>
      </c>
      <c r="D157" s="184">
        <v>4</v>
      </c>
      <c r="E157" s="234">
        <v>0</v>
      </c>
      <c r="F157" s="235">
        <f t="shared" si="78"/>
        <v>4</v>
      </c>
      <c r="G157" s="185">
        <f t="shared" si="60"/>
        <v>4</v>
      </c>
      <c r="H157" s="185">
        <f t="shared" si="61"/>
        <v>0</v>
      </c>
      <c r="I157" s="227">
        <v>11.53</v>
      </c>
      <c r="J157" s="236">
        <f t="shared" si="79"/>
        <v>46.12</v>
      </c>
      <c r="K157" s="166">
        <f t="shared" si="80"/>
        <v>0</v>
      </c>
      <c r="L157" s="166">
        <f t="shared" si="81"/>
        <v>46.12</v>
      </c>
      <c r="M157" s="166">
        <f t="shared" si="82"/>
        <v>46.12</v>
      </c>
      <c r="N157" s="166">
        <f t="shared" si="83"/>
        <v>0</v>
      </c>
      <c r="O157" s="190">
        <f t="shared" si="67"/>
        <v>1</v>
      </c>
    </row>
    <row r="158" spans="1:15" s="154" customFormat="1" ht="24">
      <c r="A158" s="183" t="str">
        <f>'[1]Orçamento Sintético'!A160</f>
        <v>1.16.11</v>
      </c>
      <c r="B158" s="183" t="str">
        <f>'[1]Orçamento Sintético'!D160</f>
        <v>Joelho 45° em pvc rígido soldável, para esgoto predial, diâm = 100mm</v>
      </c>
      <c r="C158" s="184" t="str">
        <f>'[1]Orçamento Sintético'!E160</f>
        <v>un</v>
      </c>
      <c r="D158" s="184">
        <v>4</v>
      </c>
      <c r="E158" s="234">
        <v>0</v>
      </c>
      <c r="F158" s="235">
        <f t="shared" si="78"/>
        <v>4</v>
      </c>
      <c r="G158" s="185">
        <f t="shared" si="60"/>
        <v>4</v>
      </c>
      <c r="H158" s="185">
        <f t="shared" si="61"/>
        <v>0</v>
      </c>
      <c r="I158" s="227">
        <v>27.57</v>
      </c>
      <c r="J158" s="236">
        <f t="shared" si="79"/>
        <v>110.28</v>
      </c>
      <c r="K158" s="166">
        <f t="shared" si="80"/>
        <v>0</v>
      </c>
      <c r="L158" s="166">
        <f t="shared" si="81"/>
        <v>110.28</v>
      </c>
      <c r="M158" s="166">
        <f t="shared" si="82"/>
        <v>110.28</v>
      </c>
      <c r="N158" s="166">
        <f t="shared" si="83"/>
        <v>0</v>
      </c>
      <c r="O158" s="190">
        <f t="shared" si="67"/>
        <v>1</v>
      </c>
    </row>
    <row r="159" spans="1:15" s="154" customFormat="1" ht="60">
      <c r="A159" s="183" t="str">
        <f>'[1]Orçamento Sintético'!A161</f>
        <v>1.16.12</v>
      </c>
      <c r="B159" s="183" t="str">
        <f>'[1]Orçamento Sintético'!D161</f>
        <v>JUNÇÃO SIMPLES, PVC, SERIE NORMAL, ESGOTO PREDIAL, DN 40 MM, JUNTA SOLDÁVEL, FORNECIDO E INSTALADO EM RAMAL DE DESCARGA OU RAMAL DE ESGOTO SANITÁRIO. AF_12/2014</v>
      </c>
      <c r="C159" s="184" t="str">
        <f>'[1]Orçamento Sintético'!E161</f>
        <v>UN</v>
      </c>
      <c r="D159" s="184">
        <v>1</v>
      </c>
      <c r="E159" s="234">
        <v>0</v>
      </c>
      <c r="F159" s="235">
        <f t="shared" si="78"/>
        <v>1</v>
      </c>
      <c r="G159" s="185">
        <f t="shared" si="60"/>
        <v>1</v>
      </c>
      <c r="H159" s="185">
        <f t="shared" si="61"/>
        <v>0</v>
      </c>
      <c r="I159" s="227">
        <v>12.05</v>
      </c>
      <c r="J159" s="236">
        <f t="shared" si="79"/>
        <v>12.05</v>
      </c>
      <c r="K159" s="166">
        <f t="shared" si="80"/>
        <v>0</v>
      </c>
      <c r="L159" s="166">
        <f t="shared" si="81"/>
        <v>12.05</v>
      </c>
      <c r="M159" s="166">
        <f t="shared" si="82"/>
        <v>12.05</v>
      </c>
      <c r="N159" s="166">
        <f t="shared" si="83"/>
        <v>0</v>
      </c>
      <c r="O159" s="190">
        <f t="shared" si="67"/>
        <v>1</v>
      </c>
    </row>
    <row r="160" spans="1:15" s="154" customFormat="1" ht="60">
      <c r="A160" s="183" t="str">
        <f>'[1]Orçamento Sintético'!A162</f>
        <v>1.16.13</v>
      </c>
      <c r="B160" s="183" t="str">
        <f>'[1]Orçamento Sintético'!D162</f>
        <v>JUNÇÃO SIMPLES, PVC, SERIE NORMAL, ESGOTO PREDIAL, DN 50 X 50 MM, JUNTA ELÁSTICA, FORNECIDO E INSTALADO EM RAMAL DE DESCARGA OU RAMAL DE ESGOTO SANITÁRIO. AF_12/2014</v>
      </c>
      <c r="C160" s="184" t="str">
        <f>'[1]Orçamento Sintético'!E162</f>
        <v>UN</v>
      </c>
      <c r="D160" s="184">
        <v>1</v>
      </c>
      <c r="E160" s="234">
        <v>0</v>
      </c>
      <c r="F160" s="235">
        <f t="shared" si="78"/>
        <v>1</v>
      </c>
      <c r="G160" s="185">
        <f t="shared" si="60"/>
        <v>1</v>
      </c>
      <c r="H160" s="185">
        <f t="shared" si="61"/>
        <v>0</v>
      </c>
      <c r="I160" s="227">
        <v>22.29</v>
      </c>
      <c r="J160" s="236">
        <f t="shared" si="79"/>
        <v>22.29</v>
      </c>
      <c r="K160" s="166">
        <f t="shared" si="80"/>
        <v>0</v>
      </c>
      <c r="L160" s="166">
        <f t="shared" si="81"/>
        <v>22.29</v>
      </c>
      <c r="M160" s="166">
        <f t="shared" si="82"/>
        <v>22.29</v>
      </c>
      <c r="N160" s="166">
        <f t="shared" si="83"/>
        <v>0</v>
      </c>
      <c r="O160" s="190">
        <f t="shared" si="67"/>
        <v>1</v>
      </c>
    </row>
    <row r="161" spans="1:15" s="154" customFormat="1" ht="24">
      <c r="A161" s="183" t="str">
        <f>'[1]Orçamento Sintético'!A163</f>
        <v>1.16.14</v>
      </c>
      <c r="B161" s="183" t="str">
        <f>'[1]Orçamento Sintético'!D163</f>
        <v>Junção simples em pvc rígido soldável, para esgoto primário, diâm = 100 x 100mm</v>
      </c>
      <c r="C161" s="184" t="str">
        <f>'[1]Orçamento Sintético'!E163</f>
        <v>un</v>
      </c>
      <c r="D161" s="184">
        <v>3</v>
      </c>
      <c r="E161" s="234">
        <v>0</v>
      </c>
      <c r="F161" s="235">
        <f t="shared" si="78"/>
        <v>3</v>
      </c>
      <c r="G161" s="185">
        <f t="shared" si="60"/>
        <v>3</v>
      </c>
      <c r="H161" s="185">
        <f t="shared" si="61"/>
        <v>0</v>
      </c>
      <c r="I161" s="227">
        <v>56.8</v>
      </c>
      <c r="J161" s="236">
        <f t="shared" si="79"/>
        <v>170.4</v>
      </c>
      <c r="K161" s="166">
        <f t="shared" si="80"/>
        <v>0</v>
      </c>
      <c r="L161" s="166">
        <f t="shared" si="81"/>
        <v>170.39999999999998</v>
      </c>
      <c r="M161" s="166">
        <f t="shared" si="82"/>
        <v>170.39999999999998</v>
      </c>
      <c r="N161" s="166">
        <f t="shared" si="83"/>
        <v>0</v>
      </c>
      <c r="O161" s="190">
        <f t="shared" si="67"/>
        <v>0.99999999999999978</v>
      </c>
    </row>
    <row r="162" spans="1:15" s="154" customFormat="1" ht="24">
      <c r="A162" s="183" t="str">
        <f>'[1]Orçamento Sintético'!A164</f>
        <v>1.16.15</v>
      </c>
      <c r="B162" s="183" t="str">
        <f>'[1]Orçamento Sintético'!D164</f>
        <v>Junção invertida em pvc rígido c/ anéis, para esgoto primário, diâm =100 x 50mm</v>
      </c>
      <c r="C162" s="184" t="str">
        <f>'[1]Orçamento Sintético'!E164</f>
        <v>un</v>
      </c>
      <c r="D162" s="184">
        <v>3</v>
      </c>
      <c r="E162" s="234">
        <v>0</v>
      </c>
      <c r="F162" s="235">
        <f t="shared" si="78"/>
        <v>3</v>
      </c>
      <c r="G162" s="185">
        <f t="shared" si="60"/>
        <v>3</v>
      </c>
      <c r="H162" s="185">
        <f t="shared" si="61"/>
        <v>0</v>
      </c>
      <c r="I162" s="227">
        <v>46.84</v>
      </c>
      <c r="J162" s="236">
        <f t="shared" si="79"/>
        <v>140.52000000000001</v>
      </c>
      <c r="K162" s="166">
        <f t="shared" si="80"/>
        <v>0</v>
      </c>
      <c r="L162" s="166">
        <f t="shared" si="81"/>
        <v>140.52000000000001</v>
      </c>
      <c r="M162" s="166">
        <f t="shared" si="82"/>
        <v>140.52000000000001</v>
      </c>
      <c r="N162" s="166">
        <f t="shared" si="83"/>
        <v>0</v>
      </c>
      <c r="O162" s="190">
        <f t="shared" si="67"/>
        <v>1</v>
      </c>
    </row>
    <row r="163" spans="1:15" s="154" customFormat="1" ht="24">
      <c r="A163" s="183" t="str">
        <f>'[1]Orçamento Sintético'!A165</f>
        <v>1.16.16</v>
      </c>
      <c r="B163" s="183" t="str">
        <f>'[1]Orçamento Sintético'!D165</f>
        <v>Tê sanitário em pvc rígido soldável, para esgoto primário, diâm = 50 x 50mm</v>
      </c>
      <c r="C163" s="184" t="str">
        <f>'[1]Orçamento Sintético'!E165</f>
        <v>un</v>
      </c>
      <c r="D163" s="184">
        <v>7</v>
      </c>
      <c r="E163" s="234">
        <v>0</v>
      </c>
      <c r="F163" s="235">
        <f t="shared" si="78"/>
        <v>7</v>
      </c>
      <c r="G163" s="185">
        <f t="shared" si="60"/>
        <v>7</v>
      </c>
      <c r="H163" s="185">
        <f t="shared" si="61"/>
        <v>0</v>
      </c>
      <c r="I163" s="227">
        <v>23.27</v>
      </c>
      <c r="J163" s="236">
        <f t="shared" si="79"/>
        <v>162.88999999999999</v>
      </c>
      <c r="K163" s="166">
        <f t="shared" si="80"/>
        <v>0</v>
      </c>
      <c r="L163" s="166">
        <f t="shared" si="81"/>
        <v>162.88999999999999</v>
      </c>
      <c r="M163" s="166">
        <f t="shared" si="82"/>
        <v>162.88999999999999</v>
      </c>
      <c r="N163" s="166">
        <f t="shared" si="83"/>
        <v>0</v>
      </c>
      <c r="O163" s="190">
        <f t="shared" si="67"/>
        <v>1</v>
      </c>
    </row>
    <row r="164" spans="1:15" s="154" customFormat="1" ht="60">
      <c r="A164" s="183" t="str">
        <f>'[1]Orçamento Sintético'!A166</f>
        <v>1.16.17</v>
      </c>
      <c r="B164" s="183" t="str">
        <f>'[1]Orçamento Sintético'!D166</f>
        <v>LUVA SIMPLES, PVC, SERIE NORMAL, ESGOTO PREDIAL, DN 50 MM, JUNTA ELÁSTICA, FORNECIDO E INSTALADO EM PRUMADA DE ESGOTO SANITÁRIO OU VENTILAÇÃO. AF_12/2014</v>
      </c>
      <c r="C164" s="184" t="str">
        <f>'[1]Orçamento Sintético'!E166</f>
        <v>UN</v>
      </c>
      <c r="D164" s="184">
        <v>18</v>
      </c>
      <c r="E164" s="234">
        <v>0</v>
      </c>
      <c r="F164" s="235">
        <f t="shared" si="78"/>
        <v>18</v>
      </c>
      <c r="G164" s="185">
        <f t="shared" si="60"/>
        <v>18</v>
      </c>
      <c r="H164" s="185">
        <f t="shared" si="61"/>
        <v>0</v>
      </c>
      <c r="I164" s="227">
        <v>7.06</v>
      </c>
      <c r="J164" s="236">
        <f t="shared" si="79"/>
        <v>127.08</v>
      </c>
      <c r="K164" s="166">
        <f t="shared" si="80"/>
        <v>0</v>
      </c>
      <c r="L164" s="166">
        <f t="shared" si="81"/>
        <v>127.08</v>
      </c>
      <c r="M164" s="166">
        <f t="shared" si="82"/>
        <v>127.08</v>
      </c>
      <c r="N164" s="166">
        <f t="shared" si="83"/>
        <v>0</v>
      </c>
      <c r="O164" s="190">
        <f t="shared" si="67"/>
        <v>1</v>
      </c>
    </row>
    <row r="165" spans="1:15" s="154" customFormat="1" ht="24">
      <c r="A165" s="183" t="str">
        <f>'[1]Orçamento Sintético'!A167</f>
        <v>1.16.18</v>
      </c>
      <c r="B165" s="183" t="str">
        <f>'[1]Orçamento Sintético'!D167</f>
        <v>Luva simples em pvc rígido soldável, para esgoto primário, diâm = 100mm</v>
      </c>
      <c r="C165" s="184" t="str">
        <f>'[1]Orçamento Sintético'!E167</f>
        <v>un</v>
      </c>
      <c r="D165" s="184">
        <v>12</v>
      </c>
      <c r="E165" s="234">
        <v>0</v>
      </c>
      <c r="F165" s="235">
        <f t="shared" si="78"/>
        <v>12</v>
      </c>
      <c r="G165" s="185">
        <f t="shared" si="60"/>
        <v>12</v>
      </c>
      <c r="H165" s="185">
        <f t="shared" si="61"/>
        <v>0</v>
      </c>
      <c r="I165" s="227">
        <v>25.25</v>
      </c>
      <c r="J165" s="236">
        <f t="shared" si="79"/>
        <v>303</v>
      </c>
      <c r="K165" s="166">
        <f t="shared" si="80"/>
        <v>0</v>
      </c>
      <c r="L165" s="166">
        <f t="shared" si="81"/>
        <v>303</v>
      </c>
      <c r="M165" s="166">
        <f t="shared" si="82"/>
        <v>303</v>
      </c>
      <c r="N165" s="166">
        <f t="shared" si="83"/>
        <v>0</v>
      </c>
      <c r="O165" s="190">
        <f t="shared" si="67"/>
        <v>1</v>
      </c>
    </row>
    <row r="166" spans="1:15" s="154" customFormat="1" ht="24">
      <c r="A166" s="183" t="str">
        <f>'[1]Orçamento Sintético'!A168</f>
        <v>1.16.19</v>
      </c>
      <c r="B166" s="183" t="str">
        <f>'[1]Orçamento Sintético'!D168</f>
        <v>Tubo pvc rígido soldável ponta e bolsa p/ esgoto predial, d =  40 mm</v>
      </c>
      <c r="C166" s="184" t="str">
        <f>'[1]Orçamento Sintético'!E168</f>
        <v>m</v>
      </c>
      <c r="D166" s="184">
        <v>10.6</v>
      </c>
      <c r="E166" s="234">
        <v>0</v>
      </c>
      <c r="F166" s="235">
        <f t="shared" si="78"/>
        <v>10.6</v>
      </c>
      <c r="G166" s="185">
        <f t="shared" si="60"/>
        <v>10.6</v>
      </c>
      <c r="H166" s="185">
        <f t="shared" si="61"/>
        <v>0</v>
      </c>
      <c r="I166" s="227">
        <v>16.2</v>
      </c>
      <c r="J166" s="236">
        <f t="shared" si="79"/>
        <v>171.72</v>
      </c>
      <c r="K166" s="166">
        <f t="shared" si="80"/>
        <v>0</v>
      </c>
      <c r="L166" s="166">
        <f t="shared" si="81"/>
        <v>171.72</v>
      </c>
      <c r="M166" s="166">
        <f t="shared" si="82"/>
        <v>171.72</v>
      </c>
      <c r="N166" s="166">
        <f t="shared" si="83"/>
        <v>0</v>
      </c>
      <c r="O166" s="190">
        <f t="shared" si="67"/>
        <v>1</v>
      </c>
    </row>
    <row r="167" spans="1:15" s="154" customFormat="1" ht="24">
      <c r="A167" s="183" t="str">
        <f>'[1]Orçamento Sintético'!A169</f>
        <v>1.16.20</v>
      </c>
      <c r="B167" s="183" t="str">
        <f>'[1]Orçamento Sintético'!D169</f>
        <v>Tubo pvc rígido soldável ponta e bolsa p/ esgoto predial, d =  50 mm</v>
      </c>
      <c r="C167" s="184" t="str">
        <f>'[1]Orçamento Sintético'!E169</f>
        <v>m</v>
      </c>
      <c r="D167" s="184">
        <v>20</v>
      </c>
      <c r="E167" s="234">
        <v>0</v>
      </c>
      <c r="F167" s="235">
        <f t="shared" si="78"/>
        <v>20</v>
      </c>
      <c r="G167" s="185">
        <f t="shared" si="60"/>
        <v>20</v>
      </c>
      <c r="H167" s="185">
        <f t="shared" si="61"/>
        <v>0</v>
      </c>
      <c r="I167" s="227">
        <v>23.37</v>
      </c>
      <c r="J167" s="236">
        <f t="shared" si="79"/>
        <v>467.4</v>
      </c>
      <c r="K167" s="166">
        <f t="shared" si="80"/>
        <v>0</v>
      </c>
      <c r="L167" s="166">
        <f t="shared" si="81"/>
        <v>467.40000000000003</v>
      </c>
      <c r="M167" s="166">
        <f t="shared" si="82"/>
        <v>467.40000000000003</v>
      </c>
      <c r="N167" s="166">
        <f t="shared" si="83"/>
        <v>0</v>
      </c>
      <c r="O167" s="190">
        <f t="shared" si="67"/>
        <v>1.0000000000000002</v>
      </c>
    </row>
    <row r="168" spans="1:15" s="154" customFormat="1" ht="24">
      <c r="A168" s="183" t="str">
        <f>'[1]Orçamento Sintético'!A170</f>
        <v>1.16.21</v>
      </c>
      <c r="B168" s="183" t="str">
        <f>'[1]Orçamento Sintético'!D170</f>
        <v>Tubo pvc rígido soldável ponta e bolsa p/ esgoto predial, d = 100 mm</v>
      </c>
      <c r="C168" s="184" t="str">
        <f>'[1]Orçamento Sintético'!E170</f>
        <v>m</v>
      </c>
      <c r="D168" s="184">
        <v>13</v>
      </c>
      <c r="E168" s="234">
        <v>0</v>
      </c>
      <c r="F168" s="235">
        <f t="shared" si="78"/>
        <v>13</v>
      </c>
      <c r="G168" s="185">
        <f t="shared" si="60"/>
        <v>13</v>
      </c>
      <c r="H168" s="185">
        <f t="shared" si="61"/>
        <v>0</v>
      </c>
      <c r="I168" s="227">
        <v>41.65</v>
      </c>
      <c r="J168" s="236">
        <f t="shared" si="79"/>
        <v>541.45000000000005</v>
      </c>
      <c r="K168" s="166">
        <f t="shared" si="80"/>
        <v>0</v>
      </c>
      <c r="L168" s="166">
        <f t="shared" si="81"/>
        <v>541.44999999999993</v>
      </c>
      <c r="M168" s="166">
        <f t="shared" si="82"/>
        <v>541.44999999999993</v>
      </c>
      <c r="N168" s="166">
        <f t="shared" si="83"/>
        <v>0</v>
      </c>
      <c r="O168" s="190">
        <f t="shared" si="67"/>
        <v>0.99999999999999978</v>
      </c>
    </row>
    <row r="169" spans="1:15" s="154" customFormat="1" ht="24">
      <c r="A169" s="183" t="str">
        <f>'[1]Orçamento Sintético'!A171</f>
        <v>1.16.22</v>
      </c>
      <c r="B169" s="183" t="str">
        <f>'[1]Orçamento Sintético'!D171</f>
        <v>Terminal de ventilação em pvc rígido soldável, para esgoto primário, diâm = 50mm</v>
      </c>
      <c r="C169" s="184" t="str">
        <f>'[1]Orçamento Sintético'!E171</f>
        <v>un</v>
      </c>
      <c r="D169" s="184">
        <v>3</v>
      </c>
      <c r="E169" s="234">
        <v>0</v>
      </c>
      <c r="F169" s="235"/>
      <c r="G169" s="185">
        <f t="shared" si="60"/>
        <v>0</v>
      </c>
      <c r="H169" s="185">
        <f t="shared" si="61"/>
        <v>3</v>
      </c>
      <c r="I169" s="227">
        <v>10.08</v>
      </c>
      <c r="J169" s="236">
        <f t="shared" si="79"/>
        <v>30.24</v>
      </c>
      <c r="K169" s="166">
        <f t="shared" si="80"/>
        <v>0</v>
      </c>
      <c r="L169" s="166">
        <f t="shared" si="81"/>
        <v>0</v>
      </c>
      <c r="M169" s="166">
        <f t="shared" si="82"/>
        <v>0</v>
      </c>
      <c r="N169" s="166">
        <f t="shared" si="83"/>
        <v>30.24</v>
      </c>
      <c r="O169" s="190">
        <f t="shared" si="67"/>
        <v>0</v>
      </c>
    </row>
    <row r="170" spans="1:15" s="251" customFormat="1">
      <c r="A170" s="229" t="str">
        <f>'[1]Orçamento Sintético'!A172</f>
        <v>1.17</v>
      </c>
      <c r="B170" s="229" t="str">
        <f>'[1]Orçamento Sintético'!D172</f>
        <v>INSTALAÇÕES ELÉTRICAS</v>
      </c>
      <c r="C170" s="252"/>
      <c r="D170" s="252"/>
      <c r="E170" s="237"/>
      <c r="F170" s="253"/>
      <c r="G170" s="254"/>
      <c r="H170" s="254"/>
      <c r="I170" s="260"/>
      <c r="J170" s="260">
        <f>J171+J185+J192+J211+J229</f>
        <v>107909.05000000002</v>
      </c>
      <c r="K170" s="260">
        <f>K171+K185+K192+K211+K229</f>
        <v>0</v>
      </c>
      <c r="L170" s="260">
        <f>L171+L185+L192+L211+L229</f>
        <v>1857.5</v>
      </c>
      <c r="M170" s="260">
        <f>M171+M185+M192+M211+M229</f>
        <v>1857.5</v>
      </c>
      <c r="N170" s="260">
        <f>N171+N185+N192+N211+N229</f>
        <v>106051.55</v>
      </c>
      <c r="O170" s="257"/>
    </row>
    <row r="171" spans="1:15" s="206" customFormat="1">
      <c r="A171" s="239" t="str">
        <f>'[1]Orçamento Sintético'!A173</f>
        <v>1.17.01</v>
      </c>
      <c r="B171" s="239" t="str">
        <f>'[1]Orçamento Sintético'!D173</f>
        <v>ENTRADA PADRÃO</v>
      </c>
      <c r="C171" s="240"/>
      <c r="D171" s="240"/>
      <c r="E171" s="241"/>
      <c r="F171" s="249"/>
      <c r="G171" s="208"/>
      <c r="H171" s="208"/>
      <c r="I171" s="258"/>
      <c r="J171" s="258">
        <f>SUM(J172:J184)</f>
        <v>22684.920000000006</v>
      </c>
      <c r="K171" s="258">
        <f>SUM(K172:K184)</f>
        <v>0</v>
      </c>
      <c r="L171" s="258">
        <f>SUM(L172:L184)</f>
        <v>0</v>
      </c>
      <c r="M171" s="258">
        <f>SUM(M172:M184)</f>
        <v>0</v>
      </c>
      <c r="N171" s="258">
        <f>SUM(N172:N184)</f>
        <v>22684.920000000006</v>
      </c>
      <c r="O171" s="212"/>
    </row>
    <row r="172" spans="1:15" s="154" customFormat="1" ht="24">
      <c r="A172" s="183" t="str">
        <f>'[1]Orçamento Sintético'!A174</f>
        <v>1.17.01.1</v>
      </c>
      <c r="B172" s="183" t="str">
        <f>'[1]Orçamento Sintético'!D174</f>
        <v>Poste de concreto duplo T (DT)  9/300 - fornecimento e assentamento</v>
      </c>
      <c r="C172" s="184" t="str">
        <f>'[1]Orçamento Sintético'!E174</f>
        <v>un</v>
      </c>
      <c r="D172" s="184">
        <v>1</v>
      </c>
      <c r="E172" s="234">
        <v>0</v>
      </c>
      <c r="F172" s="235"/>
      <c r="G172" s="185">
        <f t="shared" si="60"/>
        <v>0</v>
      </c>
      <c r="H172" s="185">
        <f t="shared" si="61"/>
        <v>1</v>
      </c>
      <c r="I172" s="227">
        <v>1109.3</v>
      </c>
      <c r="J172" s="236">
        <f t="shared" ref="J172:J184" si="84">ROUND(D172*I172,2)</f>
        <v>1109.3</v>
      </c>
      <c r="K172" s="166">
        <f t="shared" ref="K172:K184" si="85">E172*I172</f>
        <v>0</v>
      </c>
      <c r="L172" s="166">
        <f t="shared" ref="L172:L184" si="86">F172*I172</f>
        <v>0</v>
      </c>
      <c r="M172" s="166">
        <f t="shared" ref="M172:M184" si="87">G172*I172</f>
        <v>0</v>
      </c>
      <c r="N172" s="166">
        <f t="shared" ref="N172:N184" si="88">J172-M172</f>
        <v>1109.3</v>
      </c>
      <c r="O172" s="190">
        <f t="shared" si="67"/>
        <v>0</v>
      </c>
    </row>
    <row r="173" spans="1:15" s="154" customFormat="1" ht="36">
      <c r="A173" s="183" t="str">
        <f>'[1]Orçamento Sintético'!A175</f>
        <v>1.17.01.2</v>
      </c>
      <c r="B173" s="183" t="str">
        <f>'[1]Orçamento Sintético'!D175</f>
        <v>ARMAÇÃO SECUNDÁRIA, COM 3 ESTRIBOS E 3 ISOLADORES - FORNECIMENTO E INSTALAÇÃO. AF_07/2020</v>
      </c>
      <c r="C173" s="184" t="str">
        <f>'[1]Orçamento Sintético'!E175</f>
        <v>UN</v>
      </c>
      <c r="D173" s="184">
        <v>1</v>
      </c>
      <c r="E173" s="234">
        <v>0</v>
      </c>
      <c r="F173" s="235"/>
      <c r="G173" s="185">
        <f t="shared" si="60"/>
        <v>0</v>
      </c>
      <c r="H173" s="185">
        <f t="shared" si="61"/>
        <v>1</v>
      </c>
      <c r="I173" s="227">
        <v>136.18</v>
      </c>
      <c r="J173" s="236">
        <f t="shared" si="84"/>
        <v>136.18</v>
      </c>
      <c r="K173" s="166">
        <f t="shared" si="85"/>
        <v>0</v>
      </c>
      <c r="L173" s="166">
        <f t="shared" si="86"/>
        <v>0</v>
      </c>
      <c r="M173" s="166">
        <f t="shared" si="87"/>
        <v>0</v>
      </c>
      <c r="N173" s="166">
        <f t="shared" si="88"/>
        <v>136.18</v>
      </c>
      <c r="O173" s="190">
        <f t="shared" si="67"/>
        <v>0</v>
      </c>
    </row>
    <row r="174" spans="1:15" s="154" customFormat="1">
      <c r="A174" s="183" t="str">
        <f>'[1]Orçamento Sintético'!A176</f>
        <v>1.17.01.3</v>
      </c>
      <c r="B174" s="183" t="str">
        <f>'[1]Orçamento Sintético'!D176</f>
        <v>Cabeçote de alumínio de 3""</v>
      </c>
      <c r="C174" s="184" t="str">
        <f>'[1]Orçamento Sintético'!E176</f>
        <v>un</v>
      </c>
      <c r="D174" s="184">
        <v>1</v>
      </c>
      <c r="E174" s="234">
        <v>0</v>
      </c>
      <c r="F174" s="235"/>
      <c r="G174" s="185">
        <f t="shared" si="60"/>
        <v>0</v>
      </c>
      <c r="H174" s="185">
        <f t="shared" si="61"/>
        <v>1</v>
      </c>
      <c r="I174" s="227">
        <v>32.64</v>
      </c>
      <c r="J174" s="236">
        <f t="shared" si="84"/>
        <v>32.64</v>
      </c>
      <c r="K174" s="166">
        <f t="shared" si="85"/>
        <v>0</v>
      </c>
      <c r="L174" s="166">
        <f t="shared" si="86"/>
        <v>0</v>
      </c>
      <c r="M174" s="166">
        <f t="shared" si="87"/>
        <v>0</v>
      </c>
      <c r="N174" s="166">
        <f t="shared" si="88"/>
        <v>32.64</v>
      </c>
      <c r="O174" s="190">
        <f t="shared" si="67"/>
        <v>0</v>
      </c>
    </row>
    <row r="175" spans="1:15" s="154" customFormat="1" ht="24">
      <c r="A175" s="183" t="str">
        <f>'[1]Orçamento Sintético'!A177</f>
        <v>1.17.01.4</v>
      </c>
      <c r="B175" s="183" t="str">
        <f>'[1]Orçamento Sintético'!D177</f>
        <v>Quadro de medição trifásica em Noril com lente para leitura</v>
      </c>
      <c r="C175" s="184" t="str">
        <f>'[1]Orçamento Sintético'!E177</f>
        <v>un</v>
      </c>
      <c r="D175" s="184">
        <v>1</v>
      </c>
      <c r="E175" s="234">
        <v>0</v>
      </c>
      <c r="F175" s="235"/>
      <c r="G175" s="185">
        <f t="shared" si="60"/>
        <v>0</v>
      </c>
      <c r="H175" s="185">
        <f t="shared" si="61"/>
        <v>1</v>
      </c>
      <c r="I175" s="227">
        <v>743.88</v>
      </c>
      <c r="J175" s="236">
        <f t="shared" si="84"/>
        <v>743.88</v>
      </c>
      <c r="K175" s="166">
        <f t="shared" si="85"/>
        <v>0</v>
      </c>
      <c r="L175" s="166">
        <f t="shared" si="86"/>
        <v>0</v>
      </c>
      <c r="M175" s="166">
        <f t="shared" si="87"/>
        <v>0</v>
      </c>
      <c r="N175" s="166">
        <f t="shared" si="88"/>
        <v>743.88</v>
      </c>
      <c r="O175" s="190">
        <f t="shared" si="67"/>
        <v>0</v>
      </c>
    </row>
    <row r="176" spans="1:15" s="154" customFormat="1">
      <c r="A176" s="183" t="str">
        <f>'[1]Orçamento Sintético'!A178</f>
        <v>1.17.01.5</v>
      </c>
      <c r="B176" s="183" t="str">
        <f>'[1]Orçamento Sintético'!D178</f>
        <v>Abraçadeira em fita de aço 1"", com fecho rápido</v>
      </c>
      <c r="C176" s="184" t="str">
        <f>'[1]Orçamento Sintético'!E178</f>
        <v>un</v>
      </c>
      <c r="D176" s="184">
        <v>3</v>
      </c>
      <c r="E176" s="234">
        <v>0</v>
      </c>
      <c r="F176" s="235"/>
      <c r="G176" s="185">
        <f t="shared" ref="G176:G239" si="89">SUM(E176:F176)</f>
        <v>0</v>
      </c>
      <c r="H176" s="185">
        <f t="shared" ref="H176:H239" si="90">SUM(D176-G176)</f>
        <v>3</v>
      </c>
      <c r="I176" s="227">
        <v>10.27</v>
      </c>
      <c r="J176" s="236">
        <f t="shared" si="84"/>
        <v>30.81</v>
      </c>
      <c r="K176" s="166">
        <f t="shared" si="85"/>
        <v>0</v>
      </c>
      <c r="L176" s="166">
        <f t="shared" si="86"/>
        <v>0</v>
      </c>
      <c r="M176" s="166">
        <f t="shared" si="87"/>
        <v>0</v>
      </c>
      <c r="N176" s="166">
        <f t="shared" si="88"/>
        <v>30.81</v>
      </c>
      <c r="O176" s="190">
        <f t="shared" ref="O176:O239" si="91">L176/J176</f>
        <v>0</v>
      </c>
    </row>
    <row r="177" spans="1:15" s="154" customFormat="1" ht="24">
      <c r="A177" s="183" t="str">
        <f>'[1]Orçamento Sintético'!A179</f>
        <v>1.17.01.6</v>
      </c>
      <c r="B177" s="183" t="str">
        <f>'[1]Orçamento Sintético'!D179</f>
        <v>Disjuntor termomagnético tripolar 200 A com caixa moldada 10 kA</v>
      </c>
      <c r="C177" s="184" t="str">
        <f>'[1]Orçamento Sintético'!E179</f>
        <v>un</v>
      </c>
      <c r="D177" s="184">
        <v>1</v>
      </c>
      <c r="E177" s="234">
        <v>0</v>
      </c>
      <c r="F177" s="235"/>
      <c r="G177" s="185">
        <f t="shared" si="89"/>
        <v>0</v>
      </c>
      <c r="H177" s="185">
        <f t="shared" si="90"/>
        <v>1</v>
      </c>
      <c r="I177" s="227">
        <v>605.39</v>
      </c>
      <c r="J177" s="236">
        <f t="shared" si="84"/>
        <v>605.39</v>
      </c>
      <c r="K177" s="166">
        <f t="shared" si="85"/>
        <v>0</v>
      </c>
      <c r="L177" s="166">
        <f t="shared" si="86"/>
        <v>0</v>
      </c>
      <c r="M177" s="166">
        <f t="shared" si="87"/>
        <v>0</v>
      </c>
      <c r="N177" s="166">
        <f t="shared" si="88"/>
        <v>605.39</v>
      </c>
      <c r="O177" s="190">
        <f t="shared" si="91"/>
        <v>0</v>
      </c>
    </row>
    <row r="178" spans="1:15" s="154" customFormat="1" ht="24">
      <c r="A178" s="183" t="str">
        <f>'[1]Orçamento Sintético'!A180</f>
        <v>1.17.01.7</v>
      </c>
      <c r="B178" s="183" t="str">
        <f>'[1]Orçamento Sintético'!D180</f>
        <v>Cabo de cobre isolado em EPR flexível unipolar  95mm² - 0,6Kv/1Kv/90°</v>
      </c>
      <c r="C178" s="184" t="str">
        <f>'[1]Orçamento Sintético'!E180</f>
        <v>m</v>
      </c>
      <c r="D178" s="184">
        <v>1</v>
      </c>
      <c r="E178" s="234">
        <v>0</v>
      </c>
      <c r="F178" s="235"/>
      <c r="G178" s="185">
        <f t="shared" si="89"/>
        <v>0</v>
      </c>
      <c r="H178" s="185">
        <f t="shared" si="90"/>
        <v>1</v>
      </c>
      <c r="I178" s="227">
        <v>135.53</v>
      </c>
      <c r="J178" s="236">
        <f t="shared" si="84"/>
        <v>135.53</v>
      </c>
      <c r="K178" s="166">
        <f t="shared" si="85"/>
        <v>0</v>
      </c>
      <c r="L178" s="166">
        <f t="shared" si="86"/>
        <v>0</v>
      </c>
      <c r="M178" s="166">
        <f t="shared" si="87"/>
        <v>0</v>
      </c>
      <c r="N178" s="166">
        <f t="shared" si="88"/>
        <v>135.53</v>
      </c>
      <c r="O178" s="190">
        <f t="shared" si="91"/>
        <v>0</v>
      </c>
    </row>
    <row r="179" spans="1:15" s="154" customFormat="1" ht="24">
      <c r="A179" s="183" t="str">
        <f>'[1]Orçamento Sintético'!A181</f>
        <v>1.17.01.8</v>
      </c>
      <c r="B179" s="183" t="str">
        <f>'[1]Orçamento Sintético'!D181</f>
        <v>Cabo de cobre isolado em EPR flexível unipolar  50mm² - 0,6Kv/1Kv/90°</v>
      </c>
      <c r="C179" s="184" t="str">
        <f>'[1]Orçamento Sintético'!E181</f>
        <v>m</v>
      </c>
      <c r="D179" s="184">
        <v>27</v>
      </c>
      <c r="E179" s="234">
        <v>0</v>
      </c>
      <c r="F179" s="235"/>
      <c r="G179" s="185">
        <f t="shared" si="89"/>
        <v>0</v>
      </c>
      <c r="H179" s="185">
        <f t="shared" si="90"/>
        <v>27</v>
      </c>
      <c r="I179" s="227">
        <v>69.73</v>
      </c>
      <c r="J179" s="236">
        <f t="shared" si="84"/>
        <v>1882.71</v>
      </c>
      <c r="K179" s="166">
        <f t="shared" si="85"/>
        <v>0</v>
      </c>
      <c r="L179" s="166">
        <f t="shared" si="86"/>
        <v>0</v>
      </c>
      <c r="M179" s="166">
        <f t="shared" si="87"/>
        <v>0</v>
      </c>
      <c r="N179" s="166">
        <f t="shared" si="88"/>
        <v>1882.71</v>
      </c>
      <c r="O179" s="190">
        <f t="shared" si="91"/>
        <v>0</v>
      </c>
    </row>
    <row r="180" spans="1:15" s="154" customFormat="1" ht="24">
      <c r="A180" s="183" t="str">
        <f>'[1]Orçamento Sintético'!A182</f>
        <v>1.17.01.9</v>
      </c>
      <c r="B180" s="183" t="str">
        <f>'[1]Orçamento Sintético'!D182</f>
        <v>Eletroduto em ferro galvanizado pesado sem costura 3"" x 3m</v>
      </c>
      <c r="C180" s="184" t="str">
        <f>'[1]Orçamento Sintético'!E182</f>
        <v>un</v>
      </c>
      <c r="D180" s="184">
        <v>26</v>
      </c>
      <c r="E180" s="234">
        <v>0</v>
      </c>
      <c r="F180" s="235"/>
      <c r="G180" s="185">
        <f t="shared" si="89"/>
        <v>0</v>
      </c>
      <c r="H180" s="185">
        <f t="shared" si="90"/>
        <v>26</v>
      </c>
      <c r="I180" s="227">
        <v>669.04</v>
      </c>
      <c r="J180" s="236">
        <f t="shared" si="84"/>
        <v>17395.04</v>
      </c>
      <c r="K180" s="166">
        <f t="shared" si="85"/>
        <v>0</v>
      </c>
      <c r="L180" s="166">
        <f t="shared" si="86"/>
        <v>0</v>
      </c>
      <c r="M180" s="166">
        <f t="shared" si="87"/>
        <v>0</v>
      </c>
      <c r="N180" s="166">
        <f t="shared" si="88"/>
        <v>17395.04</v>
      </c>
      <c r="O180" s="190">
        <f t="shared" si="91"/>
        <v>0</v>
      </c>
    </row>
    <row r="181" spans="1:15" s="154" customFormat="1" ht="24">
      <c r="A181" s="183" t="str">
        <f>'[1]Orçamento Sintético'!A183</f>
        <v>1.17.01.10</v>
      </c>
      <c r="B181" s="183" t="str">
        <f>'[1]Orçamento Sintético'!D183</f>
        <v>Eletroduto de pvc rígido roscável, diâm = 32mm (1"")</v>
      </c>
      <c r="C181" s="184" t="str">
        <f>'[1]Orçamento Sintético'!E183</f>
        <v>m</v>
      </c>
      <c r="D181" s="184">
        <v>11</v>
      </c>
      <c r="E181" s="234">
        <v>0</v>
      </c>
      <c r="F181" s="235"/>
      <c r="G181" s="185">
        <f t="shared" si="89"/>
        <v>0</v>
      </c>
      <c r="H181" s="185">
        <f t="shared" si="90"/>
        <v>11</v>
      </c>
      <c r="I181" s="227">
        <v>15.03</v>
      </c>
      <c r="J181" s="236">
        <f t="shared" si="84"/>
        <v>165.33</v>
      </c>
      <c r="K181" s="166">
        <f t="shared" si="85"/>
        <v>0</v>
      </c>
      <c r="L181" s="166">
        <f t="shared" si="86"/>
        <v>0</v>
      </c>
      <c r="M181" s="166">
        <f t="shared" si="87"/>
        <v>0</v>
      </c>
      <c r="N181" s="166">
        <f t="shared" si="88"/>
        <v>165.33</v>
      </c>
      <c r="O181" s="190">
        <f t="shared" si="91"/>
        <v>0</v>
      </c>
    </row>
    <row r="182" spans="1:15" s="154" customFormat="1" ht="24">
      <c r="A182" s="183" t="str">
        <f>'[1]Orçamento Sintético'!A184</f>
        <v>1.17.01.11</v>
      </c>
      <c r="B182" s="183" t="str">
        <f>'[1]Orçamento Sintético'!D184</f>
        <v>Curva para eletroduto galvanizado, diâm = 3"" - Rev.01</v>
      </c>
      <c r="C182" s="184" t="str">
        <f>'[1]Orçamento Sintético'!E184</f>
        <v>un</v>
      </c>
      <c r="D182" s="184">
        <v>2</v>
      </c>
      <c r="E182" s="234">
        <v>0</v>
      </c>
      <c r="F182" s="235"/>
      <c r="G182" s="185">
        <f t="shared" si="89"/>
        <v>0</v>
      </c>
      <c r="H182" s="185">
        <f t="shared" si="90"/>
        <v>2</v>
      </c>
      <c r="I182" s="227">
        <v>94.74</v>
      </c>
      <c r="J182" s="236">
        <f t="shared" si="84"/>
        <v>189.48</v>
      </c>
      <c r="K182" s="166">
        <f t="shared" si="85"/>
        <v>0</v>
      </c>
      <c r="L182" s="166">
        <f t="shared" si="86"/>
        <v>0</v>
      </c>
      <c r="M182" s="166">
        <f t="shared" si="87"/>
        <v>0</v>
      </c>
      <c r="N182" s="166">
        <f t="shared" si="88"/>
        <v>189.48</v>
      </c>
      <c r="O182" s="190">
        <f t="shared" si="91"/>
        <v>0</v>
      </c>
    </row>
    <row r="183" spans="1:15" s="154" customFormat="1" ht="24">
      <c r="A183" s="183" t="str">
        <f>'[1]Orçamento Sintético'!A185</f>
        <v>1.17.01.12</v>
      </c>
      <c r="B183" s="183" t="str">
        <f>'[1]Orçamento Sintético'!D185</f>
        <v>Fornecimento de haste de aterramento 5/8""x3,00m com conector (Cópia da ORSE)</v>
      </c>
      <c r="C183" s="184" t="str">
        <f>'[1]Orçamento Sintético'!E185</f>
        <v>un</v>
      </c>
      <c r="D183" s="184">
        <v>3</v>
      </c>
      <c r="E183" s="234">
        <v>0</v>
      </c>
      <c r="F183" s="235"/>
      <c r="G183" s="185">
        <f t="shared" si="89"/>
        <v>0</v>
      </c>
      <c r="H183" s="185">
        <f t="shared" si="90"/>
        <v>3</v>
      </c>
      <c r="I183" s="227">
        <v>72.959999999999994</v>
      </c>
      <c r="J183" s="236">
        <f t="shared" si="84"/>
        <v>218.88</v>
      </c>
      <c r="K183" s="166">
        <f t="shared" si="85"/>
        <v>0</v>
      </c>
      <c r="L183" s="166">
        <f t="shared" si="86"/>
        <v>0</v>
      </c>
      <c r="M183" s="166">
        <f t="shared" si="87"/>
        <v>0</v>
      </c>
      <c r="N183" s="166">
        <f t="shared" si="88"/>
        <v>218.88</v>
      </c>
      <c r="O183" s="190">
        <f t="shared" si="91"/>
        <v>0</v>
      </c>
    </row>
    <row r="184" spans="1:15" s="154" customFormat="1" ht="48">
      <c r="A184" s="183" t="str">
        <f>'[1]Orçamento Sintético'!A186</f>
        <v>1.17.01.13</v>
      </c>
      <c r="B184" s="183" t="str">
        <f>'[1]Orçamento Sintético'!D186</f>
        <v>Caixa pré-moldada c/tampa para aterramento (20x20x15cm), padrão Energisa Caixa pré-moldada c/ tampa para aterramento (20x20x15cm), padrão Energisa</v>
      </c>
      <c r="C184" s="184" t="str">
        <f>'[1]Orçamento Sintético'!E186</f>
        <v>un</v>
      </c>
      <c r="D184" s="184">
        <v>3</v>
      </c>
      <c r="E184" s="234">
        <v>0</v>
      </c>
      <c r="F184" s="235"/>
      <c r="G184" s="185">
        <f t="shared" si="89"/>
        <v>0</v>
      </c>
      <c r="H184" s="185">
        <f t="shared" si="90"/>
        <v>3</v>
      </c>
      <c r="I184" s="227">
        <v>13.25</v>
      </c>
      <c r="J184" s="236">
        <f t="shared" si="84"/>
        <v>39.75</v>
      </c>
      <c r="K184" s="166">
        <f t="shared" si="85"/>
        <v>0</v>
      </c>
      <c r="L184" s="166">
        <f t="shared" si="86"/>
        <v>0</v>
      </c>
      <c r="M184" s="166">
        <f t="shared" si="87"/>
        <v>0</v>
      </c>
      <c r="N184" s="166">
        <f t="shared" si="88"/>
        <v>39.75</v>
      </c>
      <c r="O184" s="190">
        <f t="shared" si="91"/>
        <v>0</v>
      </c>
    </row>
    <row r="185" spans="1:15" s="266" customFormat="1">
      <c r="A185" s="246" t="str">
        <f>'[1]Orçamento Sintético'!A187</f>
        <v>1.17.02</v>
      </c>
      <c r="B185" s="246" t="str">
        <f>'[1]Orçamento Sintético'!D187</f>
        <v>CABOS E ELETRODUTOS</v>
      </c>
      <c r="C185" s="247"/>
      <c r="D185" s="247"/>
      <c r="E185" s="241"/>
      <c r="F185" s="249"/>
      <c r="G185" s="209"/>
      <c r="H185" s="209"/>
      <c r="I185" s="244"/>
      <c r="J185" s="244">
        <f>SUM(J186:J191)</f>
        <v>18843.839999999997</v>
      </c>
      <c r="K185" s="244">
        <f>SUM(K186:K191)</f>
        <v>0</v>
      </c>
      <c r="L185" s="244">
        <f>SUM(L186:L191)</f>
        <v>312.5</v>
      </c>
      <c r="M185" s="244">
        <f>SUM(M186:M191)</f>
        <v>312.5</v>
      </c>
      <c r="N185" s="244">
        <f>SUM(N186:N191)</f>
        <v>18531.339999999997</v>
      </c>
      <c r="O185" s="212"/>
    </row>
    <row r="186" spans="1:15" s="154" customFormat="1" ht="24">
      <c r="A186" s="183" t="str">
        <f>'[1]Orçamento Sintético'!A188</f>
        <v>1.17.02.1</v>
      </c>
      <c r="B186" s="183" t="str">
        <f>'[1]Orçamento Sintético'!D188</f>
        <v>Cabo de cobre flexível isolado, seção  1,5mm², 450/ 750v / 70°c</v>
      </c>
      <c r="C186" s="184" t="str">
        <f>'[1]Orçamento Sintético'!E188</f>
        <v>m</v>
      </c>
      <c r="D186" s="184">
        <v>715</v>
      </c>
      <c r="E186" s="234">
        <v>0</v>
      </c>
      <c r="F186" s="235"/>
      <c r="G186" s="185">
        <f t="shared" si="89"/>
        <v>0</v>
      </c>
      <c r="H186" s="185">
        <f t="shared" si="90"/>
        <v>715</v>
      </c>
      <c r="I186" s="227">
        <v>6.31</v>
      </c>
      <c r="J186" s="236">
        <f t="shared" ref="J186:J228" si="92">ROUND(D186*I186,2)</f>
        <v>4511.6499999999996</v>
      </c>
      <c r="K186" s="166">
        <f t="shared" ref="K186:K228" si="93">E186*I186</f>
        <v>0</v>
      </c>
      <c r="L186" s="166">
        <f t="shared" ref="L186:L228" si="94">F186*I186</f>
        <v>0</v>
      </c>
      <c r="M186" s="166">
        <f t="shared" ref="M186:M228" si="95">G186*I186</f>
        <v>0</v>
      </c>
      <c r="N186" s="166">
        <f t="shared" ref="N186:N191" si="96">J186-M186</f>
        <v>4511.6499999999996</v>
      </c>
      <c r="O186" s="190">
        <f t="shared" si="91"/>
        <v>0</v>
      </c>
    </row>
    <row r="187" spans="1:15" s="154" customFormat="1" ht="24">
      <c r="A187" s="183" t="str">
        <f>'[1]Orçamento Sintético'!A189</f>
        <v>1.17.02.2</v>
      </c>
      <c r="B187" s="183" t="str">
        <f>'[1]Orçamento Sintético'!D189</f>
        <v>Cabo de cobre flexível isolado, seção  2,5mm², 450/ 750v / 70°c</v>
      </c>
      <c r="C187" s="184" t="str">
        <f>'[1]Orçamento Sintético'!E189</f>
        <v>m</v>
      </c>
      <c r="D187" s="184">
        <v>778</v>
      </c>
      <c r="E187" s="234">
        <v>0</v>
      </c>
      <c r="F187" s="235"/>
      <c r="G187" s="185">
        <f t="shared" si="89"/>
        <v>0</v>
      </c>
      <c r="H187" s="185">
        <f t="shared" si="90"/>
        <v>778</v>
      </c>
      <c r="I187" s="227">
        <v>7.21</v>
      </c>
      <c r="J187" s="236">
        <f t="shared" si="92"/>
        <v>5609.38</v>
      </c>
      <c r="K187" s="166">
        <f t="shared" si="93"/>
        <v>0</v>
      </c>
      <c r="L187" s="166">
        <f t="shared" si="94"/>
        <v>0</v>
      </c>
      <c r="M187" s="166">
        <f t="shared" si="95"/>
        <v>0</v>
      </c>
      <c r="N187" s="166">
        <f t="shared" si="96"/>
        <v>5609.38</v>
      </c>
      <c r="O187" s="190">
        <f t="shared" si="91"/>
        <v>0</v>
      </c>
    </row>
    <row r="188" spans="1:15" s="154" customFormat="1" ht="24">
      <c r="A188" s="183" t="str">
        <f>'[1]Orçamento Sintético'!A190</f>
        <v>1.17.02.3</v>
      </c>
      <c r="B188" s="183" t="str">
        <f>'[1]Orçamento Sintético'!D190</f>
        <v>Cabo de cobre flexível isolado, seção  4mm², 450/ 750v / 70°c</v>
      </c>
      <c r="C188" s="184" t="str">
        <f>'[1]Orçamento Sintético'!E190</f>
        <v>m</v>
      </c>
      <c r="D188" s="184">
        <v>298</v>
      </c>
      <c r="E188" s="234">
        <v>0</v>
      </c>
      <c r="F188" s="235"/>
      <c r="G188" s="185">
        <f t="shared" si="89"/>
        <v>0</v>
      </c>
      <c r="H188" s="185">
        <f t="shared" si="90"/>
        <v>298</v>
      </c>
      <c r="I188" s="227">
        <v>9.1300000000000008</v>
      </c>
      <c r="J188" s="236">
        <f t="shared" si="92"/>
        <v>2720.74</v>
      </c>
      <c r="K188" s="166">
        <f t="shared" si="93"/>
        <v>0</v>
      </c>
      <c r="L188" s="166">
        <f t="shared" si="94"/>
        <v>0</v>
      </c>
      <c r="M188" s="166">
        <f t="shared" si="95"/>
        <v>0</v>
      </c>
      <c r="N188" s="166">
        <f t="shared" si="96"/>
        <v>2720.74</v>
      </c>
      <c r="O188" s="190">
        <f t="shared" si="91"/>
        <v>0</v>
      </c>
    </row>
    <row r="189" spans="1:15" s="154" customFormat="1">
      <c r="A189" s="183" t="str">
        <f>'[1]Orçamento Sintético'!A191</f>
        <v>1.17.02.4</v>
      </c>
      <c r="B189" s="183" t="str">
        <f>'[1]Orçamento Sintético'!D191</f>
        <v>Canaleta plástica 50x80mm, Hellerman ou similar</v>
      </c>
      <c r="C189" s="184" t="str">
        <f>'[1]Orçamento Sintético'!E191</f>
        <v>m</v>
      </c>
      <c r="D189" s="184">
        <v>70</v>
      </c>
      <c r="E189" s="234">
        <v>0</v>
      </c>
      <c r="F189" s="235"/>
      <c r="G189" s="185">
        <f t="shared" si="89"/>
        <v>0</v>
      </c>
      <c r="H189" s="185">
        <f t="shared" si="90"/>
        <v>70</v>
      </c>
      <c r="I189" s="227">
        <v>66.91</v>
      </c>
      <c r="J189" s="236">
        <f t="shared" si="92"/>
        <v>4683.7</v>
      </c>
      <c r="K189" s="166">
        <f t="shared" si="93"/>
        <v>0</v>
      </c>
      <c r="L189" s="166">
        <f t="shared" si="94"/>
        <v>0</v>
      </c>
      <c r="M189" s="166">
        <f t="shared" si="95"/>
        <v>0</v>
      </c>
      <c r="N189" s="166">
        <f t="shared" si="96"/>
        <v>4683.7</v>
      </c>
      <c r="O189" s="190">
        <f t="shared" si="91"/>
        <v>0</v>
      </c>
    </row>
    <row r="190" spans="1:15" s="154" customFormat="1" ht="24">
      <c r="A190" s="183" t="str">
        <f>'[1]Orçamento Sintético'!A192</f>
        <v>1.17.02.5</v>
      </c>
      <c r="B190" s="183" t="str">
        <f>'[1]Orçamento Sintético'!D192</f>
        <v>Eletroduto flexível de pvc (sanfonado), diâm = 25mm (3/4"")</v>
      </c>
      <c r="C190" s="184" t="str">
        <f>'[1]Orçamento Sintético'!E192</f>
        <v>m</v>
      </c>
      <c r="D190" s="184">
        <v>124</v>
      </c>
      <c r="E190" s="234">
        <v>0</v>
      </c>
      <c r="F190" s="235">
        <v>50</v>
      </c>
      <c r="G190" s="185">
        <f t="shared" si="89"/>
        <v>50</v>
      </c>
      <c r="H190" s="185">
        <f t="shared" si="90"/>
        <v>74</v>
      </c>
      <c r="I190" s="227">
        <v>6.25</v>
      </c>
      <c r="J190" s="236">
        <f t="shared" si="92"/>
        <v>775</v>
      </c>
      <c r="K190" s="166">
        <f t="shared" si="93"/>
        <v>0</v>
      </c>
      <c r="L190" s="166">
        <f t="shared" si="94"/>
        <v>312.5</v>
      </c>
      <c r="M190" s="166">
        <f t="shared" si="95"/>
        <v>312.5</v>
      </c>
      <c r="N190" s="166">
        <f t="shared" si="96"/>
        <v>462.5</v>
      </c>
      <c r="O190" s="190">
        <f t="shared" si="91"/>
        <v>0.40322580645161288</v>
      </c>
    </row>
    <row r="191" spans="1:15" s="154" customFormat="1" ht="24">
      <c r="A191" s="183" t="str">
        <f>'[1]Orçamento Sintético'!A193</f>
        <v>1.17.02.6</v>
      </c>
      <c r="B191" s="183" t="str">
        <f>'[1]Orçamento Sintético'!D193</f>
        <v>Eletroduto flexível de pvc (sanfonado), diâm = 32mm (1"")</v>
      </c>
      <c r="C191" s="184" t="str">
        <f>'[1]Orçamento Sintético'!E193</f>
        <v>m</v>
      </c>
      <c r="D191" s="184">
        <v>67</v>
      </c>
      <c r="E191" s="234">
        <v>0</v>
      </c>
      <c r="F191" s="235"/>
      <c r="G191" s="185">
        <f t="shared" si="89"/>
        <v>0</v>
      </c>
      <c r="H191" s="185">
        <f t="shared" si="90"/>
        <v>67</v>
      </c>
      <c r="I191" s="227">
        <v>8.11</v>
      </c>
      <c r="J191" s="236">
        <f t="shared" si="92"/>
        <v>543.37</v>
      </c>
      <c r="K191" s="166">
        <f t="shared" si="93"/>
        <v>0</v>
      </c>
      <c r="L191" s="166">
        <f t="shared" si="94"/>
        <v>0</v>
      </c>
      <c r="M191" s="166">
        <f t="shared" si="95"/>
        <v>0</v>
      </c>
      <c r="N191" s="166">
        <f t="shared" si="96"/>
        <v>543.37</v>
      </c>
      <c r="O191" s="190">
        <f t="shared" si="91"/>
        <v>0</v>
      </c>
    </row>
    <row r="192" spans="1:15" s="266" customFormat="1">
      <c r="A192" s="246" t="str">
        <f>'[1]Orçamento Sintético'!A194</f>
        <v>1.17.03</v>
      </c>
      <c r="B192" s="246" t="str">
        <f>'[1]Orçamento Sintético'!D194</f>
        <v>CAIXAS/LUMINÁRIAS/INTERRUPTORES</v>
      </c>
      <c r="C192" s="247"/>
      <c r="D192" s="247"/>
      <c r="E192" s="241"/>
      <c r="F192" s="242"/>
      <c r="G192" s="208"/>
      <c r="H192" s="208"/>
      <c r="I192" s="243"/>
      <c r="J192" s="244">
        <f>SUM(J193:J210)</f>
        <v>8989.2999999999993</v>
      </c>
      <c r="K192" s="244">
        <f>SUM(K193:K210)</f>
        <v>0</v>
      </c>
      <c r="L192" s="244">
        <f>SUM(L193:L210)</f>
        <v>0</v>
      </c>
      <c r="M192" s="244">
        <f>SUM(M193:M210)</f>
        <v>0</v>
      </c>
      <c r="N192" s="244">
        <f>SUM(N193:N210)</f>
        <v>8989.2999999999993</v>
      </c>
      <c r="O192" s="212"/>
    </row>
    <row r="193" spans="1:15" s="154" customFormat="1" ht="24">
      <c r="A193" s="183" t="str">
        <f>'[1]Orçamento Sintético'!A195</f>
        <v>1.17.03.1</v>
      </c>
      <c r="B193" s="183" t="str">
        <f>'[1]Orçamento Sintético'!D195</f>
        <v>Caixa de passagem pvc, 4"" x 4"" cm, embutir, p/eletroduto</v>
      </c>
      <c r="C193" s="184" t="str">
        <f>'[1]Orçamento Sintético'!E195</f>
        <v>un</v>
      </c>
      <c r="D193" s="184">
        <v>5</v>
      </c>
      <c r="E193" s="234">
        <v>0</v>
      </c>
      <c r="F193" s="235"/>
      <c r="G193" s="185">
        <f t="shared" si="89"/>
        <v>0</v>
      </c>
      <c r="H193" s="185">
        <f t="shared" si="90"/>
        <v>5</v>
      </c>
      <c r="I193" s="227">
        <v>16.079999999999998</v>
      </c>
      <c r="J193" s="236">
        <f t="shared" si="92"/>
        <v>80.400000000000006</v>
      </c>
      <c r="K193" s="166">
        <f t="shared" si="93"/>
        <v>0</v>
      </c>
      <c r="L193" s="166">
        <f t="shared" si="94"/>
        <v>0</v>
      </c>
      <c r="M193" s="166">
        <f t="shared" si="95"/>
        <v>0</v>
      </c>
      <c r="N193" s="166">
        <f t="shared" ref="N193:N210" si="97">J193-M193</f>
        <v>80.400000000000006</v>
      </c>
      <c r="O193" s="190">
        <f t="shared" si="91"/>
        <v>0</v>
      </c>
    </row>
    <row r="194" spans="1:15" s="154" customFormat="1" ht="24">
      <c r="A194" s="183" t="str">
        <f>'[1]Orçamento Sintético'!A196</f>
        <v>1.17.03.2</v>
      </c>
      <c r="B194" s="183" t="str">
        <f>'[1]Orçamento Sintético'!D196</f>
        <v>Caixa de passagem pvc, 4"" x 2"", embutir, p/eletroduto - Rev 01</v>
      </c>
      <c r="C194" s="184" t="str">
        <f>'[1]Orçamento Sintético'!E196</f>
        <v>un</v>
      </c>
      <c r="D194" s="184">
        <v>67</v>
      </c>
      <c r="E194" s="234">
        <v>0</v>
      </c>
      <c r="F194" s="235"/>
      <c r="G194" s="185">
        <f t="shared" si="89"/>
        <v>0</v>
      </c>
      <c r="H194" s="185">
        <f t="shared" si="90"/>
        <v>67</v>
      </c>
      <c r="I194" s="227">
        <v>13.6</v>
      </c>
      <c r="J194" s="236">
        <f t="shared" si="92"/>
        <v>911.2</v>
      </c>
      <c r="K194" s="166">
        <f t="shared" si="93"/>
        <v>0</v>
      </c>
      <c r="L194" s="166">
        <f t="shared" si="94"/>
        <v>0</v>
      </c>
      <c r="M194" s="166">
        <f t="shared" si="95"/>
        <v>0</v>
      </c>
      <c r="N194" s="166">
        <f t="shared" si="97"/>
        <v>911.2</v>
      </c>
      <c r="O194" s="190">
        <f t="shared" si="91"/>
        <v>0</v>
      </c>
    </row>
    <row r="195" spans="1:15" s="154" customFormat="1">
      <c r="A195" s="183" t="str">
        <f>'[1]Orçamento Sintético'!A197</f>
        <v>1.17.03.3</v>
      </c>
      <c r="B195" s="183" t="str">
        <f>'[1]Orçamento Sintético'!D197</f>
        <v>Placa cega para caixa de pvc 4""x 4"", p/eletroduto</v>
      </c>
      <c r="C195" s="184" t="str">
        <f>'[1]Orçamento Sintético'!E197</f>
        <v>un</v>
      </c>
      <c r="D195" s="184">
        <v>5</v>
      </c>
      <c r="E195" s="234">
        <v>0</v>
      </c>
      <c r="F195" s="235"/>
      <c r="G195" s="185">
        <f t="shared" si="89"/>
        <v>0</v>
      </c>
      <c r="H195" s="185">
        <f t="shared" si="90"/>
        <v>5</v>
      </c>
      <c r="I195" s="227">
        <v>3.74</v>
      </c>
      <c r="J195" s="236">
        <f t="shared" si="92"/>
        <v>18.7</v>
      </c>
      <c r="K195" s="166">
        <f t="shared" si="93"/>
        <v>0</v>
      </c>
      <c r="L195" s="166">
        <f t="shared" si="94"/>
        <v>0</v>
      </c>
      <c r="M195" s="166">
        <f t="shared" si="95"/>
        <v>0</v>
      </c>
      <c r="N195" s="166">
        <f t="shared" si="97"/>
        <v>18.7</v>
      </c>
      <c r="O195" s="190">
        <f t="shared" si="91"/>
        <v>0</v>
      </c>
    </row>
    <row r="196" spans="1:15" s="154" customFormat="1">
      <c r="A196" s="183" t="str">
        <f>'[1]Orçamento Sintético'!A198</f>
        <v>1.17.03.4</v>
      </c>
      <c r="B196" s="183" t="str">
        <f>'[1]Orçamento Sintético'!D198</f>
        <v>Interruptor 02 seções, com caixa pvc 4""x2""</v>
      </c>
      <c r="C196" s="184" t="str">
        <f>'[1]Orçamento Sintético'!E198</f>
        <v>un</v>
      </c>
      <c r="D196" s="184">
        <v>2</v>
      </c>
      <c r="E196" s="234">
        <v>0</v>
      </c>
      <c r="F196" s="235"/>
      <c r="G196" s="185">
        <f t="shared" si="89"/>
        <v>0</v>
      </c>
      <c r="H196" s="185">
        <f t="shared" si="90"/>
        <v>2</v>
      </c>
      <c r="I196" s="227">
        <v>21.13</v>
      </c>
      <c r="J196" s="236">
        <f t="shared" si="92"/>
        <v>42.26</v>
      </c>
      <c r="K196" s="166">
        <f t="shared" si="93"/>
        <v>0</v>
      </c>
      <c r="L196" s="166">
        <f t="shared" si="94"/>
        <v>0</v>
      </c>
      <c r="M196" s="166">
        <f t="shared" si="95"/>
        <v>0</v>
      </c>
      <c r="N196" s="166">
        <f t="shared" si="97"/>
        <v>42.26</v>
      </c>
      <c r="O196" s="190">
        <f t="shared" si="91"/>
        <v>0</v>
      </c>
    </row>
    <row r="197" spans="1:15" s="154" customFormat="1">
      <c r="A197" s="183" t="str">
        <f>'[1]Orçamento Sintético'!A199</f>
        <v>1.17.03.5</v>
      </c>
      <c r="B197" s="183" t="str">
        <f>'[1]Orçamento Sintético'!D199</f>
        <v>Interruptor 01 seção, com caixa pvc 4""x2""</v>
      </c>
      <c r="C197" s="184" t="str">
        <f>'[1]Orçamento Sintético'!E199</f>
        <v>un</v>
      </c>
      <c r="D197" s="184">
        <v>1</v>
      </c>
      <c r="E197" s="234">
        <v>0</v>
      </c>
      <c r="F197" s="235"/>
      <c r="G197" s="185">
        <f t="shared" si="89"/>
        <v>0</v>
      </c>
      <c r="H197" s="185">
        <f t="shared" si="90"/>
        <v>1</v>
      </c>
      <c r="I197" s="227">
        <v>18.16</v>
      </c>
      <c r="J197" s="236">
        <f t="shared" si="92"/>
        <v>18.16</v>
      </c>
      <c r="K197" s="166">
        <f t="shared" si="93"/>
        <v>0</v>
      </c>
      <c r="L197" s="166">
        <f t="shared" si="94"/>
        <v>0</v>
      </c>
      <c r="M197" s="166">
        <f t="shared" si="95"/>
        <v>0</v>
      </c>
      <c r="N197" s="166">
        <f t="shared" si="97"/>
        <v>18.16</v>
      </c>
      <c r="O197" s="190">
        <f t="shared" si="91"/>
        <v>0</v>
      </c>
    </row>
    <row r="198" spans="1:15" s="154" customFormat="1" ht="24">
      <c r="A198" s="183" t="str">
        <f>'[1]Orçamento Sintético'!A200</f>
        <v>1.17.03.6</v>
      </c>
      <c r="B198" s="183" t="str">
        <f>'[1]Orçamento Sintético'!D200</f>
        <v>Interruptor ""sistema X"" 01 seção, c/placa, incluso caixa "" sistema X"", aparente</v>
      </c>
      <c r="C198" s="184" t="str">
        <f>'[1]Orçamento Sintético'!E200</f>
        <v>un</v>
      </c>
      <c r="D198" s="184">
        <v>4</v>
      </c>
      <c r="E198" s="234">
        <v>0</v>
      </c>
      <c r="F198" s="235"/>
      <c r="G198" s="185">
        <f t="shared" si="89"/>
        <v>0</v>
      </c>
      <c r="H198" s="185">
        <f t="shared" si="90"/>
        <v>4</v>
      </c>
      <c r="I198" s="227">
        <v>28.62</v>
      </c>
      <c r="J198" s="236">
        <f t="shared" si="92"/>
        <v>114.48</v>
      </c>
      <c r="K198" s="166">
        <f t="shared" si="93"/>
        <v>0</v>
      </c>
      <c r="L198" s="166">
        <f t="shared" si="94"/>
        <v>0</v>
      </c>
      <c r="M198" s="166">
        <f t="shared" si="95"/>
        <v>0</v>
      </c>
      <c r="N198" s="166">
        <f t="shared" si="97"/>
        <v>114.48</v>
      </c>
      <c r="O198" s="190">
        <f t="shared" si="91"/>
        <v>0</v>
      </c>
    </row>
    <row r="199" spans="1:15" s="154" customFormat="1" ht="24">
      <c r="A199" s="183" t="str">
        <f>'[1]Orçamento Sintético'!A201</f>
        <v>1.17.03.7</v>
      </c>
      <c r="B199" s="183" t="str">
        <f>'[1]Orçamento Sintético'!D201</f>
        <v>Interruptor ""sistema X"" 02 seções, c/placa, incluso caixa ""sistema  X"", aparente</v>
      </c>
      <c r="C199" s="184" t="str">
        <f>'[1]Orçamento Sintético'!E201</f>
        <v>un</v>
      </c>
      <c r="D199" s="184">
        <v>1</v>
      </c>
      <c r="E199" s="234">
        <v>0</v>
      </c>
      <c r="F199" s="235"/>
      <c r="G199" s="185">
        <f t="shared" si="89"/>
        <v>0</v>
      </c>
      <c r="H199" s="185">
        <f t="shared" si="90"/>
        <v>1</v>
      </c>
      <c r="I199" s="227">
        <v>27.24</v>
      </c>
      <c r="J199" s="236">
        <f t="shared" si="92"/>
        <v>27.24</v>
      </c>
      <c r="K199" s="166">
        <f t="shared" si="93"/>
        <v>0</v>
      </c>
      <c r="L199" s="166">
        <f t="shared" si="94"/>
        <v>0</v>
      </c>
      <c r="M199" s="166">
        <f t="shared" si="95"/>
        <v>0</v>
      </c>
      <c r="N199" s="166">
        <f t="shared" si="97"/>
        <v>27.24</v>
      </c>
      <c r="O199" s="190">
        <f t="shared" si="91"/>
        <v>0</v>
      </c>
    </row>
    <row r="200" spans="1:15" s="154" customFormat="1" ht="48">
      <c r="A200" s="183" t="str">
        <f>'[1]Orçamento Sintético'!A202</f>
        <v>1.17.03.8</v>
      </c>
      <c r="B200" s="183" t="str">
        <f>'[1]Orçamento Sintético'!D202</f>
        <v>LUMINÁRIA ARANDELA TIPO TARTARUGA, DE SOBREPOR, COM 1 LÂMPADA LED DE 6 W, SEM REATOR - FORNECIMENTO E INSTALAÇÃO. AF_02/2020</v>
      </c>
      <c r="C200" s="184" t="str">
        <f>'[1]Orçamento Sintético'!E202</f>
        <v>UN</v>
      </c>
      <c r="D200" s="184">
        <v>6</v>
      </c>
      <c r="E200" s="234">
        <v>0</v>
      </c>
      <c r="F200" s="235"/>
      <c r="G200" s="185">
        <f t="shared" si="89"/>
        <v>0</v>
      </c>
      <c r="H200" s="185">
        <f t="shared" si="90"/>
        <v>6</v>
      </c>
      <c r="I200" s="227">
        <v>112.12</v>
      </c>
      <c r="J200" s="236">
        <f t="shared" si="92"/>
        <v>672.72</v>
      </c>
      <c r="K200" s="166">
        <f t="shared" si="93"/>
        <v>0</v>
      </c>
      <c r="L200" s="166">
        <f t="shared" si="94"/>
        <v>0</v>
      </c>
      <c r="M200" s="166">
        <f t="shared" si="95"/>
        <v>0</v>
      </c>
      <c r="N200" s="166">
        <f t="shared" si="97"/>
        <v>672.72</v>
      </c>
      <c r="O200" s="190">
        <f t="shared" si="91"/>
        <v>0</v>
      </c>
    </row>
    <row r="201" spans="1:15" s="154" customFormat="1">
      <c r="A201" s="183" t="str">
        <f>'[1]Orçamento Sintético'!A203</f>
        <v>1.17.03.9</v>
      </c>
      <c r="B201" s="183" t="str">
        <f>'[1]Orçamento Sintético'!D203</f>
        <v>Relé fotoelétrico individual 5a/127v c/base móvel</v>
      </c>
      <c r="C201" s="184" t="str">
        <f>'[1]Orçamento Sintético'!E203</f>
        <v>un</v>
      </c>
      <c r="D201" s="184">
        <v>2</v>
      </c>
      <c r="E201" s="234">
        <v>0</v>
      </c>
      <c r="F201" s="235"/>
      <c r="G201" s="185">
        <f t="shared" si="89"/>
        <v>0</v>
      </c>
      <c r="H201" s="185">
        <f t="shared" si="90"/>
        <v>2</v>
      </c>
      <c r="I201" s="227">
        <v>34.619999999999997</v>
      </c>
      <c r="J201" s="236">
        <f t="shared" si="92"/>
        <v>69.239999999999995</v>
      </c>
      <c r="K201" s="166">
        <f t="shared" si="93"/>
        <v>0</v>
      </c>
      <c r="L201" s="166">
        <f t="shared" si="94"/>
        <v>0</v>
      </c>
      <c r="M201" s="166">
        <f t="shared" si="95"/>
        <v>0</v>
      </c>
      <c r="N201" s="166">
        <f t="shared" si="97"/>
        <v>69.239999999999995</v>
      </c>
      <c r="O201" s="190">
        <f t="shared" si="91"/>
        <v>0</v>
      </c>
    </row>
    <row r="202" spans="1:15" s="154" customFormat="1" ht="36">
      <c r="A202" s="183" t="str">
        <f>'[1]Orçamento Sintético'!A204</f>
        <v>1.17.03.10</v>
      </c>
      <c r="B202" s="183" t="str">
        <f>'[1]Orçamento Sintético'!D204</f>
        <v>LUMINÁRIA DE EMERGÊNCIA, COM 30 LÂMPADAS LED DE 2 W, SEM REATOR - FORNECIMENTO E INSTALAÇÃO. AF_02/2020</v>
      </c>
      <c r="C202" s="184" t="str">
        <f>'[1]Orçamento Sintético'!E204</f>
        <v>UN</v>
      </c>
      <c r="D202" s="184">
        <v>1</v>
      </c>
      <c r="E202" s="234">
        <v>0</v>
      </c>
      <c r="F202" s="235"/>
      <c r="G202" s="185">
        <f t="shared" si="89"/>
        <v>0</v>
      </c>
      <c r="H202" s="185">
        <f t="shared" si="90"/>
        <v>1</v>
      </c>
      <c r="I202" s="227">
        <v>26.75</v>
      </c>
      <c r="J202" s="236">
        <f t="shared" si="92"/>
        <v>26.75</v>
      </c>
      <c r="K202" s="166">
        <f t="shared" si="93"/>
        <v>0</v>
      </c>
      <c r="L202" s="166">
        <f t="shared" si="94"/>
        <v>0</v>
      </c>
      <c r="M202" s="166">
        <f t="shared" si="95"/>
        <v>0</v>
      </c>
      <c r="N202" s="166">
        <f t="shared" si="97"/>
        <v>26.75</v>
      </c>
      <c r="O202" s="190">
        <f t="shared" si="91"/>
        <v>0</v>
      </c>
    </row>
    <row r="203" spans="1:15" s="154" customFormat="1" ht="36">
      <c r="A203" s="183" t="str">
        <f>'[1]Orçamento Sintético'!A205</f>
        <v>1.17.03.11</v>
      </c>
      <c r="B203" s="183" t="str">
        <f>'[1]Orçamento Sintético'!D205</f>
        <v>Luminária tipo plafon, de sobrepor quadrado, com 1 lâmpada led de 12/13 w, sem reator - fornecimento e instalação. af_02/2020</v>
      </c>
      <c r="C203" s="184" t="str">
        <f>'[1]Orçamento Sintético'!E205</f>
        <v>un</v>
      </c>
      <c r="D203" s="184">
        <v>13</v>
      </c>
      <c r="E203" s="234">
        <v>0</v>
      </c>
      <c r="F203" s="235"/>
      <c r="G203" s="185">
        <f t="shared" si="89"/>
        <v>0</v>
      </c>
      <c r="H203" s="185">
        <f t="shared" si="90"/>
        <v>13</v>
      </c>
      <c r="I203" s="227">
        <v>46.79</v>
      </c>
      <c r="J203" s="236">
        <f t="shared" si="92"/>
        <v>608.27</v>
      </c>
      <c r="K203" s="166">
        <f t="shared" si="93"/>
        <v>0</v>
      </c>
      <c r="L203" s="166">
        <f t="shared" si="94"/>
        <v>0</v>
      </c>
      <c r="M203" s="166">
        <f t="shared" si="95"/>
        <v>0</v>
      </c>
      <c r="N203" s="166">
        <f t="shared" si="97"/>
        <v>608.27</v>
      </c>
      <c r="O203" s="190">
        <f t="shared" si="91"/>
        <v>0</v>
      </c>
    </row>
    <row r="204" spans="1:15" s="154" customFormat="1" ht="24">
      <c r="A204" s="183" t="str">
        <f>'[1]Orçamento Sintético'!A206</f>
        <v>1.17.03.12</v>
      </c>
      <c r="B204" s="183" t="str">
        <f>'[1]Orçamento Sintético'!D206</f>
        <v>Luminária tubular com lâmpada led de 1 x 9/10 w / bivolt</v>
      </c>
      <c r="C204" s="184" t="str">
        <f>'[1]Orçamento Sintético'!E206</f>
        <v>un</v>
      </c>
      <c r="D204" s="184">
        <v>1</v>
      </c>
      <c r="E204" s="234">
        <v>0</v>
      </c>
      <c r="F204" s="235"/>
      <c r="G204" s="185">
        <f t="shared" si="89"/>
        <v>0</v>
      </c>
      <c r="H204" s="185">
        <f t="shared" si="90"/>
        <v>1</v>
      </c>
      <c r="I204" s="227">
        <v>60.75</v>
      </c>
      <c r="J204" s="236">
        <f t="shared" si="92"/>
        <v>60.75</v>
      </c>
      <c r="K204" s="166">
        <f t="shared" si="93"/>
        <v>0</v>
      </c>
      <c r="L204" s="166">
        <f t="shared" si="94"/>
        <v>0</v>
      </c>
      <c r="M204" s="166">
        <f t="shared" si="95"/>
        <v>0</v>
      </c>
      <c r="N204" s="166">
        <f t="shared" si="97"/>
        <v>60.75</v>
      </c>
      <c r="O204" s="190">
        <f t="shared" si="91"/>
        <v>0</v>
      </c>
    </row>
    <row r="205" spans="1:15" s="154" customFormat="1" ht="24">
      <c r="A205" s="183" t="str">
        <f>'[1]Orçamento Sintético'!A207</f>
        <v>1.17.03.13</v>
      </c>
      <c r="B205" s="183" t="str">
        <f>'[1]Orçamento Sintético'!D207</f>
        <v>Luminária tubular com lâmpada led de 2 x 18/20 w / bivolt</v>
      </c>
      <c r="C205" s="184" t="str">
        <f>'[1]Orçamento Sintético'!E207</f>
        <v>un</v>
      </c>
      <c r="D205" s="184">
        <v>28</v>
      </c>
      <c r="E205" s="234">
        <v>0</v>
      </c>
      <c r="F205" s="235"/>
      <c r="G205" s="185">
        <f t="shared" si="89"/>
        <v>0</v>
      </c>
      <c r="H205" s="185">
        <f t="shared" si="90"/>
        <v>28</v>
      </c>
      <c r="I205" s="227">
        <v>121.35</v>
      </c>
      <c r="J205" s="236">
        <f t="shared" si="92"/>
        <v>3397.8</v>
      </c>
      <c r="K205" s="166">
        <f t="shared" si="93"/>
        <v>0</v>
      </c>
      <c r="L205" s="166">
        <f t="shared" si="94"/>
        <v>0</v>
      </c>
      <c r="M205" s="166">
        <f t="shared" si="95"/>
        <v>0</v>
      </c>
      <c r="N205" s="166">
        <f t="shared" si="97"/>
        <v>3397.8</v>
      </c>
      <c r="O205" s="190">
        <f t="shared" si="91"/>
        <v>0</v>
      </c>
    </row>
    <row r="206" spans="1:15" s="154" customFormat="1" ht="36">
      <c r="A206" s="183" t="str">
        <f>'[1]Orçamento Sintético'!A208</f>
        <v>1.17.03.14</v>
      </c>
      <c r="B206" s="183" t="str">
        <f>'[1]Orçamento Sintético'!D208</f>
        <v>TOMADA BAIXA DE EMBUTIR (1 MÓDULO), 2P+T 10 A, INCLUINDO SUPORTE E PLACA - FORNECIMENTO E INSTALAÇÃO. AF_12/2015</v>
      </c>
      <c r="C206" s="184" t="str">
        <f>'[1]Orçamento Sintético'!E208</f>
        <v>UN</v>
      </c>
      <c r="D206" s="184">
        <v>11</v>
      </c>
      <c r="E206" s="234">
        <v>0</v>
      </c>
      <c r="F206" s="235"/>
      <c r="G206" s="185">
        <f t="shared" si="89"/>
        <v>0</v>
      </c>
      <c r="H206" s="185">
        <f t="shared" si="90"/>
        <v>11</v>
      </c>
      <c r="I206" s="227">
        <v>24.02</v>
      </c>
      <c r="J206" s="236">
        <f t="shared" si="92"/>
        <v>264.22000000000003</v>
      </c>
      <c r="K206" s="166">
        <f t="shared" si="93"/>
        <v>0</v>
      </c>
      <c r="L206" s="166">
        <f t="shared" si="94"/>
        <v>0</v>
      </c>
      <c r="M206" s="166">
        <f t="shared" si="95"/>
        <v>0</v>
      </c>
      <c r="N206" s="166">
        <f t="shared" si="97"/>
        <v>264.22000000000003</v>
      </c>
      <c r="O206" s="190">
        <f t="shared" si="91"/>
        <v>0</v>
      </c>
    </row>
    <row r="207" spans="1:15" s="154" customFormat="1" ht="36">
      <c r="A207" s="183" t="str">
        <f>'[1]Orçamento Sintético'!A209</f>
        <v>1.17.03.15</v>
      </c>
      <c r="B207" s="183" t="str">
        <f>'[1]Orçamento Sintético'!D209</f>
        <v>TOMADA BAIXA DE EMBUTIR (2 MÓDULOS), 2P+T 10 A, INCLUINDO SUPORTE E PLACA - FORNECIMENTO E INSTALAÇÃO. AF_12/2015</v>
      </c>
      <c r="C207" s="184" t="str">
        <f>'[1]Orçamento Sintético'!E209</f>
        <v>UN</v>
      </c>
      <c r="D207" s="184">
        <v>4</v>
      </c>
      <c r="E207" s="234">
        <v>0</v>
      </c>
      <c r="F207" s="235"/>
      <c r="G207" s="185">
        <f t="shared" si="89"/>
        <v>0</v>
      </c>
      <c r="H207" s="185">
        <f t="shared" si="90"/>
        <v>4</v>
      </c>
      <c r="I207" s="227">
        <v>38.53</v>
      </c>
      <c r="J207" s="236">
        <f t="shared" si="92"/>
        <v>154.12</v>
      </c>
      <c r="K207" s="166">
        <f t="shared" si="93"/>
        <v>0</v>
      </c>
      <c r="L207" s="166">
        <f t="shared" si="94"/>
        <v>0</v>
      </c>
      <c r="M207" s="166">
        <f t="shared" si="95"/>
        <v>0</v>
      </c>
      <c r="N207" s="166">
        <f t="shared" si="97"/>
        <v>154.12</v>
      </c>
      <c r="O207" s="190">
        <f t="shared" si="91"/>
        <v>0</v>
      </c>
    </row>
    <row r="208" spans="1:15" s="154" customFormat="1" ht="24">
      <c r="A208" s="183" t="str">
        <f>'[1]Orçamento Sintético'!A210</f>
        <v>1.17.03.16</v>
      </c>
      <c r="B208" s="183" t="str">
        <f>'[1]Orçamento Sintético'!D210</f>
        <v>Tomada dupla 2p+T universal, ""Sistema X"", com caixa externa</v>
      </c>
      <c r="C208" s="184" t="str">
        <f>'[1]Orçamento Sintético'!E210</f>
        <v>un</v>
      </c>
      <c r="D208" s="184">
        <v>16</v>
      </c>
      <c r="E208" s="234">
        <v>0</v>
      </c>
      <c r="F208" s="235"/>
      <c r="G208" s="185">
        <f t="shared" si="89"/>
        <v>0</v>
      </c>
      <c r="H208" s="185">
        <f t="shared" si="90"/>
        <v>16</v>
      </c>
      <c r="I208" s="227">
        <v>44.87</v>
      </c>
      <c r="J208" s="236">
        <f t="shared" si="92"/>
        <v>717.92</v>
      </c>
      <c r="K208" s="166">
        <f t="shared" si="93"/>
        <v>0</v>
      </c>
      <c r="L208" s="166">
        <f t="shared" si="94"/>
        <v>0</v>
      </c>
      <c r="M208" s="166">
        <f t="shared" si="95"/>
        <v>0</v>
      </c>
      <c r="N208" s="166">
        <f t="shared" si="97"/>
        <v>717.92</v>
      </c>
      <c r="O208" s="190">
        <f t="shared" si="91"/>
        <v>0</v>
      </c>
    </row>
    <row r="209" spans="1:15" s="154" customFormat="1" ht="36">
      <c r="A209" s="183" t="str">
        <f>'[1]Orçamento Sintético'!A211</f>
        <v>1.17.03.17</v>
      </c>
      <c r="B209" s="183" t="str">
        <f>'[1]Orçamento Sintético'!D211</f>
        <v>TOMADA ALTA DE EMBUTIR (1 MÓDULO), 2P+T 20 A, INCLUINDO SUPORTE E PLACA - FORNECIMENTO E INSTALAÇÃO. AF_12/2015</v>
      </c>
      <c r="C209" s="184" t="str">
        <f>'[1]Orçamento Sintético'!E211</f>
        <v>UN</v>
      </c>
      <c r="D209" s="184">
        <v>2</v>
      </c>
      <c r="E209" s="234">
        <v>0</v>
      </c>
      <c r="F209" s="235"/>
      <c r="G209" s="185">
        <f t="shared" si="89"/>
        <v>0</v>
      </c>
      <c r="H209" s="185">
        <f t="shared" si="90"/>
        <v>2</v>
      </c>
      <c r="I209" s="227">
        <v>36.950000000000003</v>
      </c>
      <c r="J209" s="236">
        <f t="shared" si="92"/>
        <v>73.900000000000006</v>
      </c>
      <c r="K209" s="166">
        <f t="shared" si="93"/>
        <v>0</v>
      </c>
      <c r="L209" s="166">
        <f t="shared" si="94"/>
        <v>0</v>
      </c>
      <c r="M209" s="166">
        <f t="shared" si="95"/>
        <v>0</v>
      </c>
      <c r="N209" s="166">
        <f t="shared" si="97"/>
        <v>73.900000000000006</v>
      </c>
      <c r="O209" s="190">
        <f t="shared" si="91"/>
        <v>0</v>
      </c>
    </row>
    <row r="210" spans="1:15" s="154" customFormat="1" ht="48">
      <c r="A210" s="183" t="str">
        <f>'[1]Orçamento Sintético'!A212</f>
        <v>1.17.03.18</v>
      </c>
      <c r="B210" s="183" t="str">
        <f>'[1]Orçamento Sintético'!D212</f>
        <v>Ponto de tomada 3p para ar condicionado até 3000 va, com eletroduto de pvc flexível sanfonado embutido  Ø 3/4"", incluindo conjunto astop/30a-220v, inclusive aterramento</v>
      </c>
      <c r="C210" s="184" t="str">
        <f>'[1]Orçamento Sintético'!E212</f>
        <v>pt</v>
      </c>
      <c r="D210" s="184">
        <v>7</v>
      </c>
      <c r="E210" s="234">
        <v>0</v>
      </c>
      <c r="F210" s="235"/>
      <c r="G210" s="185">
        <f t="shared" si="89"/>
        <v>0</v>
      </c>
      <c r="H210" s="185">
        <f t="shared" si="90"/>
        <v>7</v>
      </c>
      <c r="I210" s="227">
        <v>247.31</v>
      </c>
      <c r="J210" s="236">
        <f t="shared" si="92"/>
        <v>1731.17</v>
      </c>
      <c r="K210" s="166">
        <f t="shared" si="93"/>
        <v>0</v>
      </c>
      <c r="L210" s="166">
        <f t="shared" si="94"/>
        <v>0</v>
      </c>
      <c r="M210" s="166">
        <f t="shared" si="95"/>
        <v>0</v>
      </c>
      <c r="N210" s="166">
        <f t="shared" si="97"/>
        <v>1731.17</v>
      </c>
      <c r="O210" s="190">
        <f t="shared" si="91"/>
        <v>0</v>
      </c>
    </row>
    <row r="211" spans="1:15" s="266" customFormat="1">
      <c r="A211" s="246" t="str">
        <f>'[1]Orçamento Sintético'!A213</f>
        <v>1.17.04</v>
      </c>
      <c r="B211" s="246" t="str">
        <f>'[1]Orçamento Sintético'!D213</f>
        <v>QUADRO E DISJUNTORES</v>
      </c>
      <c r="C211" s="247"/>
      <c r="D211" s="247"/>
      <c r="E211" s="241"/>
      <c r="F211" s="242"/>
      <c r="G211" s="208"/>
      <c r="H211" s="208"/>
      <c r="I211" s="243"/>
      <c r="J211" s="244">
        <f>SUM(J212:J228)</f>
        <v>3745.5499999999993</v>
      </c>
      <c r="K211" s="244">
        <f>SUM(K212:K228)</f>
        <v>0</v>
      </c>
      <c r="L211" s="244">
        <f>SUM(L212:L228)</f>
        <v>1125.26</v>
      </c>
      <c r="M211" s="244">
        <f>SUM(M212:M228)</f>
        <v>1125.26</v>
      </c>
      <c r="N211" s="244">
        <f>SUM(N212:N228)</f>
        <v>2620.29</v>
      </c>
      <c r="O211" s="212"/>
    </row>
    <row r="212" spans="1:15" s="154" customFormat="1" ht="36">
      <c r="A212" s="183" t="str">
        <f>'[1]Orçamento Sintético'!A214</f>
        <v>1.17.04.1</v>
      </c>
      <c r="B212" s="183" t="str">
        <f>'[1]Orçamento Sintético'!D214</f>
        <v>DISJUNTOR MONOPOLAR TIPO DIN, CORRENTE NOMINAL DE 10A - FORNECIMENTO E INSTALAÇÃO. AF_10/2020</v>
      </c>
      <c r="C212" s="184" t="str">
        <f>'[1]Orçamento Sintético'!E214</f>
        <v>UN</v>
      </c>
      <c r="D212" s="184">
        <v>1</v>
      </c>
      <c r="E212" s="234">
        <v>0</v>
      </c>
      <c r="F212" s="235"/>
      <c r="G212" s="185">
        <f t="shared" si="89"/>
        <v>0</v>
      </c>
      <c r="H212" s="185">
        <f t="shared" si="90"/>
        <v>1</v>
      </c>
      <c r="I212" s="227">
        <v>12.83</v>
      </c>
      <c r="J212" s="236">
        <f t="shared" si="92"/>
        <v>12.83</v>
      </c>
      <c r="K212" s="166">
        <f t="shared" si="93"/>
        <v>0</v>
      </c>
      <c r="L212" s="166">
        <f t="shared" si="94"/>
        <v>0</v>
      </c>
      <c r="M212" s="166">
        <f t="shared" si="95"/>
        <v>0</v>
      </c>
      <c r="N212" s="166">
        <f t="shared" ref="N212:N228" si="98">J212-M212</f>
        <v>12.83</v>
      </c>
      <c r="O212" s="190">
        <f t="shared" si="91"/>
        <v>0</v>
      </c>
    </row>
    <row r="213" spans="1:15" s="154" customFormat="1" ht="36">
      <c r="A213" s="183" t="str">
        <f>'[1]Orçamento Sintético'!A215</f>
        <v>1.17.04.2</v>
      </c>
      <c r="B213" s="183" t="str">
        <f>'[1]Orçamento Sintético'!D215</f>
        <v>DISJUNTOR TRIPOLAR TIPO DIN, CORRENTE NOMINAL DE 32A - FORNECIMENTO E INSTALAÇÃO. AF_10/2020</v>
      </c>
      <c r="C213" s="184" t="str">
        <f>'[1]Orçamento Sintético'!E215</f>
        <v>UN</v>
      </c>
      <c r="D213" s="184">
        <v>1</v>
      </c>
      <c r="E213" s="234">
        <v>0</v>
      </c>
      <c r="F213" s="235"/>
      <c r="G213" s="185">
        <f t="shared" si="89"/>
        <v>0</v>
      </c>
      <c r="H213" s="185">
        <f t="shared" si="90"/>
        <v>1</v>
      </c>
      <c r="I213" s="227">
        <v>89.55</v>
      </c>
      <c r="J213" s="236">
        <f t="shared" si="92"/>
        <v>89.55</v>
      </c>
      <c r="K213" s="166">
        <f t="shared" si="93"/>
        <v>0</v>
      </c>
      <c r="L213" s="166">
        <f t="shared" si="94"/>
        <v>0</v>
      </c>
      <c r="M213" s="166">
        <f t="shared" si="95"/>
        <v>0</v>
      </c>
      <c r="N213" s="166">
        <f t="shared" si="98"/>
        <v>89.55</v>
      </c>
      <c r="O213" s="190">
        <f t="shared" si="91"/>
        <v>0</v>
      </c>
    </row>
    <row r="214" spans="1:15" s="154" customFormat="1" ht="36">
      <c r="A214" s="183" t="str">
        <f>'[1]Orçamento Sintético'!A216</f>
        <v>1.17.04.3</v>
      </c>
      <c r="B214" s="183" t="str">
        <f>'[1]Orçamento Sintético'!D216</f>
        <v>DISJUNTOR TRIPOLAR TIPO DIN, CORRENTE NOMINAL DE 40A - FORNECIMENTO E INSTALAÇÃO. AF_10/2020</v>
      </c>
      <c r="C214" s="184" t="str">
        <f>'[1]Orçamento Sintético'!E216</f>
        <v>UN</v>
      </c>
      <c r="D214" s="184">
        <v>3</v>
      </c>
      <c r="E214" s="234">
        <v>0</v>
      </c>
      <c r="F214" s="235"/>
      <c r="G214" s="185">
        <f t="shared" si="89"/>
        <v>0</v>
      </c>
      <c r="H214" s="185">
        <f t="shared" si="90"/>
        <v>3</v>
      </c>
      <c r="I214" s="227">
        <v>95.37</v>
      </c>
      <c r="J214" s="236">
        <f t="shared" si="92"/>
        <v>286.11</v>
      </c>
      <c r="K214" s="166">
        <f t="shared" si="93"/>
        <v>0</v>
      </c>
      <c r="L214" s="166">
        <f t="shared" si="94"/>
        <v>0</v>
      </c>
      <c r="M214" s="166">
        <f t="shared" si="95"/>
        <v>0</v>
      </c>
      <c r="N214" s="166">
        <f t="shared" si="98"/>
        <v>286.11</v>
      </c>
      <c r="O214" s="190">
        <f t="shared" si="91"/>
        <v>0</v>
      </c>
    </row>
    <row r="215" spans="1:15" s="154" customFormat="1" ht="24">
      <c r="A215" s="183" t="str">
        <f>'[1]Orçamento Sintético'!A217</f>
        <v>1.17.04.4</v>
      </c>
      <c r="B215" s="183" t="str">
        <f>'[1]Orçamento Sintético'!D217</f>
        <v>Disjuntor termomagnetico tripolar  63 A, padrão DIN (Europeu - linha branca), curva C</v>
      </c>
      <c r="C215" s="184" t="str">
        <f>'[1]Orçamento Sintético'!E217</f>
        <v>un</v>
      </c>
      <c r="D215" s="184">
        <v>1</v>
      </c>
      <c r="E215" s="234">
        <v>0</v>
      </c>
      <c r="F215" s="235"/>
      <c r="G215" s="185">
        <f t="shared" si="89"/>
        <v>0</v>
      </c>
      <c r="H215" s="185">
        <f t="shared" si="90"/>
        <v>1</v>
      </c>
      <c r="I215" s="227">
        <v>126.3</v>
      </c>
      <c r="J215" s="236">
        <f t="shared" si="92"/>
        <v>126.3</v>
      </c>
      <c r="K215" s="166">
        <f t="shared" si="93"/>
        <v>0</v>
      </c>
      <c r="L215" s="166">
        <f t="shared" si="94"/>
        <v>0</v>
      </c>
      <c r="M215" s="166">
        <f t="shared" si="95"/>
        <v>0</v>
      </c>
      <c r="N215" s="166">
        <f t="shared" si="98"/>
        <v>126.3</v>
      </c>
      <c r="O215" s="190">
        <f t="shared" si="91"/>
        <v>0</v>
      </c>
    </row>
    <row r="216" spans="1:15" s="154" customFormat="1" ht="36">
      <c r="A216" s="183" t="str">
        <f>'[1]Orçamento Sintético'!A218</f>
        <v>1.17.04.5</v>
      </c>
      <c r="B216" s="183" t="str">
        <f>'[1]Orçamento Sintético'!D218</f>
        <v>Quadro de distribuição de embutir, em chapa de aço, para até 24 disjuntores, com barramento, padrão DIN, exclusive disjuntores</v>
      </c>
      <c r="C216" s="184" t="str">
        <f>'[1]Orçamento Sintético'!E218</f>
        <v>un</v>
      </c>
      <c r="D216" s="184">
        <v>1</v>
      </c>
      <c r="E216" s="234">
        <v>0</v>
      </c>
      <c r="F216" s="235"/>
      <c r="G216" s="185">
        <f t="shared" si="89"/>
        <v>0</v>
      </c>
      <c r="H216" s="185">
        <f t="shared" si="90"/>
        <v>1</v>
      </c>
      <c r="I216" s="227">
        <v>1058.57</v>
      </c>
      <c r="J216" s="236">
        <f t="shared" si="92"/>
        <v>1058.57</v>
      </c>
      <c r="K216" s="166">
        <f t="shared" si="93"/>
        <v>0</v>
      </c>
      <c r="L216" s="166">
        <f t="shared" si="94"/>
        <v>0</v>
      </c>
      <c r="M216" s="166">
        <f t="shared" si="95"/>
        <v>0</v>
      </c>
      <c r="N216" s="166">
        <f t="shared" si="98"/>
        <v>1058.57</v>
      </c>
      <c r="O216" s="190">
        <f t="shared" si="91"/>
        <v>0</v>
      </c>
    </row>
    <row r="217" spans="1:15" s="154" customFormat="1" ht="36">
      <c r="A217" s="183" t="str">
        <f>'[1]Orçamento Sintético'!A219</f>
        <v>1.17.04.6</v>
      </c>
      <c r="B217" s="183" t="str">
        <f>'[1]Orçamento Sintético'!D219</f>
        <v>DISJUNTOR MONOPOLAR TIPO DIN, CORRENTE NOMINAL DE 10A - FORNECIMENTO E INSTALAÇÃO. AF_10/2020</v>
      </c>
      <c r="C217" s="184" t="str">
        <f>'[1]Orçamento Sintético'!E219</f>
        <v>UN</v>
      </c>
      <c r="D217" s="184">
        <v>6</v>
      </c>
      <c r="E217" s="234">
        <v>0</v>
      </c>
      <c r="F217" s="235"/>
      <c r="G217" s="185">
        <f t="shared" si="89"/>
        <v>0</v>
      </c>
      <c r="H217" s="185">
        <f t="shared" si="90"/>
        <v>6</v>
      </c>
      <c r="I217" s="227">
        <v>12.83</v>
      </c>
      <c r="J217" s="236">
        <f t="shared" si="92"/>
        <v>76.98</v>
      </c>
      <c r="K217" s="166">
        <f t="shared" si="93"/>
        <v>0</v>
      </c>
      <c r="L217" s="166">
        <f t="shared" si="94"/>
        <v>0</v>
      </c>
      <c r="M217" s="166">
        <f t="shared" si="95"/>
        <v>0</v>
      </c>
      <c r="N217" s="166">
        <f t="shared" si="98"/>
        <v>76.98</v>
      </c>
      <c r="O217" s="190">
        <f t="shared" si="91"/>
        <v>0</v>
      </c>
    </row>
    <row r="218" spans="1:15" s="154" customFormat="1" ht="36">
      <c r="A218" s="183" t="str">
        <f>'[1]Orçamento Sintético'!A220</f>
        <v>1.17.04.7</v>
      </c>
      <c r="B218" s="183" t="str">
        <f>'[1]Orçamento Sintético'!D220</f>
        <v>DISJUNTOR MONOPOLAR TIPO DIN, CORRENTE NOMINAL DE 16A - FORNECIMENTO E INSTALAÇÃO. AF_10/2020</v>
      </c>
      <c r="C218" s="184" t="str">
        <f>'[1]Orçamento Sintético'!E220</f>
        <v>UN</v>
      </c>
      <c r="D218" s="184">
        <v>1</v>
      </c>
      <c r="E218" s="234">
        <v>0</v>
      </c>
      <c r="F218" s="235"/>
      <c r="G218" s="185">
        <f t="shared" si="89"/>
        <v>0</v>
      </c>
      <c r="H218" s="185">
        <f t="shared" si="90"/>
        <v>1</v>
      </c>
      <c r="I218" s="227">
        <v>13.35</v>
      </c>
      <c r="J218" s="236">
        <f t="shared" si="92"/>
        <v>13.35</v>
      </c>
      <c r="K218" s="166">
        <f t="shared" si="93"/>
        <v>0</v>
      </c>
      <c r="L218" s="166">
        <f t="shared" si="94"/>
        <v>0</v>
      </c>
      <c r="M218" s="166">
        <f t="shared" si="95"/>
        <v>0</v>
      </c>
      <c r="N218" s="166">
        <f t="shared" si="98"/>
        <v>13.35</v>
      </c>
      <c r="O218" s="190">
        <f t="shared" si="91"/>
        <v>0</v>
      </c>
    </row>
    <row r="219" spans="1:15" s="154" customFormat="1" ht="36">
      <c r="A219" s="183" t="str">
        <f>'[1]Orçamento Sintético'!A221</f>
        <v>1.17.04.8</v>
      </c>
      <c r="B219" s="183" t="str">
        <f>'[1]Orçamento Sintético'!D221</f>
        <v>DISJUNTOR TRIPOLAR TIPO DIN, CORRENTE NOMINAL DE 16A - FORNECIMENTO E INSTALAÇÃO. AF_10/2020</v>
      </c>
      <c r="C219" s="184" t="str">
        <f>'[1]Orçamento Sintético'!E221</f>
        <v>UN</v>
      </c>
      <c r="D219" s="184">
        <v>1</v>
      </c>
      <c r="E219" s="234">
        <v>0</v>
      </c>
      <c r="F219" s="235"/>
      <c r="G219" s="185">
        <f t="shared" si="89"/>
        <v>0</v>
      </c>
      <c r="H219" s="185">
        <f t="shared" si="90"/>
        <v>1</v>
      </c>
      <c r="I219" s="227">
        <v>82.89</v>
      </c>
      <c r="J219" s="236">
        <f t="shared" si="92"/>
        <v>82.89</v>
      </c>
      <c r="K219" s="166">
        <f t="shared" si="93"/>
        <v>0</v>
      </c>
      <c r="L219" s="166">
        <f t="shared" si="94"/>
        <v>0</v>
      </c>
      <c r="M219" s="166">
        <f t="shared" si="95"/>
        <v>0</v>
      </c>
      <c r="N219" s="166">
        <f t="shared" si="98"/>
        <v>82.89</v>
      </c>
      <c r="O219" s="190">
        <f t="shared" si="91"/>
        <v>0</v>
      </c>
    </row>
    <row r="220" spans="1:15" s="154" customFormat="1" ht="36">
      <c r="A220" s="183" t="str">
        <f>'[1]Orçamento Sintético'!A222</f>
        <v>1.17.04.9</v>
      </c>
      <c r="B220" s="183" t="str">
        <f>'[1]Orçamento Sintético'!D222</f>
        <v>DISJUNTOR TRIPOLAR TIPO DIN, CORRENTE NOMINAL DE 10A - FORNECIMENTO E INSTALAÇÃO. AF_10/2020</v>
      </c>
      <c r="C220" s="184" t="str">
        <f>'[1]Orçamento Sintético'!E222</f>
        <v>UN</v>
      </c>
      <c r="D220" s="184">
        <v>4</v>
      </c>
      <c r="E220" s="234">
        <v>0</v>
      </c>
      <c r="F220" s="235"/>
      <c r="G220" s="185">
        <f t="shared" si="89"/>
        <v>0</v>
      </c>
      <c r="H220" s="185">
        <f t="shared" si="90"/>
        <v>4</v>
      </c>
      <c r="I220" s="227">
        <v>81.319999999999993</v>
      </c>
      <c r="J220" s="236">
        <f t="shared" si="92"/>
        <v>325.27999999999997</v>
      </c>
      <c r="K220" s="166">
        <f t="shared" si="93"/>
        <v>0</v>
      </c>
      <c r="L220" s="166">
        <f t="shared" si="94"/>
        <v>0</v>
      </c>
      <c r="M220" s="166">
        <f t="shared" si="95"/>
        <v>0</v>
      </c>
      <c r="N220" s="166">
        <f t="shared" si="98"/>
        <v>325.27999999999997</v>
      </c>
      <c r="O220" s="190">
        <f t="shared" si="91"/>
        <v>0</v>
      </c>
    </row>
    <row r="221" spans="1:15" s="154" customFormat="1" ht="36">
      <c r="A221" s="183" t="str">
        <f>'[1]Orçamento Sintético'!A223</f>
        <v>1.17.04.10</v>
      </c>
      <c r="B221" s="183" t="str">
        <f>'[1]Orçamento Sintético'!D223</f>
        <v>DISJUNTOR TRIPOLAR TIPO DIN, CORRENTE NOMINAL DE 40A - FORNECIMENTO E INSTALAÇÃO. AF_10/2020</v>
      </c>
      <c r="C221" s="184" t="str">
        <f>'[1]Orçamento Sintético'!E223</f>
        <v>UN</v>
      </c>
      <c r="D221" s="184">
        <v>1</v>
      </c>
      <c r="E221" s="234">
        <v>0</v>
      </c>
      <c r="F221" s="235"/>
      <c r="G221" s="185">
        <f t="shared" si="89"/>
        <v>0</v>
      </c>
      <c r="H221" s="185">
        <f t="shared" si="90"/>
        <v>1</v>
      </c>
      <c r="I221" s="227">
        <v>95.37</v>
      </c>
      <c r="J221" s="236">
        <f t="shared" si="92"/>
        <v>95.37</v>
      </c>
      <c r="K221" s="166">
        <f t="shared" si="93"/>
        <v>0</v>
      </c>
      <c r="L221" s="166">
        <f t="shared" si="94"/>
        <v>0</v>
      </c>
      <c r="M221" s="166">
        <f t="shared" si="95"/>
        <v>0</v>
      </c>
      <c r="N221" s="166">
        <f t="shared" si="98"/>
        <v>95.37</v>
      </c>
      <c r="O221" s="190">
        <f t="shared" si="91"/>
        <v>0</v>
      </c>
    </row>
    <row r="222" spans="1:15" s="154" customFormat="1" ht="36">
      <c r="A222" s="183" t="str">
        <f>'[1]Orçamento Sintético'!A224</f>
        <v>1.17.04.11</v>
      </c>
      <c r="B222" s="183" t="str">
        <f>'[1]Orçamento Sintético'!D224</f>
        <v>Quadro de distribuição de embutir, em chapa de aço, para até 08 disjuntores, com barramento, padrão DIN, exclusive disjuntores</v>
      </c>
      <c r="C222" s="184" t="str">
        <f>'[1]Orçamento Sintético'!E224</f>
        <v>un</v>
      </c>
      <c r="D222" s="184">
        <v>1</v>
      </c>
      <c r="E222" s="234">
        <v>0</v>
      </c>
      <c r="F222" s="235">
        <v>1</v>
      </c>
      <c r="G222" s="185">
        <f t="shared" si="89"/>
        <v>1</v>
      </c>
      <c r="H222" s="185">
        <f t="shared" si="90"/>
        <v>0</v>
      </c>
      <c r="I222" s="227">
        <v>131.46</v>
      </c>
      <c r="J222" s="236">
        <f t="shared" si="92"/>
        <v>131.46</v>
      </c>
      <c r="K222" s="166">
        <f t="shared" si="93"/>
        <v>0</v>
      </c>
      <c r="L222" s="166">
        <f t="shared" si="94"/>
        <v>131.46</v>
      </c>
      <c r="M222" s="166">
        <f t="shared" si="95"/>
        <v>131.46</v>
      </c>
      <c r="N222" s="166">
        <f t="shared" si="98"/>
        <v>0</v>
      </c>
      <c r="O222" s="190">
        <f t="shared" si="91"/>
        <v>1</v>
      </c>
    </row>
    <row r="223" spans="1:15" s="154" customFormat="1" ht="36">
      <c r="A223" s="183" t="str">
        <f>'[1]Orçamento Sintético'!A225</f>
        <v>1.17.04.12</v>
      </c>
      <c r="B223" s="183" t="str">
        <f>'[1]Orçamento Sintético'!D225</f>
        <v>DISJUNTOR MONOPOLAR TIPO DIN, CORRENTE NOMINAL DE 10A - FORNECIMENTO E INSTALAÇÃO. AF_10/2020</v>
      </c>
      <c r="C223" s="184" t="str">
        <f>'[1]Orçamento Sintético'!E225</f>
        <v>UN</v>
      </c>
      <c r="D223" s="184">
        <v>4</v>
      </c>
      <c r="E223" s="234">
        <v>0</v>
      </c>
      <c r="F223" s="235"/>
      <c r="G223" s="185">
        <f t="shared" si="89"/>
        <v>0</v>
      </c>
      <c r="H223" s="185">
        <f t="shared" si="90"/>
        <v>4</v>
      </c>
      <c r="I223" s="227">
        <v>12.83</v>
      </c>
      <c r="J223" s="236">
        <f t="shared" si="92"/>
        <v>51.32</v>
      </c>
      <c r="K223" s="166">
        <f t="shared" si="93"/>
        <v>0</v>
      </c>
      <c r="L223" s="166">
        <f t="shared" si="94"/>
        <v>0</v>
      </c>
      <c r="M223" s="166">
        <f t="shared" si="95"/>
        <v>0</v>
      </c>
      <c r="N223" s="166">
        <f t="shared" si="98"/>
        <v>51.32</v>
      </c>
      <c r="O223" s="190">
        <f t="shared" si="91"/>
        <v>0</v>
      </c>
    </row>
    <row r="224" spans="1:15" s="154" customFormat="1" ht="36">
      <c r="A224" s="183" t="str">
        <f>'[1]Orçamento Sintético'!A226</f>
        <v>1.17.04.13</v>
      </c>
      <c r="B224" s="183" t="str">
        <f>'[1]Orçamento Sintético'!D226</f>
        <v>Quadro de distribuição de embutir, em chapa de aço, para até 18 disjuntores, com barramento, padrão DIN, exclusive disjuntores</v>
      </c>
      <c r="C224" s="184" t="str">
        <f>'[1]Orçamento Sintético'!E226</f>
        <v>un</v>
      </c>
      <c r="D224" s="184">
        <v>1</v>
      </c>
      <c r="E224" s="234">
        <v>0</v>
      </c>
      <c r="F224" s="235">
        <v>1</v>
      </c>
      <c r="G224" s="185">
        <f t="shared" si="89"/>
        <v>1</v>
      </c>
      <c r="H224" s="185">
        <f t="shared" si="90"/>
        <v>0</v>
      </c>
      <c r="I224" s="227">
        <v>993.8</v>
      </c>
      <c r="J224" s="236">
        <f t="shared" si="92"/>
        <v>993.8</v>
      </c>
      <c r="K224" s="166">
        <f t="shared" si="93"/>
        <v>0</v>
      </c>
      <c r="L224" s="166">
        <f t="shared" si="94"/>
        <v>993.8</v>
      </c>
      <c r="M224" s="166">
        <f t="shared" si="95"/>
        <v>993.8</v>
      </c>
      <c r="N224" s="166">
        <f t="shared" si="98"/>
        <v>0</v>
      </c>
      <c r="O224" s="190">
        <f t="shared" si="91"/>
        <v>1</v>
      </c>
    </row>
    <row r="225" spans="1:15" s="154" customFormat="1" ht="36">
      <c r="A225" s="183" t="str">
        <f>'[1]Orçamento Sintético'!A227</f>
        <v>1.17.04.14</v>
      </c>
      <c r="B225" s="183" t="str">
        <f>'[1]Orçamento Sintético'!D227</f>
        <v>DISJUNTOR MONOPOLAR TIPO DIN, CORRENTE NOMINAL DE 10A - FORNECIMENTO E INSTALAÇÃO. AF_10/2020</v>
      </c>
      <c r="C225" s="184" t="str">
        <f>'[1]Orçamento Sintético'!E227</f>
        <v>UN</v>
      </c>
      <c r="D225" s="184">
        <v>6</v>
      </c>
      <c r="E225" s="234">
        <v>0</v>
      </c>
      <c r="F225" s="235"/>
      <c r="G225" s="185">
        <f t="shared" si="89"/>
        <v>0</v>
      </c>
      <c r="H225" s="185">
        <f t="shared" si="90"/>
        <v>6</v>
      </c>
      <c r="I225" s="227">
        <v>12.83</v>
      </c>
      <c r="J225" s="236">
        <f t="shared" si="92"/>
        <v>76.98</v>
      </c>
      <c r="K225" s="166">
        <f t="shared" si="93"/>
        <v>0</v>
      </c>
      <c r="L225" s="166">
        <f t="shared" si="94"/>
        <v>0</v>
      </c>
      <c r="M225" s="166">
        <f t="shared" si="95"/>
        <v>0</v>
      </c>
      <c r="N225" s="166">
        <f t="shared" si="98"/>
        <v>76.98</v>
      </c>
      <c r="O225" s="190">
        <f t="shared" si="91"/>
        <v>0</v>
      </c>
    </row>
    <row r="226" spans="1:15" s="154" customFormat="1" ht="36">
      <c r="A226" s="183" t="str">
        <f>'[1]Orçamento Sintético'!A228</f>
        <v>1.17.04.15</v>
      </c>
      <c r="B226" s="183" t="str">
        <f>'[1]Orçamento Sintético'!D228</f>
        <v>DISJUNTOR MONOPOLAR TIPO DIN, CORRENTE NOMINAL DE 16A - FORNECIMENTO E INSTALAÇÃO. AF_10/2020</v>
      </c>
      <c r="C226" s="184" t="str">
        <f>'[1]Orçamento Sintético'!E228</f>
        <v>UN</v>
      </c>
      <c r="D226" s="184">
        <v>2</v>
      </c>
      <c r="E226" s="234">
        <v>0</v>
      </c>
      <c r="F226" s="235"/>
      <c r="G226" s="185">
        <f t="shared" si="89"/>
        <v>0</v>
      </c>
      <c r="H226" s="185">
        <f t="shared" si="90"/>
        <v>2</v>
      </c>
      <c r="I226" s="227">
        <v>13.35</v>
      </c>
      <c r="J226" s="236">
        <f t="shared" si="92"/>
        <v>26.7</v>
      </c>
      <c r="K226" s="166">
        <f t="shared" si="93"/>
        <v>0</v>
      </c>
      <c r="L226" s="166">
        <f t="shared" si="94"/>
        <v>0</v>
      </c>
      <c r="M226" s="166">
        <f t="shared" si="95"/>
        <v>0</v>
      </c>
      <c r="N226" s="166">
        <f t="shared" si="98"/>
        <v>26.7</v>
      </c>
      <c r="O226" s="190">
        <f t="shared" si="91"/>
        <v>0</v>
      </c>
    </row>
    <row r="227" spans="1:15" s="154" customFormat="1" ht="36">
      <c r="A227" s="183" t="str">
        <f>'[1]Orçamento Sintético'!A229</f>
        <v>1.17.04.16</v>
      </c>
      <c r="B227" s="183" t="str">
        <f>'[1]Orçamento Sintético'!D229</f>
        <v>DISJUNTOR TRIPOLAR TIPO DIN, CORRENTE NOMINAL DE 25A - FORNECIMENTO E INSTALAÇÃO. AF_10/2020</v>
      </c>
      <c r="C227" s="184" t="str">
        <f>'[1]Orçamento Sintético'!E229</f>
        <v>UN</v>
      </c>
      <c r="D227" s="184">
        <v>2</v>
      </c>
      <c r="E227" s="234">
        <v>0</v>
      </c>
      <c r="F227" s="235"/>
      <c r="G227" s="185">
        <f t="shared" si="89"/>
        <v>0</v>
      </c>
      <c r="H227" s="185">
        <f t="shared" si="90"/>
        <v>2</v>
      </c>
      <c r="I227" s="227">
        <v>85.88</v>
      </c>
      <c r="J227" s="236">
        <f t="shared" si="92"/>
        <v>171.76</v>
      </c>
      <c r="K227" s="166">
        <f t="shared" si="93"/>
        <v>0</v>
      </c>
      <c r="L227" s="166">
        <f t="shared" si="94"/>
        <v>0</v>
      </c>
      <c r="M227" s="166">
        <f t="shared" si="95"/>
        <v>0</v>
      </c>
      <c r="N227" s="166">
        <f t="shared" si="98"/>
        <v>171.76</v>
      </c>
      <c r="O227" s="190">
        <f t="shared" si="91"/>
        <v>0</v>
      </c>
    </row>
    <row r="228" spans="1:15" s="154" customFormat="1" ht="24">
      <c r="A228" s="183" t="str">
        <f>'[1]Orçamento Sintético'!A230</f>
        <v>1.17.04.17</v>
      </c>
      <c r="B228" s="183" t="str">
        <f>'[1]Orçamento Sintético'!D230</f>
        <v>Disjuntor termomagnetico tripolar  63 A, padrão DIN (Europeu - linha branca), curva C</v>
      </c>
      <c r="C228" s="184" t="str">
        <f>'[1]Orçamento Sintético'!E230</f>
        <v>un</v>
      </c>
      <c r="D228" s="184">
        <v>1</v>
      </c>
      <c r="E228" s="234">
        <v>0</v>
      </c>
      <c r="F228" s="235"/>
      <c r="G228" s="185">
        <f t="shared" si="89"/>
        <v>0</v>
      </c>
      <c r="H228" s="185">
        <f t="shared" si="90"/>
        <v>1</v>
      </c>
      <c r="I228" s="227">
        <v>126.3</v>
      </c>
      <c r="J228" s="236">
        <f t="shared" si="92"/>
        <v>126.3</v>
      </c>
      <c r="K228" s="166">
        <f t="shared" si="93"/>
        <v>0</v>
      </c>
      <c r="L228" s="166">
        <f t="shared" si="94"/>
        <v>0</v>
      </c>
      <c r="M228" s="166">
        <f t="shared" si="95"/>
        <v>0</v>
      </c>
      <c r="N228" s="166">
        <f t="shared" si="98"/>
        <v>126.3</v>
      </c>
      <c r="O228" s="190">
        <f t="shared" si="91"/>
        <v>0</v>
      </c>
    </row>
    <row r="229" spans="1:15" s="266" customFormat="1">
      <c r="A229" s="246" t="str">
        <f>'[1]Orçamento Sintético'!A231</f>
        <v>1.17.05</v>
      </c>
      <c r="B229" s="246" t="str">
        <f>'[1]Orçamento Sintético'!D231</f>
        <v>IMPLANTAÇÃO E ILUMINAÇÃO EXTERNA</v>
      </c>
      <c r="C229" s="247"/>
      <c r="D229" s="247"/>
      <c r="E229" s="241"/>
      <c r="F229" s="249"/>
      <c r="G229" s="209"/>
      <c r="H229" s="209"/>
      <c r="I229" s="244"/>
      <c r="J229" s="244">
        <f>SUM(J230:J248)</f>
        <v>53645.44000000001</v>
      </c>
      <c r="K229" s="244">
        <f>SUM(K230:K248)</f>
        <v>0</v>
      </c>
      <c r="L229" s="244">
        <f>SUM(L230:L248)</f>
        <v>419.74</v>
      </c>
      <c r="M229" s="244">
        <f>SUM(M230:M248)</f>
        <v>419.74</v>
      </c>
      <c r="N229" s="244">
        <f>SUM(N230:N248)</f>
        <v>53225.700000000004</v>
      </c>
      <c r="O229" s="212"/>
    </row>
    <row r="230" spans="1:15" s="154" customFormat="1">
      <c r="A230" s="183" t="str">
        <f>'[1]Orçamento Sintético'!A232</f>
        <v>1.17.05.1</v>
      </c>
      <c r="B230" s="183" t="str">
        <f>'[1]Orçamento Sintético'!D232</f>
        <v>Caixa de inspeção  0,30 x 0,30 x 0,40m</v>
      </c>
      <c r="C230" s="184" t="str">
        <f>'[1]Orçamento Sintético'!E232</f>
        <v>un</v>
      </c>
      <c r="D230" s="184">
        <v>8</v>
      </c>
      <c r="E230" s="234">
        <v>0</v>
      </c>
      <c r="F230" s="235">
        <v>2</v>
      </c>
      <c r="G230" s="185">
        <f t="shared" si="89"/>
        <v>2</v>
      </c>
      <c r="H230" s="185">
        <f t="shared" si="90"/>
        <v>6</v>
      </c>
      <c r="I230" s="227">
        <v>144.57</v>
      </c>
      <c r="J230" s="236">
        <f t="shared" ref="J230:J248" si="99">ROUND(D230*I230,2)</f>
        <v>1156.56</v>
      </c>
      <c r="K230" s="166">
        <f t="shared" ref="K230:K248" si="100">E230*I230</f>
        <v>0</v>
      </c>
      <c r="L230" s="166">
        <f t="shared" ref="L230:L248" si="101">F230*I230</f>
        <v>289.14</v>
      </c>
      <c r="M230" s="166">
        <f t="shared" ref="M230:M248" si="102">G230*I230</f>
        <v>289.14</v>
      </c>
      <c r="N230" s="166">
        <f t="shared" ref="N230:N248" si="103">J230-M230</f>
        <v>867.42</v>
      </c>
      <c r="O230" s="190">
        <f t="shared" si="91"/>
        <v>0.25</v>
      </c>
    </row>
    <row r="231" spans="1:15" s="154" customFormat="1" ht="36">
      <c r="A231" s="183" t="str">
        <f>'[1]Orçamento Sintético'!A233</f>
        <v>1.17.05.2</v>
      </c>
      <c r="B231" s="183" t="str">
        <f>'[1]Orçamento Sintético'!D233</f>
        <v>Caixa de passagem em alvenaria de tijolos maciços esp. = 0,12m,  dim. int. =  0.70 x 0.70 x 0.80m</v>
      </c>
      <c r="C231" s="184" t="str">
        <f>'[1]Orçamento Sintético'!E233</f>
        <v>un</v>
      </c>
      <c r="D231" s="184">
        <v>3</v>
      </c>
      <c r="E231" s="234">
        <v>0</v>
      </c>
      <c r="F231" s="235"/>
      <c r="G231" s="185">
        <f t="shared" si="89"/>
        <v>0</v>
      </c>
      <c r="H231" s="185">
        <f t="shared" si="90"/>
        <v>3</v>
      </c>
      <c r="I231" s="227">
        <v>564.73</v>
      </c>
      <c r="J231" s="236">
        <f t="shared" si="99"/>
        <v>1694.19</v>
      </c>
      <c r="K231" s="166">
        <f t="shared" si="100"/>
        <v>0</v>
      </c>
      <c r="L231" s="166">
        <f t="shared" si="101"/>
        <v>0</v>
      </c>
      <c r="M231" s="166">
        <f t="shared" si="102"/>
        <v>0</v>
      </c>
      <c r="N231" s="166">
        <f t="shared" si="103"/>
        <v>1694.19</v>
      </c>
      <c r="O231" s="190">
        <f t="shared" si="91"/>
        <v>0</v>
      </c>
    </row>
    <row r="232" spans="1:15" s="154" customFormat="1" ht="36">
      <c r="A232" s="183" t="str">
        <f>'[1]Orçamento Sintético'!A234</f>
        <v>1.17.05.3</v>
      </c>
      <c r="B232" s="183" t="str">
        <f>'[1]Orçamento Sintético'!D234</f>
        <v>Caixa de passagem em alvenaria de tijolos maciços esp. = 0,12m,  dim. int. =  1.00 x 1.00 x 0,60m</v>
      </c>
      <c r="C232" s="184" t="str">
        <f>'[1]Orçamento Sintético'!E234</f>
        <v>un</v>
      </c>
      <c r="D232" s="184">
        <v>3</v>
      </c>
      <c r="E232" s="234">
        <v>0</v>
      </c>
      <c r="F232" s="235"/>
      <c r="G232" s="185">
        <f t="shared" si="89"/>
        <v>0</v>
      </c>
      <c r="H232" s="185">
        <f t="shared" si="90"/>
        <v>3</v>
      </c>
      <c r="I232" s="227">
        <v>894.45</v>
      </c>
      <c r="J232" s="236">
        <f t="shared" si="99"/>
        <v>2683.35</v>
      </c>
      <c r="K232" s="166">
        <f t="shared" si="100"/>
        <v>0</v>
      </c>
      <c r="L232" s="166">
        <f t="shared" si="101"/>
        <v>0</v>
      </c>
      <c r="M232" s="166">
        <f t="shared" si="102"/>
        <v>0</v>
      </c>
      <c r="N232" s="166">
        <f t="shared" si="103"/>
        <v>2683.35</v>
      </c>
      <c r="O232" s="190">
        <f t="shared" si="91"/>
        <v>0</v>
      </c>
    </row>
    <row r="233" spans="1:15" s="154" customFormat="1" ht="24">
      <c r="A233" s="183" t="str">
        <f>'[1]Orçamento Sintético'!A235</f>
        <v>1.17.05.4</v>
      </c>
      <c r="B233" s="183" t="str">
        <f>'[1]Orçamento Sintético'!D235</f>
        <v>Eletroduto de pvc rígido roscável, diâm = 32mm (1"")</v>
      </c>
      <c r="C233" s="184" t="str">
        <f>'[1]Orçamento Sintético'!E235</f>
        <v>m</v>
      </c>
      <c r="D233" s="184">
        <v>19</v>
      </c>
      <c r="E233" s="234">
        <v>0</v>
      </c>
      <c r="F233" s="235"/>
      <c r="G233" s="185">
        <f t="shared" si="89"/>
        <v>0</v>
      </c>
      <c r="H233" s="185">
        <f t="shared" si="90"/>
        <v>19</v>
      </c>
      <c r="I233" s="227">
        <v>15.03</v>
      </c>
      <c r="J233" s="236">
        <f t="shared" si="99"/>
        <v>285.57</v>
      </c>
      <c r="K233" s="166">
        <f t="shared" si="100"/>
        <v>0</v>
      </c>
      <c r="L233" s="166">
        <f t="shared" si="101"/>
        <v>0</v>
      </c>
      <c r="M233" s="166">
        <f t="shared" si="102"/>
        <v>0</v>
      </c>
      <c r="N233" s="166">
        <f t="shared" si="103"/>
        <v>285.57</v>
      </c>
      <c r="O233" s="190">
        <f t="shared" si="91"/>
        <v>0</v>
      </c>
    </row>
    <row r="234" spans="1:15" s="154" customFormat="1" ht="24">
      <c r="A234" s="183" t="str">
        <f>'[1]Orçamento Sintético'!A236</f>
        <v>1.17.05.5</v>
      </c>
      <c r="B234" s="183" t="str">
        <f>'[1]Orçamento Sintético'!D236</f>
        <v>Eletroduto em ferro galvanizado pesado sem costura 2"" x 3m</v>
      </c>
      <c r="C234" s="184" t="str">
        <f>'[1]Orçamento Sintético'!E236</f>
        <v>un</v>
      </c>
      <c r="D234" s="184">
        <v>2</v>
      </c>
      <c r="E234" s="234">
        <v>0</v>
      </c>
      <c r="F234" s="235"/>
      <c r="G234" s="185">
        <f t="shared" si="89"/>
        <v>0</v>
      </c>
      <c r="H234" s="185">
        <f t="shared" si="90"/>
        <v>2</v>
      </c>
      <c r="I234" s="227">
        <v>406.12</v>
      </c>
      <c r="J234" s="236">
        <f t="shared" si="99"/>
        <v>812.24</v>
      </c>
      <c r="K234" s="166">
        <f t="shared" si="100"/>
        <v>0</v>
      </c>
      <c r="L234" s="166">
        <f t="shared" si="101"/>
        <v>0</v>
      </c>
      <c r="M234" s="166">
        <f t="shared" si="102"/>
        <v>0</v>
      </c>
      <c r="N234" s="166">
        <f t="shared" si="103"/>
        <v>812.24</v>
      </c>
      <c r="O234" s="190">
        <f t="shared" si="91"/>
        <v>0</v>
      </c>
    </row>
    <row r="235" spans="1:15" s="154" customFormat="1" ht="24">
      <c r="A235" s="183" t="str">
        <f>'[1]Orçamento Sintético'!A237</f>
        <v>1.17.05.6</v>
      </c>
      <c r="B235" s="183" t="str">
        <f>'[1]Orçamento Sintético'!D237</f>
        <v>Eletroduto em ferro galvanizado pesado sem costura 3"" x 3m</v>
      </c>
      <c r="C235" s="184" t="str">
        <f>'[1]Orçamento Sintético'!E237</f>
        <v>un</v>
      </c>
      <c r="D235" s="184">
        <v>11</v>
      </c>
      <c r="E235" s="234">
        <v>0</v>
      </c>
      <c r="F235" s="235"/>
      <c r="G235" s="185">
        <f t="shared" si="89"/>
        <v>0</v>
      </c>
      <c r="H235" s="185">
        <f t="shared" si="90"/>
        <v>11</v>
      </c>
      <c r="I235" s="227">
        <v>669.04</v>
      </c>
      <c r="J235" s="236">
        <f t="shared" si="99"/>
        <v>7359.44</v>
      </c>
      <c r="K235" s="166">
        <f t="shared" si="100"/>
        <v>0</v>
      </c>
      <c r="L235" s="166">
        <f t="shared" si="101"/>
        <v>0</v>
      </c>
      <c r="M235" s="166">
        <f t="shared" si="102"/>
        <v>0</v>
      </c>
      <c r="N235" s="166">
        <f t="shared" si="103"/>
        <v>7359.44</v>
      </c>
      <c r="O235" s="190">
        <f t="shared" si="91"/>
        <v>0</v>
      </c>
    </row>
    <row r="236" spans="1:15" s="154" customFormat="1" ht="48">
      <c r="A236" s="183" t="str">
        <f>'[1]Orçamento Sintético'!A238</f>
        <v>1.17.05.7</v>
      </c>
      <c r="B236" s="183" t="str">
        <f>'[1]Orçamento Sintético'!D238</f>
        <v>ELETRODUTO FLEXÍVEL CORRUGADO, PEAD, DN 40 MM (1 1/4""), PARA CIRCUITOS TERMINAIS, INSTALADO EM FORRO - FORNECIMENTO E INSTALAÇÃO. AF_12/2015</v>
      </c>
      <c r="C236" s="184" t="str">
        <f>'[1]Orçamento Sintético'!E238</f>
        <v>M</v>
      </c>
      <c r="D236" s="184">
        <v>129</v>
      </c>
      <c r="E236" s="234">
        <v>0</v>
      </c>
      <c r="F236" s="235">
        <v>10</v>
      </c>
      <c r="G236" s="185">
        <f t="shared" si="89"/>
        <v>10</v>
      </c>
      <c r="H236" s="185">
        <f t="shared" si="90"/>
        <v>119</v>
      </c>
      <c r="I236" s="227">
        <v>13.06</v>
      </c>
      <c r="J236" s="236">
        <f t="shared" si="99"/>
        <v>1684.74</v>
      </c>
      <c r="K236" s="166">
        <f t="shared" si="100"/>
        <v>0</v>
      </c>
      <c r="L236" s="166">
        <f t="shared" si="101"/>
        <v>130.6</v>
      </c>
      <c r="M236" s="166">
        <f t="shared" si="102"/>
        <v>130.6</v>
      </c>
      <c r="N236" s="166">
        <f t="shared" si="103"/>
        <v>1554.14</v>
      </c>
      <c r="O236" s="190">
        <f t="shared" si="91"/>
        <v>7.7519379844961239E-2</v>
      </c>
    </row>
    <row r="237" spans="1:15" s="154" customFormat="1" ht="24">
      <c r="A237" s="183" t="str">
        <f>'[1]Orçamento Sintético'!A239</f>
        <v>1.17.05.8</v>
      </c>
      <c r="B237" s="183" t="str">
        <f>'[1]Orçamento Sintético'!D239</f>
        <v>Cabo de cobre flexível isolado, seção  1,5mm², 450/ 750v / 70°c</v>
      </c>
      <c r="C237" s="184" t="str">
        <f>'[1]Orçamento Sintético'!E239</f>
        <v>m</v>
      </c>
      <c r="D237" s="184">
        <v>274</v>
      </c>
      <c r="E237" s="234">
        <v>0</v>
      </c>
      <c r="F237" s="235"/>
      <c r="G237" s="185">
        <f t="shared" si="89"/>
        <v>0</v>
      </c>
      <c r="H237" s="185">
        <f t="shared" si="90"/>
        <v>274</v>
      </c>
      <c r="I237" s="227">
        <v>6.31</v>
      </c>
      <c r="J237" s="236">
        <f t="shared" si="99"/>
        <v>1728.94</v>
      </c>
      <c r="K237" s="166">
        <f t="shared" si="100"/>
        <v>0</v>
      </c>
      <c r="L237" s="166">
        <f t="shared" si="101"/>
        <v>0</v>
      </c>
      <c r="M237" s="166">
        <f t="shared" si="102"/>
        <v>0</v>
      </c>
      <c r="N237" s="166">
        <f t="shared" si="103"/>
        <v>1728.94</v>
      </c>
      <c r="O237" s="190">
        <f t="shared" si="91"/>
        <v>0</v>
      </c>
    </row>
    <row r="238" spans="1:15" s="154" customFormat="1" ht="24">
      <c r="A238" s="183" t="str">
        <f>'[1]Orçamento Sintético'!A240</f>
        <v>1.17.05.9</v>
      </c>
      <c r="B238" s="183" t="str">
        <f>'[1]Orçamento Sintético'!D240</f>
        <v>Cabo de cobre flexível isolado, seção  4mm², 450/ 750v / 70°c</v>
      </c>
      <c r="C238" s="184" t="str">
        <f>'[1]Orçamento Sintético'!E240</f>
        <v>m</v>
      </c>
      <c r="D238" s="184">
        <v>57</v>
      </c>
      <c r="E238" s="234">
        <v>0</v>
      </c>
      <c r="F238" s="235"/>
      <c r="G238" s="185">
        <f t="shared" si="89"/>
        <v>0</v>
      </c>
      <c r="H238" s="185">
        <f t="shared" si="90"/>
        <v>57</v>
      </c>
      <c r="I238" s="227">
        <v>9.1300000000000008</v>
      </c>
      <c r="J238" s="236">
        <f t="shared" si="99"/>
        <v>520.41</v>
      </c>
      <c r="K238" s="166">
        <f t="shared" si="100"/>
        <v>0</v>
      </c>
      <c r="L238" s="166">
        <f t="shared" si="101"/>
        <v>0</v>
      </c>
      <c r="M238" s="166">
        <f t="shared" si="102"/>
        <v>0</v>
      </c>
      <c r="N238" s="166">
        <f t="shared" si="103"/>
        <v>520.41</v>
      </c>
      <c r="O238" s="190">
        <f t="shared" si="91"/>
        <v>0</v>
      </c>
    </row>
    <row r="239" spans="1:15" s="154" customFormat="1" ht="24">
      <c r="A239" s="183" t="str">
        <f>'[1]Orçamento Sintético'!A241</f>
        <v>1.17.05.10</v>
      </c>
      <c r="B239" s="183" t="str">
        <f>'[1]Orçamento Sintético'!D241</f>
        <v>Cabo de cobre isolado em EPR flexível unipolar  10mm²  - 0,6Kv/1Kv/90°</v>
      </c>
      <c r="C239" s="184" t="str">
        <f>'[1]Orçamento Sintético'!E241</f>
        <v>m</v>
      </c>
      <c r="D239" s="184">
        <v>168</v>
      </c>
      <c r="E239" s="234">
        <v>0</v>
      </c>
      <c r="F239" s="235"/>
      <c r="G239" s="185">
        <f t="shared" si="89"/>
        <v>0</v>
      </c>
      <c r="H239" s="185">
        <f t="shared" si="90"/>
        <v>168</v>
      </c>
      <c r="I239" s="227">
        <v>18.48</v>
      </c>
      <c r="J239" s="236">
        <f t="shared" si="99"/>
        <v>3104.64</v>
      </c>
      <c r="K239" s="166">
        <f t="shared" si="100"/>
        <v>0</v>
      </c>
      <c r="L239" s="166">
        <f t="shared" si="101"/>
        <v>0</v>
      </c>
      <c r="M239" s="166">
        <f t="shared" si="102"/>
        <v>0</v>
      </c>
      <c r="N239" s="166">
        <f t="shared" si="103"/>
        <v>3104.64</v>
      </c>
      <c r="O239" s="190">
        <f t="shared" si="91"/>
        <v>0</v>
      </c>
    </row>
    <row r="240" spans="1:15" s="154" customFormat="1" ht="24">
      <c r="A240" s="183" t="str">
        <f>'[1]Orçamento Sintético'!A242</f>
        <v>1.17.05.11</v>
      </c>
      <c r="B240" s="183" t="str">
        <f>'[1]Orçamento Sintético'!D242</f>
        <v>Cabo de cobre flexível isolado, seção 16mm², 450/ 750v / 70°c</v>
      </c>
      <c r="C240" s="184" t="str">
        <f>'[1]Orçamento Sintético'!E242</f>
        <v>m</v>
      </c>
      <c r="D240" s="184">
        <v>135</v>
      </c>
      <c r="E240" s="234">
        <v>0</v>
      </c>
      <c r="F240" s="235"/>
      <c r="G240" s="185">
        <f t="shared" ref="G240:G302" si="104">SUM(E240:F240)</f>
        <v>0</v>
      </c>
      <c r="H240" s="185">
        <f t="shared" ref="H240:H302" si="105">SUM(D240-G240)</f>
        <v>135</v>
      </c>
      <c r="I240" s="227">
        <v>21.53</v>
      </c>
      <c r="J240" s="236">
        <f t="shared" si="99"/>
        <v>2906.55</v>
      </c>
      <c r="K240" s="166">
        <f t="shared" si="100"/>
        <v>0</v>
      </c>
      <c r="L240" s="166">
        <f t="shared" si="101"/>
        <v>0</v>
      </c>
      <c r="M240" s="166">
        <f t="shared" si="102"/>
        <v>0</v>
      </c>
      <c r="N240" s="166">
        <f t="shared" si="103"/>
        <v>2906.55</v>
      </c>
      <c r="O240" s="190">
        <f t="shared" ref="O240:O302" si="106">L240/J240</f>
        <v>0</v>
      </c>
    </row>
    <row r="241" spans="1:15" s="154" customFormat="1" ht="24">
      <c r="A241" s="183" t="str">
        <f>'[1]Orçamento Sintético'!A243</f>
        <v>1.17.05.12</v>
      </c>
      <c r="B241" s="183" t="str">
        <f>'[1]Orçamento Sintético'!D243</f>
        <v>Cabo de cobre isolado em EPR flexível unipolar  50mm² - 0,6Kv/1Kv/90°</v>
      </c>
      <c r="C241" s="184" t="str">
        <f>'[1]Orçamento Sintético'!E243</f>
        <v>m</v>
      </c>
      <c r="D241" s="184">
        <v>62</v>
      </c>
      <c r="E241" s="234">
        <v>0</v>
      </c>
      <c r="F241" s="235"/>
      <c r="G241" s="185">
        <f t="shared" si="104"/>
        <v>0</v>
      </c>
      <c r="H241" s="185">
        <f t="shared" si="105"/>
        <v>62</v>
      </c>
      <c r="I241" s="227">
        <v>69.73</v>
      </c>
      <c r="J241" s="236">
        <f t="shared" si="99"/>
        <v>4323.26</v>
      </c>
      <c r="K241" s="166">
        <f t="shared" si="100"/>
        <v>0</v>
      </c>
      <c r="L241" s="166">
        <f t="shared" si="101"/>
        <v>0</v>
      </c>
      <c r="M241" s="166">
        <f t="shared" si="102"/>
        <v>0</v>
      </c>
      <c r="N241" s="166">
        <f t="shared" si="103"/>
        <v>4323.26</v>
      </c>
      <c r="O241" s="190">
        <f t="shared" si="106"/>
        <v>0</v>
      </c>
    </row>
    <row r="242" spans="1:15" s="154" customFormat="1" ht="24">
      <c r="A242" s="183" t="str">
        <f>'[1]Orçamento Sintético'!A244</f>
        <v>1.17.05.13</v>
      </c>
      <c r="B242" s="183" t="str">
        <f>'[1]Orçamento Sintético'!D244</f>
        <v>Cabo de cobre isolado em EPR flexível unipolar  95mm² - 0,6Kv/1Kv/90°</v>
      </c>
      <c r="C242" s="184" t="str">
        <f>'[1]Orçamento Sintético'!E244</f>
        <v>m</v>
      </c>
      <c r="D242" s="184">
        <v>93</v>
      </c>
      <c r="E242" s="234">
        <v>0</v>
      </c>
      <c r="F242" s="235"/>
      <c r="G242" s="185">
        <f t="shared" si="104"/>
        <v>0</v>
      </c>
      <c r="H242" s="185">
        <f t="shared" si="105"/>
        <v>93</v>
      </c>
      <c r="I242" s="227">
        <v>135.53</v>
      </c>
      <c r="J242" s="236">
        <f t="shared" si="99"/>
        <v>12604.29</v>
      </c>
      <c r="K242" s="166">
        <f t="shared" si="100"/>
        <v>0</v>
      </c>
      <c r="L242" s="166">
        <f t="shared" si="101"/>
        <v>0</v>
      </c>
      <c r="M242" s="166">
        <f t="shared" si="102"/>
        <v>0</v>
      </c>
      <c r="N242" s="166">
        <f t="shared" si="103"/>
        <v>12604.29</v>
      </c>
      <c r="O242" s="190">
        <f t="shared" si="106"/>
        <v>0</v>
      </c>
    </row>
    <row r="243" spans="1:15" s="154" customFormat="1" ht="72">
      <c r="A243" s="183" t="str">
        <f>'[1]Orçamento Sintético'!A245</f>
        <v>1.17.05.14</v>
      </c>
      <c r="B243" s="183" t="str">
        <f>'[1]Orçamento Sintético'!D245</f>
        <v>Luminária em LED  para iluminação pública,30W,bivolt, Selo A Inmetro,corpo em alumínio inj,FP 0,97, prot. DPS 10kv, IP66, IK09, Temp. cor 5000k, IRC= ou 70%, v. útil 50.000h, 120 lm/w.gar.5 anos, modelo GL216 G-light ou similar - Rev 01</v>
      </c>
      <c r="C243" s="184" t="str">
        <f>'[1]Orçamento Sintético'!E245</f>
        <v>un</v>
      </c>
      <c r="D243" s="184">
        <v>6</v>
      </c>
      <c r="E243" s="234">
        <v>0</v>
      </c>
      <c r="F243" s="235"/>
      <c r="G243" s="185">
        <f t="shared" si="104"/>
        <v>0</v>
      </c>
      <c r="H243" s="185">
        <f t="shared" si="105"/>
        <v>6</v>
      </c>
      <c r="I243" s="227">
        <v>622.28</v>
      </c>
      <c r="J243" s="236">
        <f t="shared" si="99"/>
        <v>3733.68</v>
      </c>
      <c r="K243" s="166">
        <f t="shared" si="100"/>
        <v>0</v>
      </c>
      <c r="L243" s="166">
        <f t="shared" si="101"/>
        <v>0</v>
      </c>
      <c r="M243" s="166">
        <f t="shared" si="102"/>
        <v>0</v>
      </c>
      <c r="N243" s="166">
        <f t="shared" si="103"/>
        <v>3733.68</v>
      </c>
      <c r="O243" s="190">
        <f t="shared" si="106"/>
        <v>0</v>
      </c>
    </row>
    <row r="244" spans="1:15" s="154" customFormat="1" ht="48">
      <c r="A244" s="183" t="str">
        <f>'[1]Orçamento Sintético'!A246</f>
        <v>1.17.05.15</v>
      </c>
      <c r="B244" s="183" t="str">
        <f>'[1]Orçamento Sintético'!D246</f>
        <v>Poste em aço galvanizado, para iluminação pública, cônico, contínuo, reto, h=6.00m, d=126mm (base) e d=60mm (topo)ref.1006/B, incl.base concreto</v>
      </c>
      <c r="C244" s="184" t="str">
        <f>'[1]Orçamento Sintético'!E246</f>
        <v>un</v>
      </c>
      <c r="D244" s="184">
        <v>5</v>
      </c>
      <c r="E244" s="234">
        <v>0</v>
      </c>
      <c r="F244" s="235"/>
      <c r="G244" s="185">
        <f t="shared" si="104"/>
        <v>0</v>
      </c>
      <c r="H244" s="185">
        <f t="shared" si="105"/>
        <v>5</v>
      </c>
      <c r="I244" s="227">
        <v>1563.26</v>
      </c>
      <c r="J244" s="236">
        <f t="shared" si="99"/>
        <v>7816.3</v>
      </c>
      <c r="K244" s="166">
        <f t="shared" si="100"/>
        <v>0</v>
      </c>
      <c r="L244" s="166">
        <f t="shared" si="101"/>
        <v>0</v>
      </c>
      <c r="M244" s="166">
        <f t="shared" si="102"/>
        <v>0</v>
      </c>
      <c r="N244" s="166">
        <f t="shared" si="103"/>
        <v>7816.3</v>
      </c>
      <c r="O244" s="190">
        <f t="shared" si="106"/>
        <v>0</v>
      </c>
    </row>
    <row r="245" spans="1:15" s="154" customFormat="1" ht="24">
      <c r="A245" s="183" t="str">
        <f>'[1]Orçamento Sintético'!A247</f>
        <v>1.17.05.16</v>
      </c>
      <c r="B245" s="183" t="str">
        <f>'[1]Orçamento Sintético'!D247</f>
        <v>Suporte de fixação em chapa de aço para 02 luminárias, encaixe em poste galvanizado.</v>
      </c>
      <c r="C245" s="184" t="str">
        <f>'[1]Orçamento Sintético'!E247</f>
        <v>un</v>
      </c>
      <c r="D245" s="184">
        <v>1</v>
      </c>
      <c r="E245" s="234">
        <v>0</v>
      </c>
      <c r="F245" s="235"/>
      <c r="G245" s="185">
        <f t="shared" si="104"/>
        <v>0</v>
      </c>
      <c r="H245" s="185">
        <f t="shared" si="105"/>
        <v>1</v>
      </c>
      <c r="I245" s="227">
        <v>93.48</v>
      </c>
      <c r="J245" s="236">
        <f t="shared" si="99"/>
        <v>93.48</v>
      </c>
      <c r="K245" s="166">
        <f t="shared" si="100"/>
        <v>0</v>
      </c>
      <c r="L245" s="166">
        <f t="shared" si="101"/>
        <v>0</v>
      </c>
      <c r="M245" s="166">
        <f t="shared" si="102"/>
        <v>0</v>
      </c>
      <c r="N245" s="166">
        <f t="shared" si="103"/>
        <v>93.48</v>
      </c>
      <c r="O245" s="190">
        <f t="shared" si="106"/>
        <v>0</v>
      </c>
    </row>
    <row r="246" spans="1:15" s="154" customFormat="1" ht="24">
      <c r="A246" s="183" t="str">
        <f>'[1]Orçamento Sintético'!A248</f>
        <v>1.17.05.17</v>
      </c>
      <c r="B246" s="183" t="str">
        <f>'[1]Orçamento Sintético'!D248</f>
        <v>Fornecimento de haste de aterramento 5/8""x3,00m com conector (Cópia da ORSE)</v>
      </c>
      <c r="C246" s="184" t="str">
        <f>'[1]Orçamento Sintético'!E248</f>
        <v>un</v>
      </c>
      <c r="D246" s="184">
        <v>5</v>
      </c>
      <c r="E246" s="234">
        <v>0</v>
      </c>
      <c r="F246" s="235"/>
      <c r="G246" s="185">
        <f t="shared" si="104"/>
        <v>0</v>
      </c>
      <c r="H246" s="185">
        <f t="shared" si="105"/>
        <v>5</v>
      </c>
      <c r="I246" s="227">
        <v>72.959999999999994</v>
      </c>
      <c r="J246" s="236">
        <f t="shared" si="99"/>
        <v>364.8</v>
      </c>
      <c r="K246" s="166">
        <f t="shared" si="100"/>
        <v>0</v>
      </c>
      <c r="L246" s="166">
        <f t="shared" si="101"/>
        <v>0</v>
      </c>
      <c r="M246" s="166">
        <f t="shared" si="102"/>
        <v>0</v>
      </c>
      <c r="N246" s="166">
        <f t="shared" si="103"/>
        <v>364.8</v>
      </c>
      <c r="O246" s="190">
        <f t="shared" si="106"/>
        <v>0</v>
      </c>
    </row>
    <row r="247" spans="1:15" s="154" customFormat="1" ht="24">
      <c r="A247" s="183" t="str">
        <f>'[1]Orçamento Sintético'!A249</f>
        <v>1.17.05.18</v>
      </c>
      <c r="B247" s="183" t="str">
        <f>'[1]Orçamento Sintético'!D249</f>
        <v>Cabo de cobre PP Cordplast 3 x 1,5 mm2, 450/750v - fornecimento e instalação</v>
      </c>
      <c r="C247" s="184" t="str">
        <f>'[1]Orçamento Sintético'!E249</f>
        <v>M</v>
      </c>
      <c r="D247" s="184">
        <v>60</v>
      </c>
      <c r="E247" s="234">
        <v>0</v>
      </c>
      <c r="F247" s="235"/>
      <c r="G247" s="185">
        <f t="shared" si="104"/>
        <v>0</v>
      </c>
      <c r="H247" s="185">
        <f t="shared" si="105"/>
        <v>60</v>
      </c>
      <c r="I247" s="227">
        <v>10.8</v>
      </c>
      <c r="J247" s="236">
        <f t="shared" si="99"/>
        <v>648</v>
      </c>
      <c r="K247" s="166">
        <f t="shared" si="100"/>
        <v>0</v>
      </c>
      <c r="L247" s="166">
        <f t="shared" si="101"/>
        <v>0</v>
      </c>
      <c r="M247" s="166">
        <f t="shared" si="102"/>
        <v>0</v>
      </c>
      <c r="N247" s="166">
        <f t="shared" si="103"/>
        <v>648</v>
      </c>
      <c r="O247" s="190">
        <f t="shared" si="106"/>
        <v>0</v>
      </c>
    </row>
    <row r="248" spans="1:15" s="154" customFormat="1" ht="24">
      <c r="A248" s="183" t="str">
        <f>'[1]Orçamento Sintético'!A250</f>
        <v>1.17.05.19</v>
      </c>
      <c r="B248" s="183" t="str">
        <f>'[1]Orçamento Sintético'!D250</f>
        <v>Eletroduto flexível de pvc (sanfonado), diâm = 25mm (3/4"")</v>
      </c>
      <c r="C248" s="184" t="str">
        <f>'[1]Orçamento Sintético'!E250</f>
        <v>m</v>
      </c>
      <c r="D248" s="184">
        <v>20</v>
      </c>
      <c r="E248" s="234">
        <v>0</v>
      </c>
      <c r="F248" s="235"/>
      <c r="G248" s="185">
        <f t="shared" si="104"/>
        <v>0</v>
      </c>
      <c r="H248" s="185">
        <f t="shared" si="105"/>
        <v>20</v>
      </c>
      <c r="I248" s="227">
        <v>6.25</v>
      </c>
      <c r="J248" s="236">
        <f t="shared" si="99"/>
        <v>125</v>
      </c>
      <c r="K248" s="166">
        <f t="shared" si="100"/>
        <v>0</v>
      </c>
      <c r="L248" s="166">
        <f t="shared" si="101"/>
        <v>0</v>
      </c>
      <c r="M248" s="166">
        <f t="shared" si="102"/>
        <v>0</v>
      </c>
      <c r="N248" s="166">
        <f t="shared" si="103"/>
        <v>125</v>
      </c>
      <c r="O248" s="190">
        <f t="shared" si="106"/>
        <v>0</v>
      </c>
    </row>
    <row r="249" spans="1:15" s="251" customFormat="1">
      <c r="A249" s="229" t="str">
        <f>'[1]Orçamento Sintético'!A251</f>
        <v>1.18</v>
      </c>
      <c r="B249" s="229" t="str">
        <f>'[1]Orçamento Sintético'!D251</f>
        <v>SMTT</v>
      </c>
      <c r="C249" s="252"/>
      <c r="D249" s="252"/>
      <c r="E249" s="237"/>
      <c r="F249" s="253"/>
      <c r="G249" s="254"/>
      <c r="H249" s="254"/>
      <c r="I249" s="260"/>
      <c r="J249" s="260">
        <f>SUM(J250:J273)</f>
        <v>36472.490000000005</v>
      </c>
      <c r="K249" s="260">
        <f>SUM(K250:K273)</f>
        <v>0</v>
      </c>
      <c r="L249" s="260">
        <f>SUM(L250:L273)</f>
        <v>0</v>
      </c>
      <c r="M249" s="260">
        <f>SUM(M250:M273)</f>
        <v>0</v>
      </c>
      <c r="N249" s="260">
        <f>SUM(N250:N273)</f>
        <v>36472.490000000005</v>
      </c>
      <c r="O249" s="257"/>
    </row>
    <row r="250" spans="1:15" s="154" customFormat="1">
      <c r="A250" s="183" t="str">
        <f>'[1]Orçamento Sintético'!A252</f>
        <v>1.18.1</v>
      </c>
      <c r="B250" s="183" t="str">
        <f>'[1]Orçamento Sintético'!D252</f>
        <v>Demolição de piso cerâmico ou ladrilho</v>
      </c>
      <c r="C250" s="184" t="str">
        <f>'[1]Orçamento Sintético'!E252</f>
        <v>m²</v>
      </c>
      <c r="D250" s="184">
        <v>235.51</v>
      </c>
      <c r="E250" s="234">
        <v>0</v>
      </c>
      <c r="F250" s="235"/>
      <c r="G250" s="185">
        <f t="shared" si="104"/>
        <v>0</v>
      </c>
      <c r="H250" s="185">
        <f t="shared" si="105"/>
        <v>235.51</v>
      </c>
      <c r="I250" s="227">
        <v>12.14</v>
      </c>
      <c r="J250" s="236">
        <f t="shared" ref="J250:J273" si="107">ROUND(D250*I250,2)</f>
        <v>2859.09</v>
      </c>
      <c r="K250" s="166">
        <f t="shared" ref="K250:K273" si="108">E250*I250</f>
        <v>0</v>
      </c>
      <c r="L250" s="166">
        <f t="shared" ref="L250:L273" si="109">F250*I250</f>
        <v>0</v>
      </c>
      <c r="M250" s="166">
        <f t="shared" ref="M250:M273" si="110">G250*I250</f>
        <v>0</v>
      </c>
      <c r="N250" s="166">
        <f t="shared" ref="N250:N273" si="111">J250-M250</f>
        <v>2859.09</v>
      </c>
      <c r="O250" s="190">
        <f t="shared" si="106"/>
        <v>0</v>
      </c>
    </row>
    <row r="251" spans="1:15" s="154" customFormat="1" ht="24">
      <c r="A251" s="183" t="str">
        <f>'[1]Orçamento Sintético'!A253</f>
        <v>1.18.2</v>
      </c>
      <c r="B251" s="183" t="str">
        <f>'[1]Orçamento Sintético'!D253</f>
        <v>Regularização de base para revest. de pisos com arg. traço t4, esp. média = 2,5cm</v>
      </c>
      <c r="C251" s="184" t="str">
        <f>'[1]Orçamento Sintético'!E253</f>
        <v>m²</v>
      </c>
      <c r="D251" s="184">
        <v>235.51</v>
      </c>
      <c r="E251" s="234">
        <v>0</v>
      </c>
      <c r="F251" s="235"/>
      <c r="G251" s="185">
        <f t="shared" si="104"/>
        <v>0</v>
      </c>
      <c r="H251" s="185">
        <f t="shared" si="105"/>
        <v>235.51</v>
      </c>
      <c r="I251" s="227">
        <v>24.81</v>
      </c>
      <c r="J251" s="236">
        <f t="shared" si="107"/>
        <v>5843</v>
      </c>
      <c r="K251" s="166">
        <f t="shared" si="108"/>
        <v>0</v>
      </c>
      <c r="L251" s="166">
        <f t="shared" si="109"/>
        <v>0</v>
      </c>
      <c r="M251" s="166">
        <f t="shared" si="110"/>
        <v>0</v>
      </c>
      <c r="N251" s="166">
        <f t="shared" si="111"/>
        <v>5843</v>
      </c>
      <c r="O251" s="190">
        <f t="shared" si="106"/>
        <v>0</v>
      </c>
    </row>
    <row r="252" spans="1:15" s="154" customFormat="1" ht="48">
      <c r="A252" s="183" t="str">
        <f>'[1]Orçamento Sintético'!A254</f>
        <v>1.18.3</v>
      </c>
      <c r="B252" s="183" t="str">
        <f>'[1]Orçamento Sintético'!D254</f>
        <v>Piso alta resistência 12 mm, cor cinza, com juntas plásticas, polimento até o esmeril 400 e enceramento, exclusive argamassa de regularização, aplicado</v>
      </c>
      <c r="C252" s="184" t="str">
        <f>'[1]Orçamento Sintético'!E254</f>
        <v>m²</v>
      </c>
      <c r="D252" s="184">
        <v>235.51</v>
      </c>
      <c r="E252" s="234">
        <v>0</v>
      </c>
      <c r="F252" s="235"/>
      <c r="G252" s="185">
        <f t="shared" si="104"/>
        <v>0</v>
      </c>
      <c r="H252" s="185">
        <f t="shared" si="105"/>
        <v>235.51</v>
      </c>
      <c r="I252" s="227">
        <v>44.37</v>
      </c>
      <c r="J252" s="236">
        <f t="shared" ref="J252:J254" si="112">ROUND(D252*I252,2)-0.01</f>
        <v>10449.57</v>
      </c>
      <c r="K252" s="166">
        <f t="shared" si="108"/>
        <v>0</v>
      </c>
      <c r="L252" s="166">
        <f t="shared" si="109"/>
        <v>0</v>
      </c>
      <c r="M252" s="166">
        <f t="shared" si="110"/>
        <v>0</v>
      </c>
      <c r="N252" s="166">
        <f t="shared" si="111"/>
        <v>10449.57</v>
      </c>
      <c r="O252" s="190">
        <f t="shared" si="106"/>
        <v>0</v>
      </c>
    </row>
    <row r="253" spans="1:15" s="154" customFormat="1">
      <c r="A253" s="183" t="str">
        <f>'[1]Orçamento Sintético'!A255</f>
        <v>1.18.4</v>
      </c>
      <c r="B253" s="183" t="str">
        <f>'[1]Orçamento Sintético'!D255</f>
        <v>Rodapé alta resistência, h = 10 cm</v>
      </c>
      <c r="C253" s="184" t="str">
        <f>'[1]Orçamento Sintético'!E255</f>
        <v>m</v>
      </c>
      <c r="D253" s="184">
        <v>190.14</v>
      </c>
      <c r="E253" s="234">
        <v>0</v>
      </c>
      <c r="F253" s="235"/>
      <c r="G253" s="185">
        <f t="shared" si="104"/>
        <v>0</v>
      </c>
      <c r="H253" s="185">
        <f t="shared" si="105"/>
        <v>190.14</v>
      </c>
      <c r="I253" s="227">
        <v>20.48</v>
      </c>
      <c r="J253" s="236">
        <f t="shared" si="112"/>
        <v>3894.06</v>
      </c>
      <c r="K253" s="166">
        <f t="shared" si="108"/>
        <v>0</v>
      </c>
      <c r="L253" s="166">
        <f t="shared" si="109"/>
        <v>0</v>
      </c>
      <c r="M253" s="166">
        <f t="shared" si="110"/>
        <v>0</v>
      </c>
      <c r="N253" s="166">
        <f t="shared" si="111"/>
        <v>3894.06</v>
      </c>
      <c r="O253" s="190">
        <f t="shared" si="106"/>
        <v>0</v>
      </c>
    </row>
    <row r="254" spans="1:15" s="154" customFormat="1" ht="24">
      <c r="A254" s="183" t="str">
        <f>'[1]Orçamento Sintético'!A256</f>
        <v>1.18.5</v>
      </c>
      <c r="B254" s="183" t="str">
        <f>'[1]Orçamento Sintético'!D256</f>
        <v>REMOÇÃO DE PORTAS, DE FORMA MANUAL, SEM REAPROVEITAMENTO. AF_12/2017</v>
      </c>
      <c r="C254" s="184" t="str">
        <f>'[1]Orçamento Sintético'!E256</f>
        <v>m²</v>
      </c>
      <c r="D254" s="184">
        <v>1.68</v>
      </c>
      <c r="E254" s="234">
        <v>0</v>
      </c>
      <c r="F254" s="235"/>
      <c r="G254" s="185">
        <f t="shared" si="104"/>
        <v>0</v>
      </c>
      <c r="H254" s="185">
        <f t="shared" si="105"/>
        <v>1.68</v>
      </c>
      <c r="I254" s="227">
        <v>7.73</v>
      </c>
      <c r="J254" s="236">
        <f t="shared" si="112"/>
        <v>12.98</v>
      </c>
      <c r="K254" s="166">
        <f t="shared" si="108"/>
        <v>0</v>
      </c>
      <c r="L254" s="166">
        <f t="shared" si="109"/>
        <v>0</v>
      </c>
      <c r="M254" s="166">
        <f t="shared" si="110"/>
        <v>0</v>
      </c>
      <c r="N254" s="166">
        <f t="shared" si="111"/>
        <v>12.98</v>
      </c>
      <c r="O254" s="190">
        <f t="shared" si="106"/>
        <v>0</v>
      </c>
    </row>
    <row r="255" spans="1:15" s="154" customFormat="1" ht="24">
      <c r="A255" s="183" t="str">
        <f>'[1]Orçamento Sintético'!A257</f>
        <v>1.18.6</v>
      </c>
      <c r="B255" s="183" t="str">
        <f>'[1]Orçamento Sintético'!D257</f>
        <v>Porta em madeira mista, almofadada, 80 x 210 cm, exclusive batente e ferragens</v>
      </c>
      <c r="C255" s="184" t="str">
        <f>'[1]Orçamento Sintético'!E257</f>
        <v>un</v>
      </c>
      <c r="D255" s="184">
        <v>1</v>
      </c>
      <c r="E255" s="234">
        <v>0</v>
      </c>
      <c r="F255" s="235"/>
      <c r="G255" s="185">
        <f t="shared" si="104"/>
        <v>0</v>
      </c>
      <c r="H255" s="185">
        <f t="shared" si="105"/>
        <v>1</v>
      </c>
      <c r="I255" s="227">
        <v>314.06</v>
      </c>
      <c r="J255" s="236">
        <f t="shared" si="107"/>
        <v>314.06</v>
      </c>
      <c r="K255" s="166">
        <f t="shared" si="108"/>
        <v>0</v>
      </c>
      <c r="L255" s="166">
        <f t="shared" si="109"/>
        <v>0</v>
      </c>
      <c r="M255" s="166">
        <f t="shared" si="110"/>
        <v>0</v>
      </c>
      <c r="N255" s="166">
        <f t="shared" si="111"/>
        <v>314.06</v>
      </c>
      <c r="O255" s="190">
        <f t="shared" si="106"/>
        <v>0</v>
      </c>
    </row>
    <row r="256" spans="1:15" s="154" customFormat="1" ht="24">
      <c r="A256" s="183" t="str">
        <f>'[1]Orçamento Sintético'!A258</f>
        <v>1.18.7</v>
      </c>
      <c r="B256" s="183" t="str">
        <f>'[1]Orçamento Sintético'!D258</f>
        <v>Fechadura para porta externa, linha Colonial, ref.803-04 EZL, marca Stam ou similar</v>
      </c>
      <c r="C256" s="184" t="str">
        <f>'[1]Orçamento Sintético'!E258</f>
        <v>un</v>
      </c>
      <c r="D256" s="184">
        <v>1</v>
      </c>
      <c r="E256" s="234">
        <v>0</v>
      </c>
      <c r="F256" s="235"/>
      <c r="G256" s="185">
        <f t="shared" si="104"/>
        <v>0</v>
      </c>
      <c r="H256" s="185">
        <f t="shared" si="105"/>
        <v>1</v>
      </c>
      <c r="I256" s="227">
        <v>138.68</v>
      </c>
      <c r="J256" s="236">
        <f t="shared" si="107"/>
        <v>138.68</v>
      </c>
      <c r="K256" s="166">
        <f t="shared" si="108"/>
        <v>0</v>
      </c>
      <c r="L256" s="166">
        <f t="shared" si="109"/>
        <v>0</v>
      </c>
      <c r="M256" s="166">
        <f t="shared" si="110"/>
        <v>0</v>
      </c>
      <c r="N256" s="166">
        <f t="shared" si="111"/>
        <v>138.68</v>
      </c>
      <c r="O256" s="190">
        <f t="shared" si="106"/>
        <v>0</v>
      </c>
    </row>
    <row r="257" spans="1:15" s="154" customFormat="1" ht="36">
      <c r="A257" s="183" t="str">
        <f>'[1]Orçamento Sintético'!A259</f>
        <v>1.18.8</v>
      </c>
      <c r="B257" s="183" t="str">
        <f>'[1]Orçamento Sintético'!D259</f>
        <v>Porta ou janela em alumínio, cor N/P/B,tipo veneziana, de abrir ou correr, completa inclusive caixilhos, dobradiças ou roldanas e fechadura</v>
      </c>
      <c r="C257" s="184" t="str">
        <f>'[1]Orçamento Sintético'!E259</f>
        <v>m²</v>
      </c>
      <c r="D257" s="184">
        <v>1.68</v>
      </c>
      <c r="E257" s="234">
        <v>0</v>
      </c>
      <c r="F257" s="235"/>
      <c r="G257" s="185">
        <f t="shared" si="104"/>
        <v>0</v>
      </c>
      <c r="H257" s="185">
        <f t="shared" si="105"/>
        <v>1.68</v>
      </c>
      <c r="I257" s="227">
        <v>335.46</v>
      </c>
      <c r="J257" s="236">
        <f t="shared" si="107"/>
        <v>563.57000000000005</v>
      </c>
      <c r="K257" s="166">
        <f t="shared" si="108"/>
        <v>0</v>
      </c>
      <c r="L257" s="166">
        <f t="shared" si="109"/>
        <v>0</v>
      </c>
      <c r="M257" s="166">
        <f t="shared" si="110"/>
        <v>0</v>
      </c>
      <c r="N257" s="166">
        <f t="shared" si="111"/>
        <v>563.57000000000005</v>
      </c>
      <c r="O257" s="190">
        <f t="shared" si="106"/>
        <v>0</v>
      </c>
    </row>
    <row r="258" spans="1:15" s="154" customFormat="1" ht="48">
      <c r="A258" s="183" t="str">
        <f>'[1]Orçamento Sintético'!A260</f>
        <v>1.18.9</v>
      </c>
      <c r="B258" s="183" t="str">
        <f>'[1]Orçamento Sintético'!D260</f>
        <v>Pintura sobre superfícies de madeira com aplicação de 01 demão de fundo sintético nivelador, 01 demão de massa a óleo e 02 demãos de tinta esmalte</v>
      </c>
      <c r="C258" s="184" t="str">
        <f>'[1]Orçamento Sintético'!E260</f>
        <v>m²</v>
      </c>
      <c r="D258" s="184">
        <v>4.7300000000000004</v>
      </c>
      <c r="E258" s="234">
        <v>0</v>
      </c>
      <c r="F258" s="235"/>
      <c r="G258" s="185">
        <f t="shared" si="104"/>
        <v>0</v>
      </c>
      <c r="H258" s="185">
        <f t="shared" si="105"/>
        <v>4.7300000000000004</v>
      </c>
      <c r="I258" s="227">
        <v>40.630000000000003</v>
      </c>
      <c r="J258" s="236">
        <f>ROUND(D258*I258,2)-0.01</f>
        <v>192.17000000000002</v>
      </c>
      <c r="K258" s="166">
        <f t="shared" si="108"/>
        <v>0</v>
      </c>
      <c r="L258" s="166">
        <f t="shared" si="109"/>
        <v>0</v>
      </c>
      <c r="M258" s="166">
        <f t="shared" si="110"/>
        <v>0</v>
      </c>
      <c r="N258" s="166">
        <f t="shared" si="111"/>
        <v>192.17000000000002</v>
      </c>
      <c r="O258" s="190">
        <f t="shared" si="106"/>
        <v>0</v>
      </c>
    </row>
    <row r="259" spans="1:15" s="154" customFormat="1" ht="24">
      <c r="A259" s="183" t="str">
        <f>'[1]Orçamento Sintético'!A261</f>
        <v>1.18.10</v>
      </c>
      <c r="B259" s="183" t="str">
        <f>'[1]Orçamento Sintético'!D261</f>
        <v>Filete de mármore branco, 2 cm, para acabamentos</v>
      </c>
      <c r="C259" s="184" t="str">
        <f>'[1]Orçamento Sintético'!E261</f>
        <v>m</v>
      </c>
      <c r="D259" s="184">
        <v>1.7</v>
      </c>
      <c r="E259" s="234">
        <v>0</v>
      </c>
      <c r="F259" s="235"/>
      <c r="G259" s="185">
        <f t="shared" si="104"/>
        <v>0</v>
      </c>
      <c r="H259" s="185">
        <f t="shared" si="105"/>
        <v>1.7</v>
      </c>
      <c r="I259" s="227">
        <v>29.26</v>
      </c>
      <c r="J259" s="236">
        <f t="shared" si="107"/>
        <v>49.74</v>
      </c>
      <c r="K259" s="166">
        <f t="shared" si="108"/>
        <v>0</v>
      </c>
      <c r="L259" s="166">
        <f t="shared" si="109"/>
        <v>0</v>
      </c>
      <c r="M259" s="166">
        <f t="shared" si="110"/>
        <v>0</v>
      </c>
      <c r="N259" s="166">
        <f t="shared" si="111"/>
        <v>49.74</v>
      </c>
      <c r="O259" s="190">
        <f t="shared" si="106"/>
        <v>0</v>
      </c>
    </row>
    <row r="260" spans="1:15" s="154" customFormat="1" ht="48">
      <c r="A260" s="183" t="str">
        <f>'[1]Orçamento Sintético'!A262</f>
        <v>1.18.11</v>
      </c>
      <c r="B260" s="183" t="str">
        <f>'[1]Orçamento Sintético'!D262</f>
        <v>Box para banheiro em vidro temperado 8 mm, liso, incolor, de correr, em aluminío branco, inclusive ferragens - fornecimento e instalação - Rev.02_10/2021</v>
      </c>
      <c r="C260" s="184" t="str">
        <f>'[1]Orçamento Sintético'!E262</f>
        <v>m²</v>
      </c>
      <c r="D260" s="184">
        <v>3.06</v>
      </c>
      <c r="E260" s="234">
        <v>0</v>
      </c>
      <c r="F260" s="235"/>
      <c r="G260" s="185">
        <f t="shared" si="104"/>
        <v>0</v>
      </c>
      <c r="H260" s="185">
        <f t="shared" si="105"/>
        <v>3.06</v>
      </c>
      <c r="I260" s="227">
        <v>286.51</v>
      </c>
      <c r="J260" s="236">
        <f t="shared" si="107"/>
        <v>876.72</v>
      </c>
      <c r="K260" s="166">
        <f t="shared" si="108"/>
        <v>0</v>
      </c>
      <c r="L260" s="166">
        <f t="shared" si="109"/>
        <v>0</v>
      </c>
      <c r="M260" s="166">
        <f t="shared" si="110"/>
        <v>0</v>
      </c>
      <c r="N260" s="166">
        <f t="shared" si="111"/>
        <v>876.72</v>
      </c>
      <c r="O260" s="190">
        <f t="shared" si="106"/>
        <v>0</v>
      </c>
    </row>
    <row r="261" spans="1:15" s="154" customFormat="1">
      <c r="A261" s="183" t="str">
        <f>'[1]Orçamento Sintético'!A263</f>
        <v>1.18.12</v>
      </c>
      <c r="B261" s="183" t="str">
        <f>'[1]Orçamento Sintético'!D263</f>
        <v>Vidro fantasia canelado 4 mm - Rev 02_10/2021</v>
      </c>
      <c r="C261" s="184" t="str">
        <f>'[1]Orçamento Sintético'!E263</f>
        <v>m²</v>
      </c>
      <c r="D261" s="184">
        <v>1</v>
      </c>
      <c r="E261" s="234">
        <v>0</v>
      </c>
      <c r="F261" s="235"/>
      <c r="G261" s="185">
        <f t="shared" si="104"/>
        <v>0</v>
      </c>
      <c r="H261" s="185">
        <f t="shared" si="105"/>
        <v>1</v>
      </c>
      <c r="I261" s="227">
        <v>176.72</v>
      </c>
      <c r="J261" s="236">
        <f t="shared" si="107"/>
        <v>176.72</v>
      </c>
      <c r="K261" s="166">
        <f t="shared" si="108"/>
        <v>0</v>
      </c>
      <c r="L261" s="166">
        <f t="shared" si="109"/>
        <v>0</v>
      </c>
      <c r="M261" s="166">
        <f t="shared" si="110"/>
        <v>0</v>
      </c>
      <c r="N261" s="166">
        <f t="shared" si="111"/>
        <v>176.72</v>
      </c>
      <c r="O261" s="190">
        <f t="shared" si="106"/>
        <v>0</v>
      </c>
    </row>
    <row r="262" spans="1:15" s="154" customFormat="1">
      <c r="A262" s="183" t="str">
        <f>'[1]Orçamento Sintético'!A264</f>
        <v>1.18.13</v>
      </c>
      <c r="B262" s="183" t="str">
        <f>'[1]Orçamento Sintético'!D264</f>
        <v>Remoção de esquadria de alumínio e vidro</v>
      </c>
      <c r="C262" s="184" t="str">
        <f>'[1]Orçamento Sintético'!E264</f>
        <v>m²</v>
      </c>
      <c r="D262" s="184">
        <v>4.8</v>
      </c>
      <c r="E262" s="234">
        <v>0</v>
      </c>
      <c r="F262" s="235"/>
      <c r="G262" s="185">
        <f t="shared" si="104"/>
        <v>0</v>
      </c>
      <c r="H262" s="185">
        <f t="shared" si="105"/>
        <v>4.8</v>
      </c>
      <c r="I262" s="227">
        <v>13.61</v>
      </c>
      <c r="J262" s="236">
        <f>ROUND(D262*I262,2)-0.01</f>
        <v>65.319999999999993</v>
      </c>
      <c r="K262" s="166">
        <f t="shared" si="108"/>
        <v>0</v>
      </c>
      <c r="L262" s="166">
        <f t="shared" si="109"/>
        <v>0</v>
      </c>
      <c r="M262" s="166">
        <f t="shared" si="110"/>
        <v>0</v>
      </c>
      <c r="N262" s="166">
        <f t="shared" si="111"/>
        <v>65.319999999999993</v>
      </c>
      <c r="O262" s="190">
        <f t="shared" si="106"/>
        <v>0</v>
      </c>
    </row>
    <row r="263" spans="1:15" s="154" customFormat="1" ht="24">
      <c r="A263" s="183" t="str">
        <f>'[1]Orçamento Sintético'!A265</f>
        <v>1.18.14</v>
      </c>
      <c r="B263" s="183" t="str">
        <f>'[1]Orçamento Sintético'!D265</f>
        <v>Janela em alumínio, cor N/P/B, tipo moldura-vidro, de correr, exclusive vidro</v>
      </c>
      <c r="C263" s="184" t="str">
        <f>'[1]Orçamento Sintético'!E265</f>
        <v>m²</v>
      </c>
      <c r="D263" s="184">
        <v>4.8</v>
      </c>
      <c r="E263" s="234">
        <v>0</v>
      </c>
      <c r="F263" s="235"/>
      <c r="G263" s="185">
        <f t="shared" si="104"/>
        <v>0</v>
      </c>
      <c r="H263" s="185">
        <f t="shared" si="105"/>
        <v>4.8</v>
      </c>
      <c r="I263" s="227">
        <v>295.58999999999997</v>
      </c>
      <c r="J263" s="236">
        <f t="shared" si="107"/>
        <v>1418.83</v>
      </c>
      <c r="K263" s="166">
        <f t="shared" si="108"/>
        <v>0</v>
      </c>
      <c r="L263" s="166">
        <f t="shared" si="109"/>
        <v>0</v>
      </c>
      <c r="M263" s="166">
        <f t="shared" si="110"/>
        <v>0</v>
      </c>
      <c r="N263" s="166">
        <f t="shared" si="111"/>
        <v>1418.83</v>
      </c>
      <c r="O263" s="190">
        <f t="shared" si="106"/>
        <v>0</v>
      </c>
    </row>
    <row r="264" spans="1:15" s="154" customFormat="1" ht="36">
      <c r="A264" s="183" t="str">
        <f>'[1]Orçamento Sintético'!A266</f>
        <v>1.18.15</v>
      </c>
      <c r="B264" s="183" t="str">
        <f>'[1]Orçamento Sintético'!D266</f>
        <v>INSTALAÇÃO DE VIDRO LISO INCOLOR, E = 4 MM, EM ESQUADRIA DE ALUMÍNIO OU PVC, FIXADO COM BAGUETE. AF_01/2021_P</v>
      </c>
      <c r="C264" s="184" t="str">
        <f>'[1]Orçamento Sintético'!E266</f>
        <v>m²</v>
      </c>
      <c r="D264" s="184">
        <v>4.5599999999999996</v>
      </c>
      <c r="E264" s="234">
        <v>0</v>
      </c>
      <c r="F264" s="235"/>
      <c r="G264" s="185">
        <f t="shared" si="104"/>
        <v>0</v>
      </c>
      <c r="H264" s="185">
        <f t="shared" si="105"/>
        <v>4.5599999999999996</v>
      </c>
      <c r="I264" s="227">
        <v>310.77999999999997</v>
      </c>
      <c r="J264" s="236">
        <f>ROUND(D264*I264,2)-0.01</f>
        <v>1417.15</v>
      </c>
      <c r="K264" s="166">
        <f t="shared" si="108"/>
        <v>0</v>
      </c>
      <c r="L264" s="166">
        <f t="shared" si="109"/>
        <v>0</v>
      </c>
      <c r="M264" s="166">
        <f t="shared" si="110"/>
        <v>0</v>
      </c>
      <c r="N264" s="166">
        <f t="shared" si="111"/>
        <v>1417.15</v>
      </c>
      <c r="O264" s="190">
        <f t="shared" si="106"/>
        <v>0</v>
      </c>
    </row>
    <row r="265" spans="1:15" s="154" customFormat="1" ht="24">
      <c r="A265" s="183" t="str">
        <f>'[1]Orçamento Sintético'!A267</f>
        <v>1.18.16</v>
      </c>
      <c r="B265" s="183" t="str">
        <f>'[1]Orçamento Sintético'!D267</f>
        <v>Ponto de luz em teto ou parede, com eletroduto de pvc flexivel sanfonado aparente Ø 3/4""</v>
      </c>
      <c r="C265" s="184" t="str">
        <f>'[1]Orçamento Sintético'!E267</f>
        <v>un</v>
      </c>
      <c r="D265" s="184">
        <v>1</v>
      </c>
      <c r="E265" s="234">
        <v>0</v>
      </c>
      <c r="F265" s="235"/>
      <c r="G265" s="185">
        <f t="shared" si="104"/>
        <v>0</v>
      </c>
      <c r="H265" s="185">
        <f t="shared" si="105"/>
        <v>1</v>
      </c>
      <c r="I265" s="227">
        <v>216.69</v>
      </c>
      <c r="J265" s="236">
        <f t="shared" si="107"/>
        <v>216.69</v>
      </c>
      <c r="K265" s="166">
        <f t="shared" si="108"/>
        <v>0</v>
      </c>
      <c r="L265" s="166">
        <f t="shared" si="109"/>
        <v>0</v>
      </c>
      <c r="M265" s="166">
        <f t="shared" si="110"/>
        <v>0</v>
      </c>
      <c r="N265" s="166">
        <f t="shared" si="111"/>
        <v>216.69</v>
      </c>
      <c r="O265" s="190">
        <f t="shared" si="106"/>
        <v>0</v>
      </c>
    </row>
    <row r="266" spans="1:15" s="154" customFormat="1" ht="24">
      <c r="A266" s="183" t="str">
        <f>'[1]Orçamento Sintético'!A268</f>
        <v>1.18.17</v>
      </c>
      <c r="B266" s="183" t="str">
        <f>'[1]Orçamento Sintético'!D268</f>
        <v>Ponto de tomada p/ lógica, c/ canaleta plastica 20x10mm com divisória, sem fiação, aparente</v>
      </c>
      <c r="C266" s="184" t="str">
        <f>'[1]Orçamento Sintético'!E268</f>
        <v>un</v>
      </c>
      <c r="D266" s="184">
        <v>2</v>
      </c>
      <c r="E266" s="234">
        <v>0</v>
      </c>
      <c r="F266" s="235"/>
      <c r="G266" s="185">
        <f t="shared" si="104"/>
        <v>0</v>
      </c>
      <c r="H266" s="185">
        <f t="shared" si="105"/>
        <v>2</v>
      </c>
      <c r="I266" s="227">
        <v>108.23</v>
      </c>
      <c r="J266" s="236">
        <f t="shared" si="107"/>
        <v>216.46</v>
      </c>
      <c r="K266" s="166">
        <f t="shared" si="108"/>
        <v>0</v>
      </c>
      <c r="L266" s="166">
        <f t="shared" si="109"/>
        <v>0</v>
      </c>
      <c r="M266" s="166">
        <f t="shared" si="110"/>
        <v>0</v>
      </c>
      <c r="N266" s="166">
        <f t="shared" si="111"/>
        <v>216.46</v>
      </c>
      <c r="O266" s="190">
        <f t="shared" si="106"/>
        <v>0</v>
      </c>
    </row>
    <row r="267" spans="1:15" s="154" customFormat="1" ht="24">
      <c r="A267" s="183" t="str">
        <f>'[1]Orçamento Sintético'!A269</f>
        <v>1.18.18</v>
      </c>
      <c r="B267" s="183" t="str">
        <f>'[1]Orçamento Sintético'!D269</f>
        <v>Ponto de telefone c/tomada padrão Telebrás, com canaleta plastica c/divisoria 20x10mm, aparente</v>
      </c>
      <c r="C267" s="184" t="str">
        <f>'[1]Orçamento Sintético'!E269</f>
        <v>un</v>
      </c>
      <c r="D267" s="184">
        <v>1</v>
      </c>
      <c r="E267" s="234">
        <v>0</v>
      </c>
      <c r="F267" s="235"/>
      <c r="G267" s="185">
        <f t="shared" si="104"/>
        <v>0</v>
      </c>
      <c r="H267" s="185">
        <f t="shared" si="105"/>
        <v>1</v>
      </c>
      <c r="I267" s="227">
        <v>172.16</v>
      </c>
      <c r="J267" s="236">
        <f t="shared" si="107"/>
        <v>172.16</v>
      </c>
      <c r="K267" s="166">
        <f t="shared" si="108"/>
        <v>0</v>
      </c>
      <c r="L267" s="166">
        <f t="shared" si="109"/>
        <v>0</v>
      </c>
      <c r="M267" s="166">
        <f t="shared" si="110"/>
        <v>0</v>
      </c>
      <c r="N267" s="166">
        <f t="shared" si="111"/>
        <v>172.16</v>
      </c>
      <c r="O267" s="190">
        <f t="shared" si="106"/>
        <v>0</v>
      </c>
    </row>
    <row r="268" spans="1:15" s="154" customFormat="1" ht="24">
      <c r="A268" s="183" t="str">
        <f>'[1]Orçamento Sintético'!A270</f>
        <v>1.18.19</v>
      </c>
      <c r="B268" s="183" t="str">
        <f>'[1]Orçamento Sintético'!D270</f>
        <v>Enchimento de rasgos em alvenaria e concreto  para tubulação  diâm    1/2"" a 1""</v>
      </c>
      <c r="C268" s="184" t="str">
        <f>'[1]Orçamento Sintético'!E270</f>
        <v>m</v>
      </c>
      <c r="D268" s="184">
        <v>5</v>
      </c>
      <c r="E268" s="234">
        <v>0</v>
      </c>
      <c r="F268" s="235"/>
      <c r="G268" s="185">
        <f t="shared" si="104"/>
        <v>0</v>
      </c>
      <c r="H268" s="185">
        <f t="shared" si="105"/>
        <v>5</v>
      </c>
      <c r="I268" s="227">
        <v>4.59</v>
      </c>
      <c r="J268" s="236">
        <f t="shared" si="107"/>
        <v>22.95</v>
      </c>
      <c r="K268" s="166">
        <f t="shared" si="108"/>
        <v>0</v>
      </c>
      <c r="L268" s="166">
        <f t="shared" si="109"/>
        <v>0</v>
      </c>
      <c r="M268" s="166">
        <f t="shared" si="110"/>
        <v>0</v>
      </c>
      <c r="N268" s="166">
        <f t="shared" si="111"/>
        <v>22.95</v>
      </c>
      <c r="O268" s="190">
        <f t="shared" si="106"/>
        <v>0</v>
      </c>
    </row>
    <row r="269" spans="1:15" s="154" customFormat="1" ht="24">
      <c r="A269" s="183" t="str">
        <f>'[1]Orçamento Sintético'!A271</f>
        <v>1.18.20</v>
      </c>
      <c r="B269" s="183" t="str">
        <f>'[1]Orçamento Sintético'!D271</f>
        <v>Rasgos em alvenaria para passagem de tubulação   diâm     1/2"" a 1""</v>
      </c>
      <c r="C269" s="184" t="str">
        <f>'[1]Orçamento Sintético'!E271</f>
        <v>m</v>
      </c>
      <c r="D269" s="184">
        <v>5</v>
      </c>
      <c r="E269" s="234">
        <v>0</v>
      </c>
      <c r="F269" s="235"/>
      <c r="G269" s="185">
        <f t="shared" si="104"/>
        <v>0</v>
      </c>
      <c r="H269" s="185">
        <f t="shared" si="105"/>
        <v>5</v>
      </c>
      <c r="I269" s="227">
        <v>6.16</v>
      </c>
      <c r="J269" s="236">
        <f t="shared" si="107"/>
        <v>30.8</v>
      </c>
      <c r="K269" s="166">
        <f t="shared" si="108"/>
        <v>0</v>
      </c>
      <c r="L269" s="166">
        <f t="shared" si="109"/>
        <v>0</v>
      </c>
      <c r="M269" s="166">
        <f t="shared" si="110"/>
        <v>0</v>
      </c>
      <c r="N269" s="166">
        <f t="shared" si="111"/>
        <v>30.8</v>
      </c>
      <c r="O269" s="190">
        <f t="shared" si="106"/>
        <v>0</v>
      </c>
    </row>
    <row r="270" spans="1:15" s="154" customFormat="1">
      <c r="A270" s="183" t="str">
        <f>'[1]Orçamento Sintético'!A272</f>
        <v>1.18.21</v>
      </c>
      <c r="B270" s="183" t="str">
        <f>'[1]Orçamento Sintético'!D272</f>
        <v>Tubo pvc rígido roscável d = 1/2""</v>
      </c>
      <c r="C270" s="184" t="str">
        <f>'[1]Orçamento Sintético'!E272</f>
        <v>m</v>
      </c>
      <c r="D270" s="184">
        <v>4.5</v>
      </c>
      <c r="E270" s="234">
        <v>0</v>
      </c>
      <c r="F270" s="235"/>
      <c r="G270" s="185">
        <f t="shared" si="104"/>
        <v>0</v>
      </c>
      <c r="H270" s="185">
        <f t="shared" si="105"/>
        <v>4.5</v>
      </c>
      <c r="I270" s="227">
        <v>18.39</v>
      </c>
      <c r="J270" s="236">
        <f>ROUND(D270*I270,2)-0.01</f>
        <v>82.75</v>
      </c>
      <c r="K270" s="166">
        <f t="shared" si="108"/>
        <v>0</v>
      </c>
      <c r="L270" s="166">
        <f t="shared" si="109"/>
        <v>0</v>
      </c>
      <c r="M270" s="166">
        <f t="shared" si="110"/>
        <v>0</v>
      </c>
      <c r="N270" s="166">
        <f t="shared" si="111"/>
        <v>82.75</v>
      </c>
      <c r="O270" s="190">
        <f t="shared" si="106"/>
        <v>0</v>
      </c>
    </row>
    <row r="271" spans="1:15" s="154" customFormat="1">
      <c r="A271" s="183" t="str">
        <f>'[1]Orçamento Sintético'!A273</f>
        <v>1.18.22</v>
      </c>
      <c r="B271" s="183" t="str">
        <f>'[1]Orçamento Sintético'!D273</f>
        <v>Joelho de 90º de pvc rígido roscável, diâm = 1/2""</v>
      </c>
      <c r="C271" s="184" t="str">
        <f>'[1]Orçamento Sintético'!E273</f>
        <v>un</v>
      </c>
      <c r="D271" s="184">
        <v>5</v>
      </c>
      <c r="E271" s="234">
        <v>0</v>
      </c>
      <c r="F271" s="235"/>
      <c r="G271" s="185">
        <f t="shared" si="104"/>
        <v>0</v>
      </c>
      <c r="H271" s="185">
        <f t="shared" si="105"/>
        <v>5</v>
      </c>
      <c r="I271" s="227">
        <v>11.57</v>
      </c>
      <c r="J271" s="236">
        <f t="shared" si="107"/>
        <v>57.85</v>
      </c>
      <c r="K271" s="166">
        <f t="shared" si="108"/>
        <v>0</v>
      </c>
      <c r="L271" s="166">
        <f t="shared" si="109"/>
        <v>0</v>
      </c>
      <c r="M271" s="166">
        <f t="shared" si="110"/>
        <v>0</v>
      </c>
      <c r="N271" s="166">
        <f t="shared" si="111"/>
        <v>57.85</v>
      </c>
      <c r="O271" s="190">
        <f t="shared" si="106"/>
        <v>0</v>
      </c>
    </row>
    <row r="272" spans="1:15" s="154" customFormat="1" ht="48">
      <c r="A272" s="183" t="str">
        <f>'[1]Orçamento Sintético'!A274</f>
        <v>1.18.23</v>
      </c>
      <c r="B272" s="183" t="str">
        <f>'[1]Orçamento Sintético'!D274</f>
        <v>Portão de ferro de abrir, quadro em tubo de aço galv.1 1/2"", barra quadrada 1/2"" na vertical e barra chata de 1 x 3/16"" na horizontal, inclusive dobradiças e e ferrolho</v>
      </c>
      <c r="C272" s="184" t="str">
        <f>'[1]Orçamento Sintético'!E274</f>
        <v>m²</v>
      </c>
      <c r="D272" s="184">
        <v>18.25</v>
      </c>
      <c r="E272" s="234">
        <v>0</v>
      </c>
      <c r="F272" s="235"/>
      <c r="G272" s="185">
        <f t="shared" si="104"/>
        <v>0</v>
      </c>
      <c r="H272" s="185">
        <f t="shared" si="105"/>
        <v>18.25</v>
      </c>
      <c r="I272" s="227">
        <v>352.43</v>
      </c>
      <c r="J272" s="236">
        <f>ROUND(D272*I272,2)-0.01</f>
        <v>6431.84</v>
      </c>
      <c r="K272" s="166">
        <f t="shared" si="108"/>
        <v>0</v>
      </c>
      <c r="L272" s="166">
        <f t="shared" si="109"/>
        <v>0</v>
      </c>
      <c r="M272" s="166">
        <f t="shared" si="110"/>
        <v>0</v>
      </c>
      <c r="N272" s="166">
        <f t="shared" si="111"/>
        <v>6431.84</v>
      </c>
      <c r="O272" s="190">
        <f t="shared" si="106"/>
        <v>0</v>
      </c>
    </row>
    <row r="273" spans="1:15" s="154" customFormat="1" ht="36">
      <c r="A273" s="183" t="str">
        <f>'[1]Orçamento Sintético'!A275</f>
        <v>1.18.24</v>
      </c>
      <c r="B273" s="183" t="str">
        <f>'[1]Orçamento Sintético'!D275</f>
        <v>Pintura de acabamento com lixamento, aplicação de 01 demão de tinta à base de zarcão e 02 demãos de tinta esmalte</v>
      </c>
      <c r="C273" s="184" t="str">
        <f>'[1]Orçamento Sintético'!E275</f>
        <v>m²</v>
      </c>
      <c r="D273" s="184">
        <v>36.4</v>
      </c>
      <c r="E273" s="234">
        <v>0</v>
      </c>
      <c r="F273" s="235"/>
      <c r="G273" s="185">
        <f t="shared" si="104"/>
        <v>0</v>
      </c>
      <c r="H273" s="185">
        <f t="shared" si="105"/>
        <v>36.4</v>
      </c>
      <c r="I273" s="227">
        <v>26.63</v>
      </c>
      <c r="J273" s="236">
        <f t="shared" si="107"/>
        <v>969.33</v>
      </c>
      <c r="K273" s="166">
        <f t="shared" si="108"/>
        <v>0</v>
      </c>
      <c r="L273" s="166">
        <f t="shared" si="109"/>
        <v>0</v>
      </c>
      <c r="M273" s="166">
        <f t="shared" si="110"/>
        <v>0</v>
      </c>
      <c r="N273" s="166">
        <f t="shared" si="111"/>
        <v>969.33</v>
      </c>
      <c r="O273" s="190">
        <f t="shared" si="106"/>
        <v>0</v>
      </c>
    </row>
    <row r="274" spans="1:15" s="251" customFormat="1">
      <c r="A274" s="229" t="str">
        <f>'[1]Orçamento Sintético'!A276</f>
        <v>1.19</v>
      </c>
      <c r="B274" s="229" t="str">
        <f>'[1]Orçamento Sintético'!D276</f>
        <v>PAISAGISMO</v>
      </c>
      <c r="C274" s="252"/>
      <c r="D274" s="252"/>
      <c r="E274" s="237"/>
      <c r="F274" s="253"/>
      <c r="G274" s="254"/>
      <c r="H274" s="254"/>
      <c r="I274" s="260"/>
      <c r="J274" s="260">
        <f>SUM(J275:J276)</f>
        <v>9257.39</v>
      </c>
      <c r="K274" s="260">
        <f>SUM(K275:K276)</f>
        <v>0</v>
      </c>
      <c r="L274" s="260">
        <f>SUM(L275:L276)</f>
        <v>0</v>
      </c>
      <c r="M274" s="260">
        <f>SUM(M275:M276)</f>
        <v>0</v>
      </c>
      <c r="N274" s="260">
        <f>SUM(N275:N276)</f>
        <v>9257.39</v>
      </c>
      <c r="O274" s="257"/>
    </row>
    <row r="275" spans="1:15" s="154" customFormat="1" ht="24">
      <c r="A275" s="183" t="str">
        <f>'[1]Orçamento Sintético'!A277</f>
        <v>1.19.1</v>
      </c>
      <c r="B275" s="183" t="str">
        <f>'[1]Orçamento Sintético'!D277</f>
        <v>LIMPEZA MANUAL DE VEGETAÇÃO EM TERRENO COM ENXADA.AF_05/2018</v>
      </c>
      <c r="C275" s="184" t="str">
        <f>'[1]Orçamento Sintético'!E277</f>
        <v>m²</v>
      </c>
      <c r="D275" s="184">
        <v>436.67</v>
      </c>
      <c r="E275" s="234">
        <v>0</v>
      </c>
      <c r="F275" s="235"/>
      <c r="G275" s="185">
        <f t="shared" si="104"/>
        <v>0</v>
      </c>
      <c r="H275" s="185">
        <f t="shared" si="105"/>
        <v>436.67</v>
      </c>
      <c r="I275" s="227">
        <v>2.88</v>
      </c>
      <c r="J275" s="236">
        <f>ROUND(D275*I275,2)-0.01</f>
        <v>1257.5999999999999</v>
      </c>
      <c r="K275" s="166">
        <f t="shared" ref="K275:K276" si="113">E275*I275</f>
        <v>0</v>
      </c>
      <c r="L275" s="166">
        <f t="shared" ref="L275:L276" si="114">F275*I275</f>
        <v>0</v>
      </c>
      <c r="M275" s="166">
        <f t="shared" ref="M275:M276" si="115">G275*I275</f>
        <v>0</v>
      </c>
      <c r="N275" s="166">
        <f t="shared" ref="N275:N276" si="116">J275-M275</f>
        <v>1257.5999999999999</v>
      </c>
      <c r="O275" s="190">
        <f t="shared" si="106"/>
        <v>0</v>
      </c>
    </row>
    <row r="276" spans="1:15" s="154" customFormat="1" ht="24">
      <c r="A276" s="183" t="str">
        <f>'[1]Orçamento Sintético'!A278</f>
        <v>1.19.2</v>
      </c>
      <c r="B276" s="183" t="str">
        <f>'[1]Orçamento Sintético'!D278</f>
        <v>Grama esmeralda em mudas, fornecimento e plantio</v>
      </c>
      <c r="C276" s="184" t="str">
        <f>'[1]Orçamento Sintético'!E278</f>
        <v>m²</v>
      </c>
      <c r="D276" s="184">
        <v>436.67</v>
      </c>
      <c r="E276" s="234">
        <v>0</v>
      </c>
      <c r="F276" s="235"/>
      <c r="G276" s="185">
        <f t="shared" si="104"/>
        <v>0</v>
      </c>
      <c r="H276" s="185">
        <f t="shared" si="105"/>
        <v>436.67</v>
      </c>
      <c r="I276" s="227">
        <v>18.32</v>
      </c>
      <c r="J276" s="236">
        <f>ROUND(D276*I276,2)</f>
        <v>7999.79</v>
      </c>
      <c r="K276" s="166">
        <f t="shared" si="113"/>
        <v>0</v>
      </c>
      <c r="L276" s="166">
        <f t="shared" si="114"/>
        <v>0</v>
      </c>
      <c r="M276" s="166">
        <f t="shared" si="115"/>
        <v>0</v>
      </c>
      <c r="N276" s="166">
        <f t="shared" si="116"/>
        <v>7999.79</v>
      </c>
      <c r="O276" s="190">
        <f t="shared" si="106"/>
        <v>0</v>
      </c>
    </row>
    <row r="277" spans="1:15" s="251" customFormat="1">
      <c r="A277" s="229" t="str">
        <f>'[1]Orçamento Sintético'!A279</f>
        <v>1.20</v>
      </c>
      <c r="B277" s="229" t="str">
        <f>'[1]Orçamento Sintético'!D279</f>
        <v>ÁREA EXTERNA</v>
      </c>
      <c r="C277" s="252"/>
      <c r="D277" s="252"/>
      <c r="E277" s="237"/>
      <c r="F277" s="253"/>
      <c r="G277" s="254"/>
      <c r="H277" s="254"/>
      <c r="I277" s="260"/>
      <c r="J277" s="260">
        <f>J278+J286+J294+J303+J311</f>
        <v>131997.99</v>
      </c>
      <c r="K277" s="260">
        <f>K278+K286+K294+K303+K311</f>
        <v>0</v>
      </c>
      <c r="L277" s="260">
        <f>L278+L286+L294+L303+L311</f>
        <v>0</v>
      </c>
      <c r="M277" s="260">
        <f>M278+M286+M294+M303+M311</f>
        <v>0</v>
      </c>
      <c r="N277" s="260">
        <f>N278+N286+N294+N303+N311</f>
        <v>131997.99</v>
      </c>
      <c r="O277" s="257"/>
    </row>
    <row r="278" spans="1:15" s="206" customFormat="1">
      <c r="A278" s="239" t="str">
        <f>'[1]Orçamento Sintético'!A280</f>
        <v>1.20.01</v>
      </c>
      <c r="B278" s="239" t="str">
        <f>'[1]Orçamento Sintético'!D280</f>
        <v>ESTACIONAMENTO</v>
      </c>
      <c r="C278" s="240"/>
      <c r="D278" s="240"/>
      <c r="E278" s="241"/>
      <c r="F278" s="249"/>
      <c r="G278" s="208"/>
      <c r="H278" s="208"/>
      <c r="I278" s="258"/>
      <c r="J278" s="258">
        <f>SUM(J279:J285)</f>
        <v>48367.09</v>
      </c>
      <c r="K278" s="258">
        <f>SUM(K279:K285)</f>
        <v>0</v>
      </c>
      <c r="L278" s="258">
        <f>SUM(L279:L285)</f>
        <v>0</v>
      </c>
      <c r="M278" s="258">
        <f>SUM(M279:M285)</f>
        <v>0</v>
      </c>
      <c r="N278" s="258">
        <f>SUM(N279:N285)</f>
        <v>48367.09</v>
      </c>
      <c r="O278" s="212"/>
    </row>
    <row r="279" spans="1:15" s="154" customFormat="1" ht="24">
      <c r="A279" s="183" t="str">
        <f>'[1]Orçamento Sintético'!A281</f>
        <v>1.20.01.1</v>
      </c>
      <c r="B279" s="183" t="str">
        <f>'[1]Orçamento Sintético'!D281</f>
        <v>Remoção e reassentamento de paralelepípedo sobre colchão de areia</v>
      </c>
      <c r="C279" s="184" t="str">
        <f>'[1]Orçamento Sintético'!E281</f>
        <v>m²</v>
      </c>
      <c r="D279" s="184">
        <v>550.29999999999995</v>
      </c>
      <c r="E279" s="234">
        <v>0</v>
      </c>
      <c r="F279" s="235"/>
      <c r="G279" s="185">
        <f t="shared" si="104"/>
        <v>0</v>
      </c>
      <c r="H279" s="185">
        <f t="shared" si="105"/>
        <v>550.29999999999995</v>
      </c>
      <c r="I279" s="227">
        <v>60.05</v>
      </c>
      <c r="J279" s="236">
        <f t="shared" ref="J279:J280" si="117">ROUND(D279*I279,2)-0.01</f>
        <v>33045.509999999995</v>
      </c>
      <c r="K279" s="166">
        <f t="shared" ref="K279:K285" si="118">E279*I279</f>
        <v>0</v>
      </c>
      <c r="L279" s="166">
        <f t="shared" ref="L279:L285" si="119">F279*I279</f>
        <v>0</v>
      </c>
      <c r="M279" s="166">
        <f t="shared" ref="M279:M285" si="120">G279*I279</f>
        <v>0</v>
      </c>
      <c r="N279" s="166">
        <f t="shared" ref="N279:N285" si="121">J279-M279</f>
        <v>33045.509999999995</v>
      </c>
      <c r="O279" s="190">
        <f t="shared" si="106"/>
        <v>0</v>
      </c>
    </row>
    <row r="280" spans="1:15" s="154" customFormat="1">
      <c r="A280" s="183" t="str">
        <f>'[1]Orçamento Sintético'!A282</f>
        <v>1.20.01.2</v>
      </c>
      <c r="B280" s="183" t="str">
        <f>'[1]Orçamento Sintético'!D282</f>
        <v>Colchão de areia</v>
      </c>
      <c r="C280" s="184" t="str">
        <f>'[1]Orçamento Sintético'!E282</f>
        <v>m³</v>
      </c>
      <c r="D280" s="184">
        <v>32.409999999999997</v>
      </c>
      <c r="E280" s="234">
        <v>0</v>
      </c>
      <c r="F280" s="235"/>
      <c r="G280" s="185">
        <f t="shared" si="104"/>
        <v>0</v>
      </c>
      <c r="H280" s="185">
        <f t="shared" si="105"/>
        <v>32.409999999999997</v>
      </c>
      <c r="I280" s="227">
        <v>142.97</v>
      </c>
      <c r="J280" s="236">
        <f t="shared" si="117"/>
        <v>4633.6499999999996</v>
      </c>
      <c r="K280" s="166">
        <f t="shared" si="118"/>
        <v>0</v>
      </c>
      <c r="L280" s="166">
        <f t="shared" si="119"/>
        <v>0</v>
      </c>
      <c r="M280" s="166">
        <f t="shared" si="120"/>
        <v>0</v>
      </c>
      <c r="N280" s="166">
        <f t="shared" si="121"/>
        <v>4633.6499999999996</v>
      </c>
      <c r="O280" s="190">
        <f t="shared" si="106"/>
        <v>0</v>
      </c>
    </row>
    <row r="281" spans="1:15" s="154" customFormat="1" ht="48">
      <c r="A281" s="183" t="str">
        <f>'[1]Orçamento Sintético'!A283</f>
        <v>1.20.01.3</v>
      </c>
      <c r="B281" s="183" t="str">
        <f>'[1]Orçamento Sintético'!D283</f>
        <v>Pavimentação em paralelepípedo granítico sobre colchão de areia, rejuntado com argamassa de cimento e areia traço 1:3, inclusive frete do paralelepípedo granítico</v>
      </c>
      <c r="C281" s="184" t="str">
        <f>'[1]Orçamento Sintético'!E283</f>
        <v>m²</v>
      </c>
      <c r="D281" s="184">
        <v>100</v>
      </c>
      <c r="E281" s="234">
        <v>0</v>
      </c>
      <c r="F281" s="235"/>
      <c r="G281" s="185">
        <f t="shared" si="104"/>
        <v>0</v>
      </c>
      <c r="H281" s="185">
        <f t="shared" si="105"/>
        <v>100</v>
      </c>
      <c r="I281" s="227">
        <v>89.05</v>
      </c>
      <c r="J281" s="236">
        <f t="shared" ref="J281:J285" si="122">ROUND(D281*I281,2)</f>
        <v>8905</v>
      </c>
      <c r="K281" s="166">
        <f t="shared" si="118"/>
        <v>0</v>
      </c>
      <c r="L281" s="166">
        <f t="shared" si="119"/>
        <v>0</v>
      </c>
      <c r="M281" s="166">
        <f t="shared" si="120"/>
        <v>0</v>
      </c>
      <c r="N281" s="166">
        <f t="shared" si="121"/>
        <v>8905</v>
      </c>
      <c r="O281" s="190">
        <f t="shared" si="106"/>
        <v>0</v>
      </c>
    </row>
    <row r="282" spans="1:15" s="154" customFormat="1" ht="36">
      <c r="A282" s="183" t="str">
        <f>'[1]Orçamento Sintético'!A284</f>
        <v>1.20.01.4</v>
      </c>
      <c r="B282" s="183" t="str">
        <f>'[1]Orçamento Sintético'!D284</f>
        <v>Piso em concreto simples desempolado, fck = 15 MPa, e = 7 cm - Não inclui formas para juntas de concretagem</v>
      </c>
      <c r="C282" s="184" t="str">
        <f>'[1]Orçamento Sintético'!E284</f>
        <v>m²</v>
      </c>
      <c r="D282" s="184">
        <v>23</v>
      </c>
      <c r="E282" s="234">
        <v>0</v>
      </c>
      <c r="F282" s="235"/>
      <c r="G282" s="185">
        <f t="shared" si="104"/>
        <v>0</v>
      </c>
      <c r="H282" s="185">
        <f t="shared" si="105"/>
        <v>23</v>
      </c>
      <c r="I282" s="227">
        <v>40.4</v>
      </c>
      <c r="J282" s="236">
        <f t="shared" si="122"/>
        <v>929.2</v>
      </c>
      <c r="K282" s="166">
        <f t="shared" si="118"/>
        <v>0</v>
      </c>
      <c r="L282" s="166">
        <f t="shared" si="119"/>
        <v>0</v>
      </c>
      <c r="M282" s="166">
        <f t="shared" si="120"/>
        <v>0</v>
      </c>
      <c r="N282" s="166">
        <f t="shared" si="121"/>
        <v>929.2</v>
      </c>
      <c r="O282" s="190">
        <f t="shared" si="106"/>
        <v>0</v>
      </c>
    </row>
    <row r="283" spans="1:15" s="154" customFormat="1" ht="48">
      <c r="A283" s="183" t="str">
        <f>'[1]Orçamento Sintético'!A285</f>
        <v>1.20.01.5</v>
      </c>
      <c r="B283" s="183" t="str">
        <f>'[1]Orçamento Sintético'!D285</f>
        <v>Demarcação de pavimentos com pintura de 1 demão de resina acrílica, e aplicação de micro-esferas para sinalização horizontal (Estacionamentos, faixas de pedrestres, etc.)</v>
      </c>
      <c r="C283" s="184" t="str">
        <f>'[1]Orçamento Sintético'!E285</f>
        <v>m²</v>
      </c>
      <c r="D283" s="184">
        <v>12.66</v>
      </c>
      <c r="E283" s="234">
        <v>0</v>
      </c>
      <c r="F283" s="235"/>
      <c r="G283" s="185">
        <f t="shared" si="104"/>
        <v>0</v>
      </c>
      <c r="H283" s="185">
        <f t="shared" si="105"/>
        <v>12.66</v>
      </c>
      <c r="I283" s="227">
        <v>12.34</v>
      </c>
      <c r="J283" s="236">
        <f t="shared" si="122"/>
        <v>156.22</v>
      </c>
      <c r="K283" s="166">
        <f t="shared" si="118"/>
        <v>0</v>
      </c>
      <c r="L283" s="166">
        <f t="shared" si="119"/>
        <v>0</v>
      </c>
      <c r="M283" s="166">
        <f t="shared" si="120"/>
        <v>0</v>
      </c>
      <c r="N283" s="166">
        <f t="shared" si="121"/>
        <v>156.22</v>
      </c>
      <c r="O283" s="190">
        <f t="shared" si="106"/>
        <v>0</v>
      </c>
    </row>
    <row r="284" spans="1:15" s="154" customFormat="1" ht="48">
      <c r="A284" s="183" t="str">
        <f>'[1]Orçamento Sintético'!A286</f>
        <v>1.20.01.6</v>
      </c>
      <c r="B284" s="183" t="str">
        <f>'[1]Orçamento Sintético'!D286</f>
        <v>Rampa padrão para acesso de deficientes a passeio público, em concreto simples Fck=25MPa, desempolada, com pintura indicativa em novacor, 02 demãos</v>
      </c>
      <c r="C284" s="184" t="str">
        <f>'[1]Orçamento Sintético'!E286</f>
        <v>un</v>
      </c>
      <c r="D284" s="184">
        <v>2</v>
      </c>
      <c r="E284" s="234">
        <v>0</v>
      </c>
      <c r="F284" s="235"/>
      <c r="G284" s="185">
        <f t="shared" si="104"/>
        <v>0</v>
      </c>
      <c r="H284" s="185">
        <f t="shared" si="105"/>
        <v>2</v>
      </c>
      <c r="I284" s="227">
        <v>311.61</v>
      </c>
      <c r="J284" s="236">
        <f t="shared" si="122"/>
        <v>623.22</v>
      </c>
      <c r="K284" s="166">
        <f t="shared" si="118"/>
        <v>0</v>
      </c>
      <c r="L284" s="166">
        <f t="shared" si="119"/>
        <v>0</v>
      </c>
      <c r="M284" s="166">
        <f t="shared" si="120"/>
        <v>0</v>
      </c>
      <c r="N284" s="166">
        <f t="shared" si="121"/>
        <v>623.22</v>
      </c>
      <c r="O284" s="190">
        <f t="shared" si="106"/>
        <v>0</v>
      </c>
    </row>
    <row r="285" spans="1:15" s="154" customFormat="1" ht="24">
      <c r="A285" s="183" t="str">
        <f>'[1]Orçamento Sintético'!A287</f>
        <v>1.20.01.7</v>
      </c>
      <c r="B285" s="183" t="str">
        <f>'[1]Orçamento Sintético'!D287</f>
        <v>PINTURA DE MEIO-FIO COM TINTA BRANCA A BASE DE CAL (CAIAÇÃO). AF_05/2021</v>
      </c>
      <c r="C285" s="184" t="str">
        <f>'[1]Orçamento Sintético'!E287</f>
        <v>M</v>
      </c>
      <c r="D285" s="184">
        <v>55.03</v>
      </c>
      <c r="E285" s="234">
        <v>0</v>
      </c>
      <c r="F285" s="235"/>
      <c r="G285" s="185">
        <f t="shared" si="104"/>
        <v>0</v>
      </c>
      <c r="H285" s="185">
        <f t="shared" si="105"/>
        <v>55.03</v>
      </c>
      <c r="I285" s="227">
        <v>1.35</v>
      </c>
      <c r="J285" s="236">
        <f t="shared" si="122"/>
        <v>74.290000000000006</v>
      </c>
      <c r="K285" s="166">
        <f t="shared" si="118"/>
        <v>0</v>
      </c>
      <c r="L285" s="166">
        <f t="shared" si="119"/>
        <v>0</v>
      </c>
      <c r="M285" s="166">
        <f t="shared" si="120"/>
        <v>0</v>
      </c>
      <c r="N285" s="166">
        <f t="shared" si="121"/>
        <v>74.290000000000006</v>
      </c>
      <c r="O285" s="190">
        <f t="shared" si="106"/>
        <v>0</v>
      </c>
    </row>
    <row r="286" spans="1:15" s="206" customFormat="1">
      <c r="A286" s="239" t="str">
        <f>'[1]Orçamento Sintético'!A288</f>
        <v>1.20.02</v>
      </c>
      <c r="B286" s="239" t="str">
        <f>'[1]Orçamento Sintético'!D288</f>
        <v>MURO</v>
      </c>
      <c r="C286" s="240"/>
      <c r="D286" s="240"/>
      <c r="E286" s="241"/>
      <c r="F286" s="249"/>
      <c r="G286" s="208"/>
      <c r="H286" s="208"/>
      <c r="I286" s="258"/>
      <c r="J286" s="258">
        <f>SUM(J287:J293)</f>
        <v>29712.539999999997</v>
      </c>
      <c r="K286" s="258">
        <f>SUM(K287:K293)</f>
        <v>0</v>
      </c>
      <c r="L286" s="258">
        <f>SUM(L287:L293)</f>
        <v>0</v>
      </c>
      <c r="M286" s="258">
        <f>SUM(M287:M293)</f>
        <v>0</v>
      </c>
      <c r="N286" s="258">
        <f>SUM(N287:N293)</f>
        <v>29712.539999999997</v>
      </c>
      <c r="O286" s="212"/>
    </row>
    <row r="287" spans="1:15" s="154" customFormat="1" ht="24">
      <c r="A287" s="183" t="str">
        <f>'[1]Orçamento Sintético'!A289</f>
        <v>1.20.02.1</v>
      </c>
      <c r="B287" s="183" t="str">
        <f>'[1]Orçamento Sintético'!D289</f>
        <v>Chapisco em parede com argamassa traço t1 - 1:3 (cimento / areia) - Revisado 08/2015</v>
      </c>
      <c r="C287" s="184" t="str">
        <f>'[1]Orçamento Sintético'!E289</f>
        <v>m²</v>
      </c>
      <c r="D287" s="184">
        <v>50</v>
      </c>
      <c r="E287" s="234">
        <v>0</v>
      </c>
      <c r="F287" s="235"/>
      <c r="G287" s="185">
        <f t="shared" si="104"/>
        <v>0</v>
      </c>
      <c r="H287" s="185">
        <f t="shared" si="105"/>
        <v>50</v>
      </c>
      <c r="I287" s="227">
        <v>6.23</v>
      </c>
      <c r="J287" s="236">
        <f t="shared" ref="J287:J292" si="123">ROUND(D287*I287,2)</f>
        <v>311.5</v>
      </c>
      <c r="K287" s="166">
        <f t="shared" ref="K287:K293" si="124">E287*I287</f>
        <v>0</v>
      </c>
      <c r="L287" s="166">
        <f t="shared" ref="L287:L293" si="125">F287*I287</f>
        <v>0</v>
      </c>
      <c r="M287" s="166">
        <f t="shared" ref="M287:M293" si="126">G287*I287</f>
        <v>0</v>
      </c>
      <c r="N287" s="166">
        <f t="shared" ref="N287:N293" si="127">J287-M287</f>
        <v>311.5</v>
      </c>
      <c r="O287" s="190">
        <f t="shared" si="106"/>
        <v>0</v>
      </c>
    </row>
    <row r="288" spans="1:15" s="154" customFormat="1" ht="36">
      <c r="A288" s="183" t="str">
        <f>'[1]Orçamento Sintético'!A290</f>
        <v>1.20.02.2</v>
      </c>
      <c r="B288" s="183" t="str">
        <f>'[1]Orçamento Sintético'!D290</f>
        <v>Reboco ou emboço externo, de parede, com argamassa traço t5 - 1:2:8 (cimento / cal / areia), espessura 2,0 cm</v>
      </c>
      <c r="C288" s="184" t="str">
        <f>'[1]Orçamento Sintético'!E290</f>
        <v>m²</v>
      </c>
      <c r="D288" s="184">
        <v>50</v>
      </c>
      <c r="E288" s="234">
        <v>0</v>
      </c>
      <c r="F288" s="235"/>
      <c r="G288" s="185">
        <f t="shared" si="104"/>
        <v>0</v>
      </c>
      <c r="H288" s="185">
        <f t="shared" si="105"/>
        <v>50</v>
      </c>
      <c r="I288" s="227">
        <v>32.479999999999997</v>
      </c>
      <c r="J288" s="236">
        <f t="shared" si="123"/>
        <v>1624</v>
      </c>
      <c r="K288" s="166">
        <f t="shared" si="124"/>
        <v>0</v>
      </c>
      <c r="L288" s="166">
        <f t="shared" si="125"/>
        <v>0</v>
      </c>
      <c r="M288" s="166">
        <f t="shared" si="126"/>
        <v>0</v>
      </c>
      <c r="N288" s="166">
        <f t="shared" si="127"/>
        <v>1624</v>
      </c>
      <c r="O288" s="190">
        <f t="shared" si="106"/>
        <v>0</v>
      </c>
    </row>
    <row r="289" spans="1:15" s="154" customFormat="1" ht="24">
      <c r="A289" s="183" t="str">
        <f>'[1]Orçamento Sintético'!A291</f>
        <v>1.20.02.3</v>
      </c>
      <c r="B289" s="183" t="str">
        <f>'[1]Orçamento Sintético'!D291</f>
        <v>APLICAÇÃO DE FUNDO SELADOR ACRÍLICO EM PAREDES, UMA DEMÃO. AF_06/2014</v>
      </c>
      <c r="C289" s="184" t="str">
        <f>'[1]Orçamento Sintético'!E291</f>
        <v>m²</v>
      </c>
      <c r="D289" s="184">
        <v>1115.0999999999999</v>
      </c>
      <c r="E289" s="234">
        <v>0</v>
      </c>
      <c r="F289" s="235"/>
      <c r="G289" s="185">
        <f t="shared" si="104"/>
        <v>0</v>
      </c>
      <c r="H289" s="185">
        <f t="shared" si="105"/>
        <v>1115.0999999999999</v>
      </c>
      <c r="I289" s="227">
        <v>2.48</v>
      </c>
      <c r="J289" s="236">
        <f>ROUND(D289*I289,2)-0.01</f>
        <v>2765.4399999999996</v>
      </c>
      <c r="K289" s="166">
        <f t="shared" si="124"/>
        <v>0</v>
      </c>
      <c r="L289" s="166">
        <f t="shared" si="125"/>
        <v>0</v>
      </c>
      <c r="M289" s="166">
        <f t="shared" si="126"/>
        <v>0</v>
      </c>
      <c r="N289" s="166">
        <f t="shared" si="127"/>
        <v>2765.4399999999996</v>
      </c>
      <c r="O289" s="190">
        <f t="shared" si="106"/>
        <v>0</v>
      </c>
    </row>
    <row r="290" spans="1:15" s="154" customFormat="1">
      <c r="A290" s="183" t="str">
        <f>'[1]Orçamento Sintético'!A292</f>
        <v>1.20.02.4</v>
      </c>
      <c r="B290" s="183" t="str">
        <f>'[1]Orçamento Sintético'!D292</f>
        <v>Aplicação de 01 demão de textura acrílica</v>
      </c>
      <c r="C290" s="184" t="str">
        <f>'[1]Orçamento Sintético'!E292</f>
        <v>m²</v>
      </c>
      <c r="D290" s="184">
        <v>1115.0999999999999</v>
      </c>
      <c r="E290" s="234">
        <v>0</v>
      </c>
      <c r="F290" s="235"/>
      <c r="G290" s="185">
        <f t="shared" si="104"/>
        <v>0</v>
      </c>
      <c r="H290" s="185">
        <f t="shared" si="105"/>
        <v>1115.0999999999999</v>
      </c>
      <c r="I290" s="227">
        <v>14.44</v>
      </c>
      <c r="J290" s="236">
        <f t="shared" si="123"/>
        <v>16102.04</v>
      </c>
      <c r="K290" s="166">
        <f t="shared" si="124"/>
        <v>0</v>
      </c>
      <c r="L290" s="166">
        <f t="shared" si="125"/>
        <v>0</v>
      </c>
      <c r="M290" s="166">
        <f t="shared" si="126"/>
        <v>0</v>
      </c>
      <c r="N290" s="166">
        <f t="shared" si="127"/>
        <v>16102.04</v>
      </c>
      <c r="O290" s="190">
        <f t="shared" si="106"/>
        <v>0</v>
      </c>
    </row>
    <row r="291" spans="1:15" s="154" customFormat="1">
      <c r="A291" s="183" t="str">
        <f>'[1]Orçamento Sintético'!A293</f>
        <v>1.20.02.5</v>
      </c>
      <c r="B291" s="183" t="str">
        <f>'[1]Orçamento Sintético'!D293</f>
        <v>Revisão de esquadria de ferro</v>
      </c>
      <c r="C291" s="184" t="str">
        <f>'[1]Orçamento Sintético'!E293</f>
        <v>m²</v>
      </c>
      <c r="D291" s="184">
        <v>19.155000000000001</v>
      </c>
      <c r="E291" s="234">
        <v>0</v>
      </c>
      <c r="F291" s="235"/>
      <c r="G291" s="185">
        <f t="shared" si="104"/>
        <v>0</v>
      </c>
      <c r="H291" s="185">
        <f t="shared" si="105"/>
        <v>19.155000000000001</v>
      </c>
      <c r="I291" s="227">
        <v>156.25</v>
      </c>
      <c r="J291" s="236">
        <f>ROUND(D291*I291,2)-0.01</f>
        <v>2992.9599999999996</v>
      </c>
      <c r="K291" s="166">
        <f t="shared" si="124"/>
        <v>0</v>
      </c>
      <c r="L291" s="166">
        <f t="shared" si="125"/>
        <v>0</v>
      </c>
      <c r="M291" s="166">
        <f t="shared" si="126"/>
        <v>0</v>
      </c>
      <c r="N291" s="166">
        <f t="shared" si="127"/>
        <v>2992.9599999999996</v>
      </c>
      <c r="O291" s="190">
        <f t="shared" si="106"/>
        <v>0</v>
      </c>
    </row>
    <row r="292" spans="1:15" s="154" customFormat="1" ht="48">
      <c r="A292" s="183" t="str">
        <f>'[1]Orçamento Sintético'!A294</f>
        <v>1.20.02.6</v>
      </c>
      <c r="B292" s="183" t="str">
        <f>'[1]Orçamento Sintético'!D294</f>
        <v>Portão de ferro de abrir, quadro em tubo de aço galv.1 1/2"", barra quadrada 1/2"" na vertical e barra chata de 1 x 3/16"" na horizontal, inclusive dobradiças e e ferrolho</v>
      </c>
      <c r="C292" s="184" t="str">
        <f>'[1]Orçamento Sintético'!E294</f>
        <v>m²</v>
      </c>
      <c r="D292" s="184">
        <v>8.4</v>
      </c>
      <c r="E292" s="234">
        <v>0</v>
      </c>
      <c r="F292" s="235"/>
      <c r="G292" s="185">
        <f t="shared" si="104"/>
        <v>0</v>
      </c>
      <c r="H292" s="185">
        <f t="shared" si="105"/>
        <v>8.4</v>
      </c>
      <c r="I292" s="227">
        <v>352.43</v>
      </c>
      <c r="J292" s="236">
        <f t="shared" si="123"/>
        <v>2960.41</v>
      </c>
      <c r="K292" s="166">
        <f t="shared" si="124"/>
        <v>0</v>
      </c>
      <c r="L292" s="166">
        <f t="shared" si="125"/>
        <v>0</v>
      </c>
      <c r="M292" s="166">
        <f t="shared" si="126"/>
        <v>0</v>
      </c>
      <c r="N292" s="166">
        <f t="shared" si="127"/>
        <v>2960.41</v>
      </c>
      <c r="O292" s="190">
        <f t="shared" si="106"/>
        <v>0</v>
      </c>
    </row>
    <row r="293" spans="1:15" s="154" customFormat="1" ht="36">
      <c r="A293" s="183" t="str">
        <f>'[1]Orçamento Sintético'!A295</f>
        <v>1.20.02.7</v>
      </c>
      <c r="B293" s="183" t="str">
        <f>'[1]Orçamento Sintético'!D295</f>
        <v>Pintura de acabamento com lixamento, aplicação de 01 demão de tinta à base de zarcão e 02 demãos de tinta esmalte</v>
      </c>
      <c r="C293" s="184" t="str">
        <f>'[1]Orçamento Sintético'!E295</f>
        <v>m²</v>
      </c>
      <c r="D293" s="184">
        <v>111.01</v>
      </c>
      <c r="E293" s="234">
        <v>0</v>
      </c>
      <c r="F293" s="235"/>
      <c r="G293" s="185">
        <f t="shared" si="104"/>
        <v>0</v>
      </c>
      <c r="H293" s="185">
        <f t="shared" si="105"/>
        <v>111.01</v>
      </c>
      <c r="I293" s="227">
        <v>26.63</v>
      </c>
      <c r="J293" s="236">
        <f>ROUND(D293*I293,2)-0.01</f>
        <v>2956.1899999999996</v>
      </c>
      <c r="K293" s="166">
        <f t="shared" si="124"/>
        <v>0</v>
      </c>
      <c r="L293" s="166">
        <f t="shared" si="125"/>
        <v>0</v>
      </c>
      <c r="M293" s="166">
        <f t="shared" si="126"/>
        <v>0</v>
      </c>
      <c r="N293" s="166">
        <f t="shared" si="127"/>
        <v>2956.1899999999996</v>
      </c>
      <c r="O293" s="190">
        <f t="shared" si="106"/>
        <v>0</v>
      </c>
    </row>
    <row r="294" spans="1:15" s="206" customFormat="1">
      <c r="A294" s="239" t="str">
        <f>'[1]Orçamento Sintético'!A296</f>
        <v>1.20.03</v>
      </c>
      <c r="B294" s="239" t="str">
        <f>'[1]Orçamento Sintético'!D296</f>
        <v>PORTICO</v>
      </c>
      <c r="C294" s="240"/>
      <c r="D294" s="240"/>
      <c r="E294" s="241"/>
      <c r="F294" s="249"/>
      <c r="G294" s="208"/>
      <c r="H294" s="208"/>
      <c r="I294" s="258"/>
      <c r="J294" s="258">
        <f>SUM(J295:J302)</f>
        <v>6523.34</v>
      </c>
      <c r="K294" s="258">
        <f>SUM(K295:K302)</f>
        <v>0</v>
      </c>
      <c r="L294" s="258">
        <f>SUM(L295:L302)</f>
        <v>0</v>
      </c>
      <c r="M294" s="258">
        <f>SUM(M295:M302)</f>
        <v>0</v>
      </c>
      <c r="N294" s="258">
        <f>SUM(N295:N302)</f>
        <v>6523.34</v>
      </c>
      <c r="O294" s="212"/>
    </row>
    <row r="295" spans="1:15" s="154" customFormat="1">
      <c r="A295" s="183" t="str">
        <f>'[1]Orçamento Sintético'!A297</f>
        <v>1.20.03.1</v>
      </c>
      <c r="B295" s="183" t="str">
        <f>'[1]Orçamento Sintético'!D297</f>
        <v>Demolição de concreto manualmente</v>
      </c>
      <c r="C295" s="184" t="str">
        <f>'[1]Orçamento Sintético'!E297</f>
        <v>m³</v>
      </c>
      <c r="D295" s="184">
        <v>0.18</v>
      </c>
      <c r="E295" s="234">
        <v>0</v>
      </c>
      <c r="F295" s="235"/>
      <c r="G295" s="185">
        <f t="shared" si="104"/>
        <v>0</v>
      </c>
      <c r="H295" s="185">
        <f t="shared" si="105"/>
        <v>0.18</v>
      </c>
      <c r="I295" s="227">
        <v>231.89</v>
      </c>
      <c r="J295" s="236">
        <f t="shared" ref="J295:J302" si="128">ROUND(D295*I295,2)</f>
        <v>41.74</v>
      </c>
      <c r="K295" s="166">
        <f t="shared" ref="K295:K302" si="129">E295*I295</f>
        <v>0</v>
      </c>
      <c r="L295" s="166">
        <f t="shared" ref="L295:L302" si="130">F295*I295</f>
        <v>0</v>
      </c>
      <c r="M295" s="166">
        <f t="shared" ref="M295:M302" si="131">G295*I295</f>
        <v>0</v>
      </c>
      <c r="N295" s="166">
        <f t="shared" ref="N295:N302" si="132">J295-M295</f>
        <v>41.74</v>
      </c>
      <c r="O295" s="190">
        <f t="shared" si="106"/>
        <v>0</v>
      </c>
    </row>
    <row r="296" spans="1:15" s="154" customFormat="1" ht="24">
      <c r="A296" s="183" t="str">
        <f>'[1]Orçamento Sintético'!A298</f>
        <v>1.20.03.2</v>
      </c>
      <c r="B296" s="183" t="str">
        <f>'[1]Orçamento Sintético'!D298</f>
        <v>Concreto simples usinado fck=30mpa, bombeado, lançado e adensado em superestrutura</v>
      </c>
      <c r="C296" s="184" t="str">
        <f>'[1]Orçamento Sintético'!E298</f>
        <v>m³</v>
      </c>
      <c r="D296" s="184">
        <v>0.65</v>
      </c>
      <c r="E296" s="234">
        <v>0</v>
      </c>
      <c r="F296" s="235"/>
      <c r="G296" s="185">
        <f t="shared" si="104"/>
        <v>0</v>
      </c>
      <c r="H296" s="185">
        <f t="shared" si="105"/>
        <v>0.65</v>
      </c>
      <c r="I296" s="227">
        <v>477.63</v>
      </c>
      <c r="J296" s="236">
        <f>ROUND(D296*I296,2)-0.01</f>
        <v>310.45</v>
      </c>
      <c r="K296" s="166">
        <f t="shared" si="129"/>
        <v>0</v>
      </c>
      <c r="L296" s="166">
        <f t="shared" si="130"/>
        <v>0</v>
      </c>
      <c r="M296" s="166">
        <f t="shared" si="131"/>
        <v>0</v>
      </c>
      <c r="N296" s="166">
        <f t="shared" si="132"/>
        <v>310.45</v>
      </c>
      <c r="O296" s="190">
        <f t="shared" si="106"/>
        <v>0</v>
      </c>
    </row>
    <row r="297" spans="1:15" s="154" customFormat="1" ht="36">
      <c r="A297" s="183" t="str">
        <f>'[1]Orçamento Sintético'!A299</f>
        <v>1.20.03.3</v>
      </c>
      <c r="B297" s="183" t="str">
        <f>'[1]Orçamento Sintético'!D299</f>
        <v>Forma plana para vigas, em compensado plastificado de 14mm, 04 usos, inclusive escoramento</v>
      </c>
      <c r="C297" s="184" t="str">
        <f>'[1]Orçamento Sintético'!E299</f>
        <v>m²</v>
      </c>
      <c r="D297" s="184">
        <v>9.31</v>
      </c>
      <c r="E297" s="234">
        <v>0</v>
      </c>
      <c r="F297" s="235"/>
      <c r="G297" s="185">
        <f t="shared" si="104"/>
        <v>0</v>
      </c>
      <c r="H297" s="185">
        <f t="shared" si="105"/>
        <v>9.31</v>
      </c>
      <c r="I297" s="227">
        <v>83.11</v>
      </c>
      <c r="J297" s="236">
        <f t="shared" si="128"/>
        <v>773.75</v>
      </c>
      <c r="K297" s="166">
        <f t="shared" si="129"/>
        <v>0</v>
      </c>
      <c r="L297" s="166">
        <f t="shared" si="130"/>
        <v>0</v>
      </c>
      <c r="M297" s="166">
        <f t="shared" si="131"/>
        <v>0</v>
      </c>
      <c r="N297" s="166">
        <f t="shared" si="132"/>
        <v>773.75</v>
      </c>
      <c r="O297" s="190">
        <f t="shared" si="106"/>
        <v>0</v>
      </c>
    </row>
    <row r="298" spans="1:15" s="154" customFormat="1" ht="48">
      <c r="A298" s="183" t="str">
        <f>'[1]Orçamento Sintético'!A300</f>
        <v>1.20.03.4</v>
      </c>
      <c r="B298" s="183" t="str">
        <f>'[1]Orçamento Sintético'!D300</f>
        <v>Aço CA - 50 Ø 6,3 a 12,5mm, inclusive corte, dobragem, montagem e colocacao de ferragens nas formas, para superestruturas e fundações - R1</v>
      </c>
      <c r="C298" s="184" t="str">
        <f>'[1]Orçamento Sintético'!E300</f>
        <v>kg</v>
      </c>
      <c r="D298" s="184">
        <v>20.45</v>
      </c>
      <c r="E298" s="234">
        <v>0</v>
      </c>
      <c r="F298" s="235"/>
      <c r="G298" s="185">
        <f t="shared" si="104"/>
        <v>0</v>
      </c>
      <c r="H298" s="185">
        <f t="shared" si="105"/>
        <v>20.45</v>
      </c>
      <c r="I298" s="227">
        <v>16.18</v>
      </c>
      <c r="J298" s="236">
        <f t="shared" si="128"/>
        <v>330.88</v>
      </c>
      <c r="K298" s="166">
        <f t="shared" si="129"/>
        <v>0</v>
      </c>
      <c r="L298" s="166">
        <f t="shared" si="130"/>
        <v>0</v>
      </c>
      <c r="M298" s="166">
        <f t="shared" si="131"/>
        <v>0</v>
      </c>
      <c r="N298" s="166">
        <f t="shared" si="132"/>
        <v>330.88</v>
      </c>
      <c r="O298" s="190">
        <f t="shared" si="106"/>
        <v>0</v>
      </c>
    </row>
    <row r="299" spans="1:15" s="154" customFormat="1" ht="48">
      <c r="A299" s="183" t="str">
        <f>'[1]Orçamento Sintético'!A301</f>
        <v>1.20.03.5</v>
      </c>
      <c r="B299" s="183" t="str">
        <f>'[1]Orçamento Sintético'!D301</f>
        <v>Aço CA - 60 Ø 4,2 a 9,5mm, inclusive corte, dobragem, montagem e colocacao de ferragens nas formas, para superestruturas e fundações - R1</v>
      </c>
      <c r="C299" s="184" t="str">
        <f>'[1]Orçamento Sintético'!E301</f>
        <v>kg</v>
      </c>
      <c r="D299" s="184">
        <v>5.31</v>
      </c>
      <c r="E299" s="234">
        <v>0</v>
      </c>
      <c r="F299" s="235"/>
      <c r="G299" s="185">
        <f t="shared" si="104"/>
        <v>0</v>
      </c>
      <c r="H299" s="185">
        <f t="shared" si="105"/>
        <v>5.31</v>
      </c>
      <c r="I299" s="227">
        <v>15.13</v>
      </c>
      <c r="J299" s="236">
        <f t="shared" si="128"/>
        <v>80.34</v>
      </c>
      <c r="K299" s="166">
        <f t="shared" si="129"/>
        <v>0</v>
      </c>
      <c r="L299" s="166">
        <f t="shared" si="130"/>
        <v>0</v>
      </c>
      <c r="M299" s="166">
        <f t="shared" si="131"/>
        <v>0</v>
      </c>
      <c r="N299" s="166">
        <f t="shared" si="132"/>
        <v>80.34</v>
      </c>
      <c r="O299" s="190">
        <f t="shared" si="106"/>
        <v>0</v>
      </c>
    </row>
    <row r="300" spans="1:15" s="154" customFormat="1" ht="24">
      <c r="A300" s="183" t="str">
        <f>'[1]Orçamento Sintético'!A302</f>
        <v>1.20.03.6</v>
      </c>
      <c r="B300" s="183" t="str">
        <f>'[1]Orçamento Sintético'!D302</f>
        <v>Chapisco em parede com argamassa traço t1 - 1:3 (cimento / areia) - Revisado 08/2015</v>
      </c>
      <c r="C300" s="184" t="str">
        <f>'[1]Orçamento Sintético'!E302</f>
        <v>m²</v>
      </c>
      <c r="D300" s="184">
        <v>56</v>
      </c>
      <c r="E300" s="234">
        <v>0</v>
      </c>
      <c r="F300" s="235"/>
      <c r="G300" s="185">
        <f t="shared" si="104"/>
        <v>0</v>
      </c>
      <c r="H300" s="185">
        <f t="shared" si="105"/>
        <v>56</v>
      </c>
      <c r="I300" s="227">
        <v>6.23</v>
      </c>
      <c r="J300" s="236">
        <f t="shared" si="128"/>
        <v>348.88</v>
      </c>
      <c r="K300" s="166">
        <f t="shared" si="129"/>
        <v>0</v>
      </c>
      <c r="L300" s="166">
        <f t="shared" si="130"/>
        <v>0</v>
      </c>
      <c r="M300" s="166">
        <f t="shared" si="131"/>
        <v>0</v>
      </c>
      <c r="N300" s="166">
        <f t="shared" si="132"/>
        <v>348.88</v>
      </c>
      <c r="O300" s="190">
        <f t="shared" si="106"/>
        <v>0</v>
      </c>
    </row>
    <row r="301" spans="1:15" s="154" customFormat="1" ht="36">
      <c r="A301" s="183" t="str">
        <f>'[1]Orçamento Sintético'!A303</f>
        <v>1.20.03.7</v>
      </c>
      <c r="B301" s="183" t="str">
        <f>'[1]Orçamento Sintético'!D303</f>
        <v>Reboco ou emboço externo, de parede, com argamassa traço t5 - 1:2:8 (cimento / cal / areia), espessura 2,0 cm</v>
      </c>
      <c r="C301" s="184" t="str">
        <f>'[1]Orçamento Sintético'!E303</f>
        <v>m²</v>
      </c>
      <c r="D301" s="184">
        <v>56</v>
      </c>
      <c r="E301" s="234">
        <v>0</v>
      </c>
      <c r="F301" s="235"/>
      <c r="G301" s="185">
        <f t="shared" si="104"/>
        <v>0</v>
      </c>
      <c r="H301" s="185">
        <f t="shared" si="105"/>
        <v>56</v>
      </c>
      <c r="I301" s="227">
        <v>32.479999999999997</v>
      </c>
      <c r="J301" s="236">
        <f t="shared" si="128"/>
        <v>1818.88</v>
      </c>
      <c r="K301" s="166">
        <f t="shared" si="129"/>
        <v>0</v>
      </c>
      <c r="L301" s="166">
        <f t="shared" si="130"/>
        <v>0</v>
      </c>
      <c r="M301" s="166">
        <f t="shared" si="131"/>
        <v>0</v>
      </c>
      <c r="N301" s="166">
        <f t="shared" si="132"/>
        <v>1818.88</v>
      </c>
      <c r="O301" s="190">
        <f t="shared" si="106"/>
        <v>0</v>
      </c>
    </row>
    <row r="302" spans="1:15" s="154" customFormat="1" ht="60">
      <c r="A302" s="183" t="str">
        <f>'[1]Orçamento Sintético'!A304</f>
        <v>1.20.03.8</v>
      </c>
      <c r="B302" s="183" t="str">
        <f>'[1]Orçamento Sintético'!D304</f>
        <v>Revestimento cerâmico para parede, 9,5 x 9,5 cm, pei-1, linha arq design, azul médio ou escuro, Portobello ou similar, aplicado com argamassa industrializada ac-ii, rejuntado, exclusive regularização de base ou emboço</v>
      </c>
      <c r="C302" s="184" t="str">
        <f>'[1]Orçamento Sintético'!E304</f>
        <v>m²</v>
      </c>
      <c r="D302" s="184">
        <v>46</v>
      </c>
      <c r="E302" s="234">
        <v>0</v>
      </c>
      <c r="F302" s="235"/>
      <c r="G302" s="185">
        <f t="shared" si="104"/>
        <v>0</v>
      </c>
      <c r="H302" s="185">
        <f t="shared" si="105"/>
        <v>46</v>
      </c>
      <c r="I302" s="227">
        <v>61.27</v>
      </c>
      <c r="J302" s="236">
        <f t="shared" si="128"/>
        <v>2818.42</v>
      </c>
      <c r="K302" s="166">
        <f t="shared" si="129"/>
        <v>0</v>
      </c>
      <c r="L302" s="166">
        <f t="shared" si="130"/>
        <v>0</v>
      </c>
      <c r="M302" s="166">
        <f t="shared" si="131"/>
        <v>0</v>
      </c>
      <c r="N302" s="166">
        <f t="shared" si="132"/>
        <v>2818.42</v>
      </c>
      <c r="O302" s="190">
        <f t="shared" si="106"/>
        <v>0</v>
      </c>
    </row>
    <row r="303" spans="1:15" s="206" customFormat="1">
      <c r="A303" s="239" t="str">
        <f>'[1]Orçamento Sintético'!A305</f>
        <v>1.20.04</v>
      </c>
      <c r="B303" s="239" t="str">
        <f>'[1]Orçamento Sintético'!D305</f>
        <v>PASSARELA</v>
      </c>
      <c r="C303" s="240"/>
      <c r="D303" s="240"/>
      <c r="E303" s="241"/>
      <c r="F303" s="249"/>
      <c r="G303" s="208"/>
      <c r="H303" s="208"/>
      <c r="I303" s="258"/>
      <c r="J303" s="258">
        <f>SUM(J304:J310)</f>
        <v>33966.410000000003</v>
      </c>
      <c r="K303" s="258">
        <f>SUM(K304:K310)</f>
        <v>0</v>
      </c>
      <c r="L303" s="258">
        <f>SUM(L304:L310)</f>
        <v>0</v>
      </c>
      <c r="M303" s="258">
        <f>SUM(M304:M310)</f>
        <v>0</v>
      </c>
      <c r="N303" s="258">
        <f>SUM(N304:N310)</f>
        <v>33966.410000000003</v>
      </c>
      <c r="O303" s="212"/>
    </row>
    <row r="304" spans="1:15" s="154" customFormat="1" ht="24">
      <c r="A304" s="183" t="str">
        <f>'[1]Orçamento Sintético'!A306</f>
        <v>1.20.04.1</v>
      </c>
      <c r="B304" s="183" t="str">
        <f>'[1]Orçamento Sintético'!D306</f>
        <v>Escavação manual de vala ou cava em material de 1ª categoria, profundidade até 1,50m</v>
      </c>
      <c r="C304" s="184" t="str">
        <f>'[1]Orçamento Sintético'!E306</f>
        <v>m³</v>
      </c>
      <c r="D304" s="184">
        <v>0.63</v>
      </c>
      <c r="E304" s="234">
        <v>0</v>
      </c>
      <c r="F304" s="235"/>
      <c r="G304" s="185">
        <f t="shared" ref="G304:G337" si="133">SUM(E304:F304)</f>
        <v>0</v>
      </c>
      <c r="H304" s="185">
        <f t="shared" ref="H304:H337" si="134">SUM(D304-G304)</f>
        <v>0.63</v>
      </c>
      <c r="I304" s="227">
        <v>46.18</v>
      </c>
      <c r="J304" s="236">
        <f t="shared" ref="J304:J310" si="135">ROUND(D304*I304,2)</f>
        <v>29.09</v>
      </c>
      <c r="K304" s="166">
        <f t="shared" ref="K304:K310" si="136">E304*I304</f>
        <v>0</v>
      </c>
      <c r="L304" s="166">
        <f t="shared" ref="L304:L310" si="137">F304*I304</f>
        <v>0</v>
      </c>
      <c r="M304" s="166">
        <f t="shared" ref="M304:M310" si="138">G304*I304</f>
        <v>0</v>
      </c>
      <c r="N304" s="166">
        <f t="shared" ref="N304:N310" si="139">J304-M304</f>
        <v>29.09</v>
      </c>
      <c r="O304" s="190">
        <f t="shared" ref="O304:O339" si="140">L304/J304</f>
        <v>0</v>
      </c>
    </row>
    <row r="305" spans="1:15" s="154" customFormat="1" ht="48">
      <c r="A305" s="183" t="str">
        <f>'[1]Orçamento Sintético'!A307</f>
        <v>1.20.04.2</v>
      </c>
      <c r="B305" s="183" t="str">
        <f>'[1]Orçamento Sintético'!D307</f>
        <v>Concreto Armado fck=30,0MPa, usinado, bombeado, adensado e lançado, para uso Geral, com formas planas em compensado resinado 12mm (05 usos)</v>
      </c>
      <c r="C305" s="184" t="str">
        <f>'[1]Orçamento Sintético'!E307</f>
        <v>m³</v>
      </c>
      <c r="D305" s="184">
        <v>0.63</v>
      </c>
      <c r="E305" s="234">
        <v>0</v>
      </c>
      <c r="F305" s="235"/>
      <c r="G305" s="185">
        <f t="shared" si="133"/>
        <v>0</v>
      </c>
      <c r="H305" s="185">
        <f t="shared" si="134"/>
        <v>0.63</v>
      </c>
      <c r="I305" s="227">
        <v>2633.66</v>
      </c>
      <c r="J305" s="236">
        <f>ROUND(D305*I305,2)-0.01</f>
        <v>1659.2</v>
      </c>
      <c r="K305" s="166">
        <f t="shared" si="136"/>
        <v>0</v>
      </c>
      <c r="L305" s="166">
        <f t="shared" si="137"/>
        <v>0</v>
      </c>
      <c r="M305" s="166">
        <f t="shared" si="138"/>
        <v>0</v>
      </c>
      <c r="N305" s="166">
        <f t="shared" si="139"/>
        <v>1659.2</v>
      </c>
      <c r="O305" s="190">
        <f t="shared" si="140"/>
        <v>0</v>
      </c>
    </row>
    <row r="306" spans="1:15" s="154" customFormat="1" ht="24">
      <c r="A306" s="183" t="str">
        <f>'[1]Orçamento Sintético'!A308</f>
        <v>1.20.04.3</v>
      </c>
      <c r="B306" s="183" t="str">
        <f>'[1]Orçamento Sintético'!D308</f>
        <v>Cobertura em policarbonato alveolar de 8mm, fixado em peças de alumínio inclusive instalação</v>
      </c>
      <c r="C306" s="184" t="str">
        <f>'[1]Orçamento Sintético'!E308</f>
        <v>m²</v>
      </c>
      <c r="D306" s="184">
        <v>67.2</v>
      </c>
      <c r="E306" s="234">
        <v>0</v>
      </c>
      <c r="F306" s="235"/>
      <c r="G306" s="185">
        <f t="shared" si="133"/>
        <v>0</v>
      </c>
      <c r="H306" s="185">
        <f t="shared" si="134"/>
        <v>67.2</v>
      </c>
      <c r="I306" s="227">
        <v>342.71</v>
      </c>
      <c r="J306" s="236">
        <f t="shared" si="135"/>
        <v>23030.11</v>
      </c>
      <c r="K306" s="166">
        <f t="shared" si="136"/>
        <v>0</v>
      </c>
      <c r="L306" s="166">
        <f t="shared" si="137"/>
        <v>0</v>
      </c>
      <c r="M306" s="166">
        <f t="shared" si="138"/>
        <v>0</v>
      </c>
      <c r="N306" s="166">
        <f t="shared" si="139"/>
        <v>23030.11</v>
      </c>
      <c r="O306" s="190">
        <f t="shared" si="140"/>
        <v>0</v>
      </c>
    </row>
    <row r="307" spans="1:15" s="154" customFormat="1" ht="24">
      <c r="A307" s="183" t="str">
        <f>'[1]Orçamento Sintético'!A309</f>
        <v>1.20.04.4</v>
      </c>
      <c r="B307" s="183" t="str">
        <f>'[1]Orçamento Sintético'!D309</f>
        <v>Perfil u dobrado de chapa  udc simples- 100 x 50 x 3 mm com solda</v>
      </c>
      <c r="C307" s="184" t="str">
        <f>'[1]Orçamento Sintético'!E309</f>
        <v>m</v>
      </c>
      <c r="D307" s="184">
        <v>101</v>
      </c>
      <c r="E307" s="234">
        <v>0</v>
      </c>
      <c r="F307" s="235"/>
      <c r="G307" s="185">
        <f t="shared" si="133"/>
        <v>0</v>
      </c>
      <c r="H307" s="185">
        <f t="shared" si="134"/>
        <v>101</v>
      </c>
      <c r="I307" s="227">
        <v>63.51</v>
      </c>
      <c r="J307" s="236">
        <f t="shared" si="135"/>
        <v>6414.51</v>
      </c>
      <c r="K307" s="166">
        <f t="shared" si="136"/>
        <v>0</v>
      </c>
      <c r="L307" s="166">
        <f t="shared" si="137"/>
        <v>0</v>
      </c>
      <c r="M307" s="166">
        <f t="shared" si="138"/>
        <v>0</v>
      </c>
      <c r="N307" s="166">
        <f t="shared" si="139"/>
        <v>6414.51</v>
      </c>
      <c r="O307" s="190">
        <f t="shared" si="140"/>
        <v>0</v>
      </c>
    </row>
    <row r="308" spans="1:15" s="154" customFormat="1" ht="36">
      <c r="A308" s="183" t="str">
        <f>'[1]Orçamento Sintético'!A310</f>
        <v>1.20.04.5</v>
      </c>
      <c r="B308" s="183" t="str">
        <f>'[1]Orçamento Sintético'!D310</f>
        <v>Pintura de proteção e/ou acabamento sobre superfícies metálicas com aplicação de 01 demão de primer epoxi rico em zinco, e = 35 micra - R1</v>
      </c>
      <c r="C308" s="184" t="str">
        <f>'[1]Orçamento Sintético'!E310</f>
        <v>m²</v>
      </c>
      <c r="D308" s="184">
        <v>55.52</v>
      </c>
      <c r="E308" s="234">
        <v>0</v>
      </c>
      <c r="F308" s="235"/>
      <c r="G308" s="185">
        <f t="shared" si="133"/>
        <v>0</v>
      </c>
      <c r="H308" s="185">
        <f t="shared" si="134"/>
        <v>55.52</v>
      </c>
      <c r="I308" s="227">
        <v>15.91</v>
      </c>
      <c r="J308" s="236">
        <f t="shared" si="135"/>
        <v>883.32</v>
      </c>
      <c r="K308" s="166">
        <f t="shared" si="136"/>
        <v>0</v>
      </c>
      <c r="L308" s="166">
        <f t="shared" si="137"/>
        <v>0</v>
      </c>
      <c r="M308" s="166">
        <f t="shared" si="138"/>
        <v>0</v>
      </c>
      <c r="N308" s="166">
        <f t="shared" si="139"/>
        <v>883.32</v>
      </c>
      <c r="O308" s="190">
        <f t="shared" si="140"/>
        <v>0</v>
      </c>
    </row>
    <row r="309" spans="1:15" s="154" customFormat="1" ht="36">
      <c r="A309" s="183" t="str">
        <f>'[1]Orçamento Sintético'!A311</f>
        <v>1.20.04.6</v>
      </c>
      <c r="B309" s="183" t="str">
        <f>'[1]Orçamento Sintético'!D311</f>
        <v>Pintura de acabamento em superfícies metálicas com aplicação de 01 demão de tinta esmalte epoxi (cores diversas), e = 35 micra - R1</v>
      </c>
      <c r="C309" s="184" t="str">
        <f>'[1]Orçamento Sintético'!E311</f>
        <v>m²</v>
      </c>
      <c r="D309" s="184">
        <v>55.52</v>
      </c>
      <c r="E309" s="234">
        <v>0</v>
      </c>
      <c r="F309" s="235"/>
      <c r="G309" s="185">
        <f t="shared" si="133"/>
        <v>0</v>
      </c>
      <c r="H309" s="185">
        <f t="shared" si="134"/>
        <v>55.52</v>
      </c>
      <c r="I309" s="227">
        <v>14.05</v>
      </c>
      <c r="J309" s="236">
        <f>ROUND(D309*I309,2)-0.01</f>
        <v>780.05</v>
      </c>
      <c r="K309" s="166">
        <f t="shared" si="136"/>
        <v>0</v>
      </c>
      <c r="L309" s="166">
        <f t="shared" si="137"/>
        <v>0</v>
      </c>
      <c r="M309" s="166">
        <f t="shared" si="138"/>
        <v>0</v>
      </c>
      <c r="N309" s="166">
        <f t="shared" si="139"/>
        <v>780.05</v>
      </c>
      <c r="O309" s="190">
        <f t="shared" si="140"/>
        <v>0</v>
      </c>
    </row>
    <row r="310" spans="1:15" s="154" customFormat="1">
      <c r="A310" s="183" t="str">
        <f>'[1]Orçamento Sintético'!A312</f>
        <v>1.20.04.7</v>
      </c>
      <c r="B310" s="183" t="str">
        <f>'[1]Orçamento Sintético'!D312</f>
        <v>Chapa xadrez 1/4""</v>
      </c>
      <c r="C310" s="184" t="str">
        <f>'[1]Orçamento Sintético'!E312</f>
        <v>kg</v>
      </c>
      <c r="D310" s="184">
        <v>68.709999999999994</v>
      </c>
      <c r="E310" s="234">
        <v>0</v>
      </c>
      <c r="F310" s="235"/>
      <c r="G310" s="185">
        <f t="shared" si="133"/>
        <v>0</v>
      </c>
      <c r="H310" s="185">
        <f t="shared" si="134"/>
        <v>68.709999999999994</v>
      </c>
      <c r="I310" s="227">
        <v>17.03</v>
      </c>
      <c r="J310" s="236">
        <f t="shared" si="135"/>
        <v>1170.1300000000001</v>
      </c>
      <c r="K310" s="166">
        <f t="shared" si="136"/>
        <v>0</v>
      </c>
      <c r="L310" s="166">
        <f t="shared" si="137"/>
        <v>0</v>
      </c>
      <c r="M310" s="166">
        <f t="shared" si="138"/>
        <v>0</v>
      </c>
      <c r="N310" s="166">
        <f t="shared" si="139"/>
        <v>1170.1300000000001</v>
      </c>
      <c r="O310" s="190">
        <f t="shared" si="140"/>
        <v>0</v>
      </c>
    </row>
    <row r="311" spans="1:15" s="206" customFormat="1">
      <c r="A311" s="239" t="str">
        <f>'[1]Orçamento Sintético'!A313</f>
        <v>1.20.05</v>
      </c>
      <c r="B311" s="239" t="str">
        <f>'[1]Orçamento Sintético'!D313</f>
        <v>DEPÓSITO</v>
      </c>
      <c r="C311" s="240"/>
      <c r="D311" s="240"/>
      <c r="E311" s="241"/>
      <c r="F311" s="249"/>
      <c r="G311" s="208"/>
      <c r="H311" s="208"/>
      <c r="I311" s="258"/>
      <c r="J311" s="258">
        <f>SUM(J312:J331)</f>
        <v>13428.61</v>
      </c>
      <c r="K311" s="258">
        <f>SUM(K312:K331)</f>
        <v>0</v>
      </c>
      <c r="L311" s="258">
        <f>SUM(L312:L331)</f>
        <v>0</v>
      </c>
      <c r="M311" s="258">
        <f>SUM(M312:M331)</f>
        <v>0</v>
      </c>
      <c r="N311" s="258">
        <f>SUM(N312:N331)</f>
        <v>13428.61</v>
      </c>
      <c r="O311" s="212"/>
    </row>
    <row r="312" spans="1:15" s="154" customFormat="1" ht="24">
      <c r="A312" s="183" t="str">
        <f>'[1]Orçamento Sintético'!A314</f>
        <v>1.20.05.1</v>
      </c>
      <c r="B312" s="183" t="str">
        <f>'[1]Orçamento Sintético'!D314</f>
        <v>Remoção de esquadria metálica, com ou sem reaproveitamento</v>
      </c>
      <c r="C312" s="184" t="str">
        <f>'[1]Orçamento Sintético'!E314</f>
        <v>m²</v>
      </c>
      <c r="D312" s="184">
        <v>1.89</v>
      </c>
      <c r="E312" s="234">
        <v>0</v>
      </c>
      <c r="F312" s="235"/>
      <c r="G312" s="185">
        <f t="shared" si="133"/>
        <v>0</v>
      </c>
      <c r="H312" s="185">
        <f t="shared" si="134"/>
        <v>1.89</v>
      </c>
      <c r="I312" s="227">
        <v>16.059999999999999</v>
      </c>
      <c r="J312" s="236">
        <f t="shared" ref="J312:J329" si="141">ROUND(D312*I312,2)</f>
        <v>30.35</v>
      </c>
      <c r="K312" s="166">
        <f t="shared" ref="K312:K331" si="142">E312*I312</f>
        <v>0</v>
      </c>
      <c r="L312" s="166">
        <f t="shared" ref="L312:L331" si="143">F312*I312</f>
        <v>0</v>
      </c>
      <c r="M312" s="166">
        <f t="shared" ref="M312:M331" si="144">G312*I312</f>
        <v>0</v>
      </c>
      <c r="N312" s="166">
        <f t="shared" ref="N312:N331" si="145">J312-M312</f>
        <v>30.35</v>
      </c>
      <c r="O312" s="190">
        <f t="shared" si="140"/>
        <v>0</v>
      </c>
    </row>
    <row r="313" spans="1:15" s="154" customFormat="1">
      <c r="A313" s="183" t="str">
        <f>'[1]Orçamento Sintético'!A315</f>
        <v>1.20.05.2</v>
      </c>
      <c r="B313" s="183" t="str">
        <f>'[1]Orçamento Sintético'!D315</f>
        <v>Remoção de esquadria de alumínio e vidro</v>
      </c>
      <c r="C313" s="184" t="str">
        <f>'[1]Orçamento Sintético'!E315</f>
        <v>m²</v>
      </c>
      <c r="D313" s="184">
        <v>1.89</v>
      </c>
      <c r="E313" s="234">
        <v>0</v>
      </c>
      <c r="F313" s="235"/>
      <c r="G313" s="185">
        <f t="shared" si="133"/>
        <v>0</v>
      </c>
      <c r="H313" s="185">
        <f t="shared" si="134"/>
        <v>1.89</v>
      </c>
      <c r="I313" s="227">
        <v>13.61</v>
      </c>
      <c r="J313" s="236">
        <f t="shared" si="141"/>
        <v>25.72</v>
      </c>
      <c r="K313" s="166">
        <f t="shared" si="142"/>
        <v>0</v>
      </c>
      <c r="L313" s="166">
        <f t="shared" si="143"/>
        <v>0</v>
      </c>
      <c r="M313" s="166">
        <f t="shared" si="144"/>
        <v>0</v>
      </c>
      <c r="N313" s="166">
        <f t="shared" si="145"/>
        <v>25.72</v>
      </c>
      <c r="O313" s="190">
        <f t="shared" si="140"/>
        <v>0</v>
      </c>
    </row>
    <row r="314" spans="1:15" s="154" customFormat="1" ht="24">
      <c r="A314" s="183" t="str">
        <f>'[1]Orçamento Sintético'!A316</f>
        <v>1.20.05.3</v>
      </c>
      <c r="B314" s="183" t="str">
        <f>'[1]Orçamento Sintético'!D316</f>
        <v>Remoção de caixa pre-moldada de concreto para ar condicionado</v>
      </c>
      <c r="C314" s="184" t="str">
        <f>'[1]Orçamento Sintético'!E316</f>
        <v>un</v>
      </c>
      <c r="D314" s="184">
        <v>1</v>
      </c>
      <c r="E314" s="234">
        <v>0</v>
      </c>
      <c r="F314" s="235"/>
      <c r="G314" s="185">
        <f t="shared" si="133"/>
        <v>0</v>
      </c>
      <c r="H314" s="185">
        <f t="shared" si="134"/>
        <v>1</v>
      </c>
      <c r="I314" s="227">
        <v>16.45</v>
      </c>
      <c r="J314" s="236">
        <f t="shared" si="141"/>
        <v>16.45</v>
      </c>
      <c r="K314" s="166">
        <f t="shared" si="142"/>
        <v>0</v>
      </c>
      <c r="L314" s="166">
        <f t="shared" si="143"/>
        <v>0</v>
      </c>
      <c r="M314" s="166">
        <f t="shared" si="144"/>
        <v>0</v>
      </c>
      <c r="N314" s="166">
        <f t="shared" si="145"/>
        <v>16.45</v>
      </c>
      <c r="O314" s="190">
        <f t="shared" si="140"/>
        <v>0</v>
      </c>
    </row>
    <row r="315" spans="1:15" s="154" customFormat="1" ht="24">
      <c r="A315" s="183" t="str">
        <f>'[1]Orçamento Sintético'!A317</f>
        <v>1.20.05.4</v>
      </c>
      <c r="B315" s="183" t="str">
        <f>'[1]Orçamento Sintético'!D317</f>
        <v>Demolição de laje pre-fabricada comum ou em treliça, inclusive capeamento</v>
      </c>
      <c r="C315" s="184" t="str">
        <f>'[1]Orçamento Sintético'!E317</f>
        <v>m²</v>
      </c>
      <c r="D315" s="184">
        <v>18.53</v>
      </c>
      <c r="E315" s="234">
        <v>0</v>
      </c>
      <c r="F315" s="235"/>
      <c r="G315" s="185">
        <f t="shared" si="133"/>
        <v>0</v>
      </c>
      <c r="H315" s="185">
        <f t="shared" si="134"/>
        <v>18.53</v>
      </c>
      <c r="I315" s="227">
        <v>17.46</v>
      </c>
      <c r="J315" s="236">
        <f t="shared" si="141"/>
        <v>323.52999999999997</v>
      </c>
      <c r="K315" s="166">
        <f t="shared" si="142"/>
        <v>0</v>
      </c>
      <c r="L315" s="166">
        <f t="shared" si="143"/>
        <v>0</v>
      </c>
      <c r="M315" s="166">
        <f t="shared" si="144"/>
        <v>0</v>
      </c>
      <c r="N315" s="166">
        <f t="shared" si="145"/>
        <v>323.52999999999997</v>
      </c>
      <c r="O315" s="190">
        <f t="shared" si="140"/>
        <v>0</v>
      </c>
    </row>
    <row r="316" spans="1:15" s="154" customFormat="1" ht="24">
      <c r="A316" s="183" t="str">
        <f>'[1]Orçamento Sintético'!A318</f>
        <v>1.20.05.5</v>
      </c>
      <c r="B316" s="183" t="str">
        <f>'[1]Orçamento Sintético'!D318</f>
        <v>Demolição de alvenaria de bloco cerâmico e=0,09m - revestida</v>
      </c>
      <c r="C316" s="184" t="str">
        <f>'[1]Orçamento Sintético'!E318</f>
        <v>m³</v>
      </c>
      <c r="D316" s="184">
        <v>1.04</v>
      </c>
      <c r="E316" s="234">
        <v>0</v>
      </c>
      <c r="F316" s="235"/>
      <c r="G316" s="185">
        <f t="shared" si="133"/>
        <v>0</v>
      </c>
      <c r="H316" s="185">
        <f t="shared" si="134"/>
        <v>1.04</v>
      </c>
      <c r="I316" s="227">
        <v>26.98</v>
      </c>
      <c r="J316" s="236">
        <f>ROUND(D316*I316,2)-0.01</f>
        <v>28.049999999999997</v>
      </c>
      <c r="K316" s="166">
        <f t="shared" si="142"/>
        <v>0</v>
      </c>
      <c r="L316" s="166">
        <f t="shared" si="143"/>
        <v>0</v>
      </c>
      <c r="M316" s="166">
        <f t="shared" si="144"/>
        <v>0</v>
      </c>
      <c r="N316" s="166">
        <f t="shared" si="145"/>
        <v>28.049999999999997</v>
      </c>
      <c r="O316" s="190">
        <f t="shared" si="140"/>
        <v>0</v>
      </c>
    </row>
    <row r="317" spans="1:15" s="154" customFormat="1" ht="48">
      <c r="A317" s="183" t="str">
        <f>'[1]Orçamento Sintético'!A319</f>
        <v>1.20.05.6</v>
      </c>
      <c r="B317" s="183" t="str">
        <f>'[1]Orçamento Sintético'!D319</f>
        <v>Concreto Armado fck=30,0MPa, usinado, bombeado, adensado e lançado, para uso Geral, com formas planas em compensado resinado 12mm (05 usos)</v>
      </c>
      <c r="C317" s="184" t="str">
        <f>'[1]Orçamento Sintético'!E319</f>
        <v>m³</v>
      </c>
      <c r="D317" s="184">
        <v>0.78</v>
      </c>
      <c r="E317" s="234">
        <v>0</v>
      </c>
      <c r="F317" s="235"/>
      <c r="G317" s="185">
        <f t="shared" si="133"/>
        <v>0</v>
      </c>
      <c r="H317" s="185">
        <f t="shared" si="134"/>
        <v>0.78</v>
      </c>
      <c r="I317" s="227">
        <v>2633.66</v>
      </c>
      <c r="J317" s="236">
        <f t="shared" si="141"/>
        <v>2054.25</v>
      </c>
      <c r="K317" s="166">
        <f t="shared" si="142"/>
        <v>0</v>
      </c>
      <c r="L317" s="166">
        <f t="shared" si="143"/>
        <v>0</v>
      </c>
      <c r="M317" s="166">
        <f t="shared" si="144"/>
        <v>0</v>
      </c>
      <c r="N317" s="166">
        <f t="shared" si="145"/>
        <v>2054.25</v>
      </c>
      <c r="O317" s="190">
        <f t="shared" si="140"/>
        <v>0</v>
      </c>
    </row>
    <row r="318" spans="1:15" s="154" customFormat="1" ht="48">
      <c r="A318" s="183" t="str">
        <f>'[1]Orçamento Sintético'!A320</f>
        <v>1.20.05.7</v>
      </c>
      <c r="B318" s="183" t="str">
        <f>'[1]Orçamento Sintético'!D320</f>
        <v>Laje pré-fabricada treliçada para piso ou cobertura, intereixo 38cm, h=12cm, el. enchimento em EPS h=8cm, inclusive escoramento em madeira e capeamento 4cm.</v>
      </c>
      <c r="C318" s="184" t="str">
        <f>'[1]Orçamento Sintético'!E320</f>
        <v>m²</v>
      </c>
      <c r="D318" s="184">
        <v>18.53</v>
      </c>
      <c r="E318" s="234">
        <v>0</v>
      </c>
      <c r="F318" s="235"/>
      <c r="G318" s="185">
        <f t="shared" si="133"/>
        <v>0</v>
      </c>
      <c r="H318" s="185">
        <f t="shared" si="134"/>
        <v>18.53</v>
      </c>
      <c r="I318" s="227">
        <v>170.18</v>
      </c>
      <c r="J318" s="236">
        <f>ROUND(D318*I318,2)-0.01</f>
        <v>3153.43</v>
      </c>
      <c r="K318" s="166">
        <f t="shared" si="142"/>
        <v>0</v>
      </c>
      <c r="L318" s="166">
        <f t="shared" si="143"/>
        <v>0</v>
      </c>
      <c r="M318" s="166">
        <f t="shared" si="144"/>
        <v>0</v>
      </c>
      <c r="N318" s="166">
        <f t="shared" si="145"/>
        <v>3153.43</v>
      </c>
      <c r="O318" s="190">
        <f t="shared" si="140"/>
        <v>0</v>
      </c>
    </row>
    <row r="319" spans="1:15" s="154" customFormat="1" ht="36">
      <c r="A319" s="183" t="str">
        <f>'[1]Orçamento Sintético'!A321</f>
        <v>1.20.05.8</v>
      </c>
      <c r="B319" s="183" t="str">
        <f>'[1]Orçamento Sintético'!D321</f>
        <v>Alvenaria bloco cerâmico vedação, 9x19x24cm, e=9cm, com argamassa t5 - 1:2:8 (cimento/cal/areia), junta=1cm - Rev.09</v>
      </c>
      <c r="C319" s="184" t="str">
        <f>'[1]Orçamento Sintético'!E321</f>
        <v>m²</v>
      </c>
      <c r="D319" s="184">
        <v>6.93</v>
      </c>
      <c r="E319" s="234">
        <v>0</v>
      </c>
      <c r="F319" s="235"/>
      <c r="G319" s="185">
        <f t="shared" si="133"/>
        <v>0</v>
      </c>
      <c r="H319" s="185">
        <f t="shared" si="134"/>
        <v>6.93</v>
      </c>
      <c r="I319" s="227">
        <v>45.11</v>
      </c>
      <c r="J319" s="236">
        <f t="shared" si="141"/>
        <v>312.61</v>
      </c>
      <c r="K319" s="166">
        <f t="shared" si="142"/>
        <v>0</v>
      </c>
      <c r="L319" s="166">
        <f t="shared" si="143"/>
        <v>0</v>
      </c>
      <c r="M319" s="166">
        <f t="shared" si="144"/>
        <v>0</v>
      </c>
      <c r="N319" s="166">
        <f t="shared" si="145"/>
        <v>312.61</v>
      </c>
      <c r="O319" s="190">
        <f t="shared" si="140"/>
        <v>0</v>
      </c>
    </row>
    <row r="320" spans="1:15" s="154" customFormat="1" ht="24">
      <c r="A320" s="183" t="str">
        <f>'[1]Orçamento Sintético'!A322</f>
        <v>1.20.05.9</v>
      </c>
      <c r="B320" s="183" t="str">
        <f>'[1]Orçamento Sintético'!D322</f>
        <v>Chapisco em parede com argamassa traço t1 - 1:3 (cimento / areia) - Revisado 08/2015</v>
      </c>
      <c r="C320" s="184" t="str">
        <f>'[1]Orçamento Sintético'!E322</f>
        <v>m²</v>
      </c>
      <c r="D320" s="184">
        <v>13.86</v>
      </c>
      <c r="E320" s="234">
        <v>0</v>
      </c>
      <c r="F320" s="235"/>
      <c r="G320" s="185">
        <f t="shared" si="133"/>
        <v>0</v>
      </c>
      <c r="H320" s="185">
        <f t="shared" si="134"/>
        <v>13.86</v>
      </c>
      <c r="I320" s="227">
        <v>6.23</v>
      </c>
      <c r="J320" s="236">
        <f t="shared" ref="J320:J321" si="146">ROUND(D320*I320,2)-0.01</f>
        <v>86.339999999999989</v>
      </c>
      <c r="K320" s="166">
        <f t="shared" si="142"/>
        <v>0</v>
      </c>
      <c r="L320" s="166">
        <f t="shared" si="143"/>
        <v>0</v>
      </c>
      <c r="M320" s="166">
        <f t="shared" si="144"/>
        <v>0</v>
      </c>
      <c r="N320" s="166">
        <f t="shared" si="145"/>
        <v>86.339999999999989</v>
      </c>
      <c r="O320" s="190">
        <f t="shared" si="140"/>
        <v>0</v>
      </c>
    </row>
    <row r="321" spans="1:15" s="154" customFormat="1" ht="36">
      <c r="A321" s="183" t="str">
        <f>'[1]Orçamento Sintético'!A323</f>
        <v>1.20.05.10</v>
      </c>
      <c r="B321" s="183" t="str">
        <f>'[1]Orçamento Sintético'!D323</f>
        <v>Reboco ou emboço interno, de teto, com argamassa traço t6 - 1:2:10 (cimento / cal / areia), espessura 1,5 cm</v>
      </c>
      <c r="C321" s="184" t="str">
        <f>'[1]Orçamento Sintético'!E323</f>
        <v>m²</v>
      </c>
      <c r="D321" s="184">
        <v>13.86</v>
      </c>
      <c r="E321" s="234">
        <v>0</v>
      </c>
      <c r="F321" s="235"/>
      <c r="G321" s="185">
        <f t="shared" si="133"/>
        <v>0</v>
      </c>
      <c r="H321" s="185">
        <f t="shared" si="134"/>
        <v>13.86</v>
      </c>
      <c r="I321" s="227">
        <v>32.729999999999997</v>
      </c>
      <c r="J321" s="236">
        <f t="shared" si="146"/>
        <v>453.63</v>
      </c>
      <c r="K321" s="166">
        <f t="shared" si="142"/>
        <v>0</v>
      </c>
      <c r="L321" s="166">
        <f t="shared" si="143"/>
        <v>0</v>
      </c>
      <c r="M321" s="166">
        <f t="shared" si="144"/>
        <v>0</v>
      </c>
      <c r="N321" s="166">
        <f t="shared" si="145"/>
        <v>453.63</v>
      </c>
      <c r="O321" s="190">
        <f t="shared" si="140"/>
        <v>0</v>
      </c>
    </row>
    <row r="322" spans="1:15" s="154" customFormat="1" ht="36">
      <c r="A322" s="183" t="str">
        <f>'[1]Orçamento Sintético'!A324</f>
        <v>1.20.05.11</v>
      </c>
      <c r="B322" s="183" t="str">
        <f>'[1]Orçamento Sintético'!D324</f>
        <v>Impermeabilização c/ manta asfáltica aluminizada 3mm, estruturada com não-tecido de poliéster, inclusive aplicação de 1 demão de primer</v>
      </c>
      <c r="C322" s="184" t="str">
        <f>'[1]Orçamento Sintético'!E324</f>
        <v>m²</v>
      </c>
      <c r="D322" s="184">
        <v>24.08</v>
      </c>
      <c r="E322" s="234">
        <v>0</v>
      </c>
      <c r="F322" s="235"/>
      <c r="G322" s="185">
        <f t="shared" si="133"/>
        <v>0</v>
      </c>
      <c r="H322" s="185">
        <f t="shared" si="134"/>
        <v>24.08</v>
      </c>
      <c r="I322" s="227">
        <v>108.02</v>
      </c>
      <c r="J322" s="236">
        <f t="shared" si="141"/>
        <v>2601.12</v>
      </c>
      <c r="K322" s="166">
        <f t="shared" si="142"/>
        <v>0</v>
      </c>
      <c r="L322" s="166">
        <f t="shared" si="143"/>
        <v>0</v>
      </c>
      <c r="M322" s="166">
        <f t="shared" si="144"/>
        <v>0</v>
      </c>
      <c r="N322" s="166">
        <f t="shared" si="145"/>
        <v>2601.12</v>
      </c>
      <c r="O322" s="190">
        <f t="shared" si="140"/>
        <v>0</v>
      </c>
    </row>
    <row r="323" spans="1:15" s="154" customFormat="1" ht="24">
      <c r="A323" s="183" t="str">
        <f>'[1]Orçamento Sintético'!A325</f>
        <v>1.20.05.12</v>
      </c>
      <c r="B323" s="183" t="str">
        <f>'[1]Orçamento Sintético'!D325</f>
        <v>Cobogó de cimento, com único furo, dim: 20 x 20cm</v>
      </c>
      <c r="C323" s="184" t="str">
        <f>'[1]Orçamento Sintético'!E325</f>
        <v>m²</v>
      </c>
      <c r="D323" s="184">
        <v>1</v>
      </c>
      <c r="E323" s="234">
        <v>0</v>
      </c>
      <c r="F323" s="235"/>
      <c r="G323" s="185">
        <f t="shared" si="133"/>
        <v>0</v>
      </c>
      <c r="H323" s="185">
        <f t="shared" si="134"/>
        <v>1</v>
      </c>
      <c r="I323" s="227">
        <v>70.42</v>
      </c>
      <c r="J323" s="236">
        <f t="shared" si="141"/>
        <v>70.42</v>
      </c>
      <c r="K323" s="166">
        <f t="shared" si="142"/>
        <v>0</v>
      </c>
      <c r="L323" s="166">
        <f t="shared" si="143"/>
        <v>0</v>
      </c>
      <c r="M323" s="166">
        <f t="shared" si="144"/>
        <v>0</v>
      </c>
      <c r="N323" s="166">
        <f t="shared" si="145"/>
        <v>70.42</v>
      </c>
      <c r="O323" s="190">
        <f t="shared" si="140"/>
        <v>0</v>
      </c>
    </row>
    <row r="324" spans="1:15" s="154" customFormat="1" ht="48">
      <c r="A324" s="183" t="str">
        <f>'[1]Orçamento Sintético'!A326</f>
        <v>1.20.05.13</v>
      </c>
      <c r="B324" s="183" t="str">
        <f>'[1]Orçamento Sintético'!D326</f>
        <v>Portão de ferro de abrir, quadro em tubo de aço galv.1 1/2"", barra quadrada 1/2"" na vertical e barra chata de 1 x 3/16"" na horizontal, inclusive dobradiças e e ferrolho</v>
      </c>
      <c r="C324" s="184" t="str">
        <f>'[1]Orçamento Sintético'!E326</f>
        <v>m²</v>
      </c>
      <c r="D324" s="184">
        <v>1.89</v>
      </c>
      <c r="E324" s="234">
        <v>0</v>
      </c>
      <c r="F324" s="235"/>
      <c r="G324" s="185">
        <f t="shared" si="133"/>
        <v>0</v>
      </c>
      <c r="H324" s="185">
        <f t="shared" si="134"/>
        <v>1.89</v>
      </c>
      <c r="I324" s="227">
        <v>352.43</v>
      </c>
      <c r="J324" s="236">
        <f t="shared" si="141"/>
        <v>666.09</v>
      </c>
      <c r="K324" s="166">
        <f t="shared" si="142"/>
        <v>0</v>
      </c>
      <c r="L324" s="166">
        <f t="shared" si="143"/>
        <v>0</v>
      </c>
      <c r="M324" s="166">
        <f t="shared" si="144"/>
        <v>0</v>
      </c>
      <c r="N324" s="166">
        <f t="shared" si="145"/>
        <v>666.09</v>
      </c>
      <c r="O324" s="190">
        <f t="shared" si="140"/>
        <v>0</v>
      </c>
    </row>
    <row r="325" spans="1:15" s="154" customFormat="1" ht="36">
      <c r="A325" s="183" t="str">
        <f>'[1]Orçamento Sintético'!A327</f>
        <v>1.20.05.14</v>
      </c>
      <c r="B325" s="183" t="str">
        <f>'[1]Orçamento Sintético'!D327</f>
        <v>Porta de abrir em aluminio tipo veneziana, acabamento anodizado natural, sem guarnicao/alizar/vista</v>
      </c>
      <c r="C325" s="184" t="str">
        <f>'[1]Orçamento Sintético'!E327</f>
        <v>m²</v>
      </c>
      <c r="D325" s="184">
        <v>1.89</v>
      </c>
      <c r="E325" s="234">
        <v>0</v>
      </c>
      <c r="F325" s="235"/>
      <c r="G325" s="185">
        <f t="shared" si="133"/>
        <v>0</v>
      </c>
      <c r="H325" s="185">
        <f t="shared" si="134"/>
        <v>1.89</v>
      </c>
      <c r="I325" s="227">
        <v>424.87</v>
      </c>
      <c r="J325" s="236">
        <f t="shared" si="141"/>
        <v>803</v>
      </c>
      <c r="K325" s="166">
        <f t="shared" si="142"/>
        <v>0</v>
      </c>
      <c r="L325" s="166">
        <f t="shared" si="143"/>
        <v>0</v>
      </c>
      <c r="M325" s="166">
        <f t="shared" si="144"/>
        <v>0</v>
      </c>
      <c r="N325" s="166">
        <f t="shared" si="145"/>
        <v>803</v>
      </c>
      <c r="O325" s="190">
        <f t="shared" si="140"/>
        <v>0</v>
      </c>
    </row>
    <row r="326" spans="1:15" s="154" customFormat="1" ht="24">
      <c r="A326" s="183" t="str">
        <f>'[1]Orçamento Sintético'!A328</f>
        <v>1.20.05.15</v>
      </c>
      <c r="B326" s="183" t="str">
        <f>'[1]Orçamento Sintético'!D328</f>
        <v>Ponto de luz em teto ou parede, com eletroduto de pvc flexivel sanfonado aparente Ø 3/4""</v>
      </c>
      <c r="C326" s="184" t="str">
        <f>'[1]Orçamento Sintético'!E328</f>
        <v>un</v>
      </c>
      <c r="D326" s="184">
        <v>1</v>
      </c>
      <c r="E326" s="234">
        <v>0</v>
      </c>
      <c r="F326" s="235"/>
      <c r="G326" s="185">
        <f t="shared" si="133"/>
        <v>0</v>
      </c>
      <c r="H326" s="185">
        <f t="shared" si="134"/>
        <v>1</v>
      </c>
      <c r="I326" s="227">
        <v>216.69</v>
      </c>
      <c r="J326" s="236">
        <f t="shared" si="141"/>
        <v>216.69</v>
      </c>
      <c r="K326" s="166">
        <f t="shared" si="142"/>
        <v>0</v>
      </c>
      <c r="L326" s="166">
        <f t="shared" si="143"/>
        <v>0</v>
      </c>
      <c r="M326" s="166">
        <f t="shared" si="144"/>
        <v>0</v>
      </c>
      <c r="N326" s="166">
        <f t="shared" si="145"/>
        <v>216.69</v>
      </c>
      <c r="O326" s="190">
        <f t="shared" si="140"/>
        <v>0</v>
      </c>
    </row>
    <row r="327" spans="1:15" s="154" customFormat="1" ht="72">
      <c r="A327" s="183" t="str">
        <f>'[1]Orçamento Sintético'!A329</f>
        <v>1.20.05.16</v>
      </c>
      <c r="B327" s="183" t="str">
        <f>'[1]Orçamento Sintético'!D329</f>
        <v>PONTO DE ILUMINAÇÃO E TOMADA, RESIDENCIAL, INCLUINDO INTERRUPTOR SIMPLES E TOMADA 10A/250V, CAIXA ELÉTRICA, ELETRODUTO, CABO, RASGO, QUEBRA E CHUMBAMENTO (EXCLUINDO LUMINÁRIA E LÂMPADA). AF_01/2016</v>
      </c>
      <c r="C327" s="184" t="str">
        <f>'[1]Orçamento Sintético'!E329</f>
        <v>UN</v>
      </c>
      <c r="D327" s="184">
        <v>1</v>
      </c>
      <c r="E327" s="234">
        <v>0</v>
      </c>
      <c r="F327" s="235"/>
      <c r="G327" s="185">
        <f t="shared" si="133"/>
        <v>0</v>
      </c>
      <c r="H327" s="185">
        <f t="shared" si="134"/>
        <v>1</v>
      </c>
      <c r="I327" s="227">
        <v>202.58</v>
      </c>
      <c r="J327" s="236">
        <f t="shared" si="141"/>
        <v>202.58</v>
      </c>
      <c r="K327" s="166">
        <f t="shared" si="142"/>
        <v>0</v>
      </c>
      <c r="L327" s="166">
        <f t="shared" si="143"/>
        <v>0</v>
      </c>
      <c r="M327" s="166">
        <f t="shared" si="144"/>
        <v>0</v>
      </c>
      <c r="N327" s="166">
        <f t="shared" si="145"/>
        <v>202.58</v>
      </c>
      <c r="O327" s="190">
        <f t="shared" si="140"/>
        <v>0</v>
      </c>
    </row>
    <row r="328" spans="1:15" s="154" customFormat="1" ht="36">
      <c r="A328" s="183" t="str">
        <f>'[1]Orçamento Sintético'!A330</f>
        <v>1.20.05.17</v>
      </c>
      <c r="B328" s="183" t="str">
        <f>'[1]Orçamento Sintético'!D330</f>
        <v>Pintura p/ piso c/ aplicação de 2 demãos tinta novacor, cores cerâmica, concreto, verde ou azul - aplicação c/ rôlo - R1</v>
      </c>
      <c r="C328" s="184" t="str">
        <f>'[1]Orçamento Sintético'!E330</f>
        <v>m²</v>
      </c>
      <c r="D328" s="184">
        <v>16.010000000000002</v>
      </c>
      <c r="E328" s="234">
        <v>0</v>
      </c>
      <c r="F328" s="235"/>
      <c r="G328" s="185">
        <f t="shared" si="133"/>
        <v>0</v>
      </c>
      <c r="H328" s="185">
        <f t="shared" si="134"/>
        <v>16.010000000000002</v>
      </c>
      <c r="I328" s="227">
        <v>8.1300000000000008</v>
      </c>
      <c r="J328" s="236">
        <f t="shared" si="141"/>
        <v>130.16</v>
      </c>
      <c r="K328" s="166">
        <f t="shared" si="142"/>
        <v>0</v>
      </c>
      <c r="L328" s="166">
        <f t="shared" si="143"/>
        <v>0</v>
      </c>
      <c r="M328" s="166">
        <f t="shared" si="144"/>
        <v>0</v>
      </c>
      <c r="N328" s="166">
        <f t="shared" si="145"/>
        <v>130.16</v>
      </c>
      <c r="O328" s="190">
        <f t="shared" si="140"/>
        <v>0</v>
      </c>
    </row>
    <row r="329" spans="1:15" s="154" customFormat="1" ht="60">
      <c r="A329" s="183" t="str">
        <f>'[1]Orçamento Sintético'!A331</f>
        <v>1.20.05.18</v>
      </c>
      <c r="B329" s="183" t="str">
        <f>'[1]Orçamento Sintético'!D331</f>
        <v>Pintura de Letras - letreiro, sobre paredes, com lixamento, aplicação de 01 demão de líquido selador acrílico, 02 demãos de massa acrílica e 02 demãos de tinta pva latex convencional para exteriores</v>
      </c>
      <c r="C329" s="184" t="str">
        <f>'[1]Orçamento Sintético'!E331</f>
        <v>un</v>
      </c>
      <c r="D329" s="184">
        <v>51.96</v>
      </c>
      <c r="E329" s="234">
        <v>0</v>
      </c>
      <c r="F329" s="235"/>
      <c r="G329" s="185">
        <f t="shared" si="133"/>
        <v>0</v>
      </c>
      <c r="H329" s="185">
        <f t="shared" si="134"/>
        <v>51.96</v>
      </c>
      <c r="I329" s="227">
        <v>16.63</v>
      </c>
      <c r="J329" s="236">
        <f t="shared" si="141"/>
        <v>864.09</v>
      </c>
      <c r="K329" s="166">
        <f t="shared" si="142"/>
        <v>0</v>
      </c>
      <c r="L329" s="166">
        <f t="shared" si="143"/>
        <v>0</v>
      </c>
      <c r="M329" s="166">
        <f t="shared" si="144"/>
        <v>0</v>
      </c>
      <c r="N329" s="166">
        <f t="shared" si="145"/>
        <v>864.09</v>
      </c>
      <c r="O329" s="190">
        <f t="shared" si="140"/>
        <v>0</v>
      </c>
    </row>
    <row r="330" spans="1:15" s="154" customFormat="1" ht="48">
      <c r="A330" s="183" t="str">
        <f>'[1]Orçamento Sintético'!A332</f>
        <v>1.20.05.19</v>
      </c>
      <c r="B330" s="183" t="str">
        <f>'[1]Orçamento Sintético'!D332</f>
        <v>Pintura para interiores, sobre paredes ou tetos, com lixamento, aplicação de 01 demão de líquido selador e 02 demãos de tinta pva latex convencional para interiores</v>
      </c>
      <c r="C330" s="184" t="str">
        <f>'[1]Orçamento Sintético'!E332</f>
        <v>m²</v>
      </c>
      <c r="D330" s="184">
        <v>56.31</v>
      </c>
      <c r="E330" s="234">
        <v>0</v>
      </c>
      <c r="F330" s="235"/>
      <c r="G330" s="185">
        <f t="shared" si="133"/>
        <v>0</v>
      </c>
      <c r="H330" s="185">
        <f t="shared" si="134"/>
        <v>56.31</v>
      </c>
      <c r="I330" s="227">
        <v>22.45</v>
      </c>
      <c r="J330" s="236">
        <f t="shared" ref="J330:J331" si="147">ROUND(D330*I330,2)-0.01</f>
        <v>1264.1500000000001</v>
      </c>
      <c r="K330" s="166">
        <f t="shared" si="142"/>
        <v>0</v>
      </c>
      <c r="L330" s="166">
        <f t="shared" si="143"/>
        <v>0</v>
      </c>
      <c r="M330" s="166">
        <f t="shared" si="144"/>
        <v>0</v>
      </c>
      <c r="N330" s="166">
        <f t="shared" si="145"/>
        <v>1264.1500000000001</v>
      </c>
      <c r="O330" s="190">
        <f t="shared" si="140"/>
        <v>0</v>
      </c>
    </row>
    <row r="331" spans="1:15" s="154" customFormat="1" ht="36">
      <c r="A331" s="183" t="str">
        <f>'[1]Orçamento Sintético'!A333</f>
        <v>1.20.05.20</v>
      </c>
      <c r="B331" s="183" t="str">
        <f>'[1]Orçamento Sintético'!D333</f>
        <v>Pintura de acabamento com lixamento, aplicação de 01 demão de tinta à base de zarcão e 02 demãos de tinta esmalte</v>
      </c>
      <c r="C331" s="184" t="str">
        <f>'[1]Orçamento Sintético'!E333</f>
        <v>m²</v>
      </c>
      <c r="D331" s="184">
        <v>4.7300000000000004</v>
      </c>
      <c r="E331" s="234">
        <v>0</v>
      </c>
      <c r="F331" s="235"/>
      <c r="G331" s="185">
        <f t="shared" si="133"/>
        <v>0</v>
      </c>
      <c r="H331" s="185">
        <f t="shared" si="134"/>
        <v>4.7300000000000004</v>
      </c>
      <c r="I331" s="227">
        <v>26.63</v>
      </c>
      <c r="J331" s="236">
        <f t="shared" si="147"/>
        <v>125.94999999999999</v>
      </c>
      <c r="K331" s="166">
        <f t="shared" si="142"/>
        <v>0</v>
      </c>
      <c r="L331" s="166">
        <f t="shared" si="143"/>
        <v>0</v>
      </c>
      <c r="M331" s="166">
        <f t="shared" si="144"/>
        <v>0</v>
      </c>
      <c r="N331" s="166">
        <f t="shared" si="145"/>
        <v>125.94999999999999</v>
      </c>
      <c r="O331" s="190">
        <f t="shared" si="140"/>
        <v>0</v>
      </c>
    </row>
    <row r="332" spans="1:15" s="251" customFormat="1">
      <c r="A332" s="229" t="str">
        <f>'[1]Orçamento Sintético'!A334</f>
        <v>1.21</v>
      </c>
      <c r="B332" s="229" t="str">
        <f>'[1]Orçamento Sintético'!D334</f>
        <v>DIVERSOS</v>
      </c>
      <c r="C332" s="252"/>
      <c r="D332" s="252"/>
      <c r="E332" s="237"/>
      <c r="F332" s="253"/>
      <c r="G332" s="254"/>
      <c r="H332" s="254"/>
      <c r="I332" s="260"/>
      <c r="J332" s="260">
        <f>SUM(J333:J337)</f>
        <v>4213.42</v>
      </c>
      <c r="K332" s="260">
        <f>SUM(K333:K337)</f>
        <v>0</v>
      </c>
      <c r="L332" s="260">
        <f>SUM(L333:L337)</f>
        <v>0</v>
      </c>
      <c r="M332" s="260">
        <f>SUM(M333:M337)</f>
        <v>0</v>
      </c>
      <c r="N332" s="260">
        <f>SUM(N333:N337)</f>
        <v>4213.42</v>
      </c>
      <c r="O332" s="257"/>
    </row>
    <row r="333" spans="1:15" s="154" customFormat="1">
      <c r="A333" s="183" t="str">
        <f>'[1]Orçamento Sintético'!A335</f>
        <v>1.21.1</v>
      </c>
      <c r="B333" s="183" t="str">
        <f>'[1]Orçamento Sintético'!D335</f>
        <v>Limpeza geral</v>
      </c>
      <c r="C333" s="184" t="str">
        <f>'[1]Orçamento Sintético'!E335</f>
        <v>m²</v>
      </c>
      <c r="D333" s="184">
        <v>325.16000000000003</v>
      </c>
      <c r="E333" s="234">
        <v>0</v>
      </c>
      <c r="F333" s="235"/>
      <c r="G333" s="185">
        <f t="shared" si="133"/>
        <v>0</v>
      </c>
      <c r="H333" s="185">
        <f t="shared" si="134"/>
        <v>325.16000000000003</v>
      </c>
      <c r="I333" s="227">
        <v>2.2799999999999998</v>
      </c>
      <c r="J333" s="236">
        <f t="shared" ref="J333:J336" si="148">ROUND(D333*I333,2)</f>
        <v>741.36</v>
      </c>
      <c r="K333" s="166">
        <f t="shared" ref="K333:K337" si="149">E333*I333</f>
        <v>0</v>
      </c>
      <c r="L333" s="166">
        <f t="shared" ref="L333:L337" si="150">F333*I333</f>
        <v>0</v>
      </c>
      <c r="M333" s="166">
        <f t="shared" ref="M333:M337" si="151">G333*I333</f>
        <v>0</v>
      </c>
      <c r="N333" s="166">
        <f t="shared" ref="N333:N337" si="152">J333-M333</f>
        <v>741.36</v>
      </c>
      <c r="O333" s="190">
        <f t="shared" si="140"/>
        <v>0</v>
      </c>
    </row>
    <row r="334" spans="1:15" s="154" customFormat="1" ht="24">
      <c r="A334" s="183" t="str">
        <f>'[1]Orçamento Sintético'!A336</f>
        <v>1.21.2</v>
      </c>
      <c r="B334" s="183" t="str">
        <f>'[1]Orçamento Sintético'!D336</f>
        <v>Placa de inauguração de obra em alumínio 0,60 x 0,80 m</v>
      </c>
      <c r="C334" s="184" t="str">
        <f>'[1]Orçamento Sintético'!E336</f>
        <v>un</v>
      </c>
      <c r="D334" s="184">
        <v>1</v>
      </c>
      <c r="E334" s="234">
        <v>0</v>
      </c>
      <c r="F334" s="235"/>
      <c r="G334" s="185">
        <f t="shared" si="133"/>
        <v>0</v>
      </c>
      <c r="H334" s="185">
        <f t="shared" si="134"/>
        <v>1</v>
      </c>
      <c r="I334" s="227">
        <v>2093.52</v>
      </c>
      <c r="J334" s="236">
        <f t="shared" si="148"/>
        <v>2093.52</v>
      </c>
      <c r="K334" s="166">
        <f t="shared" si="149"/>
        <v>0</v>
      </c>
      <c r="L334" s="166">
        <f t="shared" si="150"/>
        <v>0</v>
      </c>
      <c r="M334" s="166">
        <f t="shared" si="151"/>
        <v>0</v>
      </c>
      <c r="N334" s="166">
        <f t="shared" si="152"/>
        <v>2093.52</v>
      </c>
      <c r="O334" s="190">
        <f t="shared" si="140"/>
        <v>0</v>
      </c>
    </row>
    <row r="335" spans="1:15" s="154" customFormat="1">
      <c r="A335" s="183" t="str">
        <f>'[1]Orçamento Sintético'!A337</f>
        <v>1.21.3</v>
      </c>
      <c r="B335" s="183" t="str">
        <f>'[1]Orçamento Sintético'!D337</f>
        <v>Carga manual de material de 1ª categoria</v>
      </c>
      <c r="C335" s="184" t="str">
        <f>'[1]Orçamento Sintético'!E337</f>
        <v>m³</v>
      </c>
      <c r="D335" s="184">
        <v>14.89</v>
      </c>
      <c r="E335" s="234">
        <v>0</v>
      </c>
      <c r="F335" s="235"/>
      <c r="G335" s="185">
        <f t="shared" si="133"/>
        <v>0</v>
      </c>
      <c r="H335" s="185">
        <f t="shared" si="134"/>
        <v>14.89</v>
      </c>
      <c r="I335" s="227">
        <v>9.06</v>
      </c>
      <c r="J335" s="236">
        <f t="shared" si="148"/>
        <v>134.9</v>
      </c>
      <c r="K335" s="166">
        <f t="shared" si="149"/>
        <v>0</v>
      </c>
      <c r="L335" s="166">
        <f t="shared" si="150"/>
        <v>0</v>
      </c>
      <c r="M335" s="166">
        <f t="shared" si="151"/>
        <v>0</v>
      </c>
      <c r="N335" s="166">
        <f t="shared" si="152"/>
        <v>134.9</v>
      </c>
      <c r="O335" s="190">
        <f t="shared" si="140"/>
        <v>0</v>
      </c>
    </row>
    <row r="336" spans="1:15" s="154" customFormat="1" ht="36">
      <c r="A336" s="183" t="str">
        <f>'[1]Orçamento Sintético'!A338</f>
        <v>1.21.4</v>
      </c>
      <c r="B336" s="183" t="str">
        <f>'[1]Orçamento Sintético'!D338</f>
        <v>Transporte comercial com caminhão basculante de 10m³, em rodovia pavimentada (densidade=1,5t/m³)</v>
      </c>
      <c r="C336" s="184" t="str">
        <f>'[1]Orçamento Sintético'!E338</f>
        <v>tkm</v>
      </c>
      <c r="D336" s="184">
        <v>366.21</v>
      </c>
      <c r="E336" s="234">
        <v>0</v>
      </c>
      <c r="F336" s="235"/>
      <c r="G336" s="185">
        <f t="shared" si="133"/>
        <v>0</v>
      </c>
      <c r="H336" s="185">
        <f t="shared" si="134"/>
        <v>366.21</v>
      </c>
      <c r="I336" s="227">
        <v>0.81</v>
      </c>
      <c r="J336" s="236">
        <f t="shared" si="148"/>
        <v>296.63</v>
      </c>
      <c r="K336" s="166">
        <f t="shared" si="149"/>
        <v>0</v>
      </c>
      <c r="L336" s="166">
        <f t="shared" si="150"/>
        <v>0</v>
      </c>
      <c r="M336" s="166">
        <f t="shared" si="151"/>
        <v>0</v>
      </c>
      <c r="N336" s="166">
        <f t="shared" si="152"/>
        <v>296.63</v>
      </c>
      <c r="O336" s="190">
        <f t="shared" si="140"/>
        <v>0</v>
      </c>
    </row>
    <row r="337" spans="1:17" s="154" customFormat="1" ht="24">
      <c r="A337" s="183" t="str">
        <f>'[1]Orçamento Sintético'!A339</f>
        <v>1.21.5</v>
      </c>
      <c r="B337" s="183" t="str">
        <f>'[1]Orçamento Sintético'!D339</f>
        <v>Descarte de resíduos da construção civil em área licenciada</v>
      </c>
      <c r="C337" s="184" t="str">
        <f>'[1]Orçamento Sintético'!E339</f>
        <v>t</v>
      </c>
      <c r="D337" s="184">
        <v>22.33</v>
      </c>
      <c r="E337" s="234">
        <v>0</v>
      </c>
      <c r="F337" s="235"/>
      <c r="G337" s="185">
        <f t="shared" si="133"/>
        <v>0</v>
      </c>
      <c r="H337" s="185">
        <f t="shared" si="134"/>
        <v>22.33</v>
      </c>
      <c r="I337" s="227">
        <v>42.41</v>
      </c>
      <c r="J337" s="236">
        <f>ROUND(D337*I337,2)-0.01</f>
        <v>947.01</v>
      </c>
      <c r="K337" s="166">
        <f t="shared" si="149"/>
        <v>0</v>
      </c>
      <c r="L337" s="166">
        <f t="shared" si="150"/>
        <v>0</v>
      </c>
      <c r="M337" s="166">
        <f t="shared" si="151"/>
        <v>0</v>
      </c>
      <c r="N337" s="166">
        <f t="shared" si="152"/>
        <v>947.01</v>
      </c>
      <c r="O337" s="190">
        <f t="shared" si="140"/>
        <v>0</v>
      </c>
    </row>
    <row r="338" spans="1:17" s="154" customFormat="1">
      <c r="A338" s="183"/>
      <c r="B338" s="183"/>
      <c r="C338" s="184"/>
      <c r="D338" s="184"/>
      <c r="E338" s="234"/>
      <c r="F338" s="226"/>
      <c r="G338" s="185"/>
      <c r="H338" s="185"/>
      <c r="I338" s="267"/>
      <c r="J338" s="267"/>
      <c r="K338" s="185"/>
      <c r="L338" s="185"/>
      <c r="M338" s="166"/>
      <c r="N338" s="166"/>
      <c r="O338" s="190"/>
    </row>
    <row r="339" spans="1:17" s="154" customFormat="1">
      <c r="A339" s="558"/>
      <c r="B339" s="559"/>
      <c r="C339" s="559"/>
      <c r="D339" s="559"/>
      <c r="E339" s="559"/>
      <c r="F339" s="559"/>
      <c r="G339" s="559"/>
      <c r="H339" s="559"/>
      <c r="I339" s="560"/>
      <c r="J339" s="166">
        <f>J332+J277+J274+J249+J170+J147+J132+J128+J119+J93+J91+J77+J70+J58+J52+J43+J23+J16+J14+J10+J7</f>
        <v>552651.04309999989</v>
      </c>
      <c r="K339" s="166">
        <f>K332+K277+K274+K249+K170+K147+K132+K128+K119+K93+K91+K77+K70+K58+K52+K43+K23+K16+K14+K10+K7</f>
        <v>0</v>
      </c>
      <c r="L339" s="166">
        <f>L332+L277+L274+L249+L170+L147+L132+L128+L119+L93+L91+L77+L70+L58+L52+L43+L23+L16+L14+L10+L7</f>
        <v>62039.127699999997</v>
      </c>
      <c r="M339" s="166">
        <f>M332+M277+M274+M249+M170+M147+M132+M128+M119+M93+M91+M77+M70+M58+M52+M43+M23+M16+M14+M10+M7</f>
        <v>62039.127699999997</v>
      </c>
      <c r="N339" s="166">
        <f>N332+N277+N274+N249+N170+N147+N132+N128+N119+N93+N91+N77+N70+N58+N52+N43+N23+N16+N14+N10+N7</f>
        <v>490611.9154</v>
      </c>
      <c r="O339" s="190">
        <f t="shared" si="140"/>
        <v>0.11225732489710379</v>
      </c>
      <c r="P339" s="181"/>
      <c r="Q339" s="181"/>
    </row>
    <row r="340" spans="1:17" s="154" customFormat="1">
      <c r="A340" s="558" t="s">
        <v>38</v>
      </c>
      <c r="B340" s="559"/>
      <c r="C340" s="559"/>
      <c r="D340" s="559"/>
      <c r="E340" s="559"/>
      <c r="F340" s="559"/>
      <c r="G340" s="559"/>
      <c r="H340" s="559"/>
      <c r="I340" s="560"/>
      <c r="J340" s="236"/>
      <c r="K340" s="268">
        <f>SUM(K339/J339)</f>
        <v>0</v>
      </c>
      <c r="L340" s="269">
        <f>L339/J339</f>
        <v>0.11225732489710379</v>
      </c>
      <c r="M340" s="270">
        <f>M339/J339</f>
        <v>0.11225732489710379</v>
      </c>
      <c r="N340" s="271">
        <f>N339/J339</f>
        <v>0.88774267510289639</v>
      </c>
      <c r="O340" s="203"/>
    </row>
    <row r="341" spans="1:17" s="154" customFormat="1">
      <c r="A341" s="272"/>
      <c r="B341" s="181"/>
      <c r="C341" s="273"/>
      <c r="D341" s="274" t="s">
        <v>39</v>
      </c>
      <c r="E341" s="181"/>
      <c r="F341" s="275"/>
      <c r="G341" s="181"/>
      <c r="H341" s="181"/>
      <c r="I341" s="276"/>
      <c r="J341" s="277"/>
      <c r="K341" s="181" t="s">
        <v>40</v>
      </c>
      <c r="L341" s="276"/>
      <c r="M341" s="181"/>
      <c r="N341" s="181"/>
      <c r="O341" s="278"/>
    </row>
    <row r="342" spans="1:17" s="154" customFormat="1">
      <c r="A342" s="272"/>
      <c r="B342" s="181"/>
      <c r="C342" s="273"/>
      <c r="D342" s="274" t="s">
        <v>41</v>
      </c>
      <c r="E342" s="181"/>
      <c r="F342" s="275"/>
      <c r="G342" s="181"/>
      <c r="H342" s="181"/>
      <c r="I342" s="276"/>
      <c r="J342" s="277"/>
      <c r="K342" s="181" t="s">
        <v>42</v>
      </c>
      <c r="L342" s="276"/>
      <c r="M342" s="181"/>
      <c r="N342" s="181"/>
      <c r="O342" s="278"/>
      <c r="P342" s="181">
        <f>J339-L339</f>
        <v>490611.91539999988</v>
      </c>
    </row>
    <row r="343" spans="1:17" s="154" customFormat="1">
      <c r="A343" s="272"/>
      <c r="B343" s="181"/>
      <c r="C343" s="273"/>
      <c r="D343" s="274" t="s">
        <v>42</v>
      </c>
      <c r="E343" s="181"/>
      <c r="F343" s="275"/>
      <c r="G343" s="181"/>
      <c r="H343" s="181"/>
      <c r="I343" s="276"/>
      <c r="J343" s="277"/>
      <c r="K343" s="181"/>
      <c r="L343" s="276"/>
      <c r="M343" s="181"/>
      <c r="N343" s="181"/>
      <c r="O343" s="278"/>
    </row>
    <row r="344" spans="1:17" s="154" customFormat="1">
      <c r="A344" s="272"/>
      <c r="B344" s="181"/>
      <c r="C344" s="279"/>
      <c r="D344" s="274"/>
      <c r="E344" s="181"/>
      <c r="F344" s="275"/>
      <c r="G344" s="181"/>
      <c r="H344" s="181"/>
      <c r="I344" s="276"/>
      <c r="J344" s="277"/>
      <c r="K344" s="181"/>
      <c r="L344" s="276"/>
      <c r="M344" s="181"/>
      <c r="N344" s="181"/>
      <c r="O344" s="278"/>
    </row>
    <row r="345" spans="1:17" s="154" customFormat="1">
      <c r="A345" s="280"/>
      <c r="B345" s="281"/>
      <c r="C345" s="282"/>
      <c r="D345" s="274"/>
      <c r="E345" s="181"/>
      <c r="F345" s="275"/>
      <c r="G345" s="181"/>
      <c r="H345" s="181"/>
      <c r="I345" s="276"/>
      <c r="J345" s="277"/>
      <c r="K345" s="181"/>
      <c r="L345" s="276"/>
      <c r="M345" s="181"/>
      <c r="N345" s="181"/>
      <c r="O345" s="278"/>
    </row>
    <row r="346" spans="1:17" s="154" customFormat="1">
      <c r="A346" s="561" t="s">
        <v>43</v>
      </c>
      <c r="B346" s="562"/>
      <c r="C346" s="563"/>
      <c r="D346" s="274"/>
      <c r="E346" s="181"/>
      <c r="F346" s="275"/>
      <c r="G346" s="181"/>
      <c r="H346" s="181"/>
      <c r="I346" s="276"/>
      <c r="J346" s="277"/>
      <c r="K346" s="181"/>
      <c r="L346" s="276"/>
      <c r="M346" s="181"/>
      <c r="N346" s="181"/>
      <c r="O346" s="278"/>
    </row>
    <row r="347" spans="1:17" s="154" customFormat="1">
      <c r="A347" s="283"/>
      <c r="B347" s="284"/>
      <c r="C347" s="285"/>
      <c r="D347" s="286"/>
      <c r="E347" s="287"/>
      <c r="F347" s="288"/>
      <c r="G347" s="287"/>
      <c r="H347" s="287"/>
      <c r="I347" s="289"/>
      <c r="J347" s="290"/>
      <c r="K347" s="287"/>
      <c r="L347" s="289"/>
      <c r="M347" s="287"/>
      <c r="N347" s="287"/>
      <c r="O347" s="291"/>
    </row>
    <row r="349" spans="1:17" s="292" customFormat="1">
      <c r="A349" s="564" t="s">
        <v>59</v>
      </c>
      <c r="B349" s="564"/>
      <c r="C349" s="564"/>
      <c r="D349" s="564"/>
      <c r="E349" s="293"/>
      <c r="F349" s="294"/>
      <c r="G349" s="565"/>
      <c r="H349" s="565"/>
      <c r="I349" s="566"/>
      <c r="J349" s="566"/>
      <c r="K349" s="295"/>
      <c r="L349" s="295"/>
      <c r="M349" s="296"/>
    </row>
    <row r="350" spans="1:17" s="292" customFormat="1">
      <c r="A350" s="566"/>
      <c r="B350" s="566"/>
      <c r="C350" s="566"/>
      <c r="D350" s="297"/>
      <c r="E350" s="293"/>
      <c r="F350" s="294"/>
      <c r="G350" s="567"/>
      <c r="H350" s="567"/>
      <c r="I350" s="567"/>
      <c r="J350" s="567"/>
      <c r="K350" s="295"/>
      <c r="L350" s="295"/>
      <c r="M350" s="296"/>
    </row>
    <row r="351" spans="1:17" s="292" customFormat="1">
      <c r="C351" s="298"/>
      <c r="D351" s="298"/>
      <c r="F351" s="299"/>
      <c r="G351" s="300"/>
      <c r="H351" s="301"/>
      <c r="J351" s="295"/>
      <c r="K351" s="295"/>
      <c r="L351" s="295"/>
      <c r="M351" s="296"/>
    </row>
    <row r="352" spans="1:17" s="292" customFormat="1">
      <c r="C352" s="298"/>
      <c r="D352" s="298"/>
      <c r="F352" s="299"/>
      <c r="G352" s="300"/>
      <c r="H352" s="301"/>
      <c r="J352" s="295"/>
      <c r="K352" s="295"/>
      <c r="L352" s="295"/>
      <c r="M352" s="296"/>
    </row>
    <row r="353" spans="1:13" s="292" customFormat="1">
      <c r="A353" s="302"/>
      <c r="C353" s="303" t="s">
        <v>44</v>
      </c>
      <c r="D353" s="298"/>
      <c r="F353" s="304"/>
      <c r="H353" s="304"/>
      <c r="J353" s="295"/>
      <c r="K353" s="295"/>
      <c r="L353" s="305" t="s">
        <v>45</v>
      </c>
      <c r="M353" s="306"/>
    </row>
    <row r="354" spans="1:13" s="292" customFormat="1">
      <c r="A354" s="302"/>
      <c r="C354" s="298" t="s">
        <v>46</v>
      </c>
      <c r="D354" s="298"/>
      <c r="F354" s="304"/>
      <c r="G354" s="307"/>
      <c r="J354" s="295"/>
      <c r="K354" s="295"/>
      <c r="L354" s="308" t="s">
        <v>47</v>
      </c>
      <c r="M354" s="296"/>
    </row>
    <row r="355" spans="1:13" s="292" customFormat="1">
      <c r="A355" s="302"/>
      <c r="C355" s="298" t="s">
        <v>48</v>
      </c>
      <c r="D355" s="298"/>
      <c r="F355" s="304"/>
      <c r="G355" s="307"/>
      <c r="J355" s="295"/>
      <c r="K355" s="295"/>
      <c r="L355" s="308" t="s">
        <v>49</v>
      </c>
      <c r="M355" s="296"/>
    </row>
  </sheetData>
  <mergeCells count="24">
    <mergeCell ref="A340:I340"/>
    <mergeCell ref="A346:C346"/>
    <mergeCell ref="A349:D349"/>
    <mergeCell ref="G349:J349"/>
    <mergeCell ref="A350:C350"/>
    <mergeCell ref="G350:J350"/>
    <mergeCell ref="A16:B16"/>
    <mergeCell ref="A17:B17"/>
    <mergeCell ref="A19:B19"/>
    <mergeCell ref="A21:B21"/>
    <mergeCell ref="A339:I339"/>
    <mergeCell ref="O4:O5"/>
    <mergeCell ref="A6:B6"/>
    <mergeCell ref="A7:B7"/>
    <mergeCell ref="A10:B10"/>
    <mergeCell ref="A14:B14"/>
    <mergeCell ref="A1:H3"/>
    <mergeCell ref="I1:L1"/>
    <mergeCell ref="A4:A5"/>
    <mergeCell ref="B4:B5"/>
    <mergeCell ref="C4:C5"/>
    <mergeCell ref="D4:H4"/>
    <mergeCell ref="I4:I5"/>
    <mergeCell ref="J4:N4"/>
  </mergeCells>
  <conditionalFormatting sqref="H8:H9 H11:H13">
    <cfRule type="cellIs" dxfId="5" priority="40" stopIfTrue="1" operator="lessThan">
      <formula>0</formula>
    </cfRule>
  </conditionalFormatting>
  <conditionalFormatting sqref="H15 H18:H22">
    <cfRule type="cellIs" dxfId="4" priority="39" stopIfTrue="1" operator="lessThan">
      <formula>0</formula>
    </cfRule>
  </conditionalFormatting>
  <conditionalFormatting sqref="H24:H338">
    <cfRule type="cellIs" dxfId="3" priority="1" stopIfTrue="1" operator="lessThan">
      <formula>0</formula>
    </cfRule>
  </conditionalFormatting>
  <pageMargins left="0.51181100000000002" right="0.51181100000000002" top="0.78740199999999982" bottom="0.78740199999999982" header="0.11811000000000001" footer="0"/>
  <pageSetup paperSize="9" scale="77" orientation="landscape" horizontalDpi="360" verticalDpi="360"/>
  <headerFooter>
    <oddHeader>&amp;L&amp;G</oddHeader>
    <oddFooter>&amp;CENOVA CONSTRUTORA &amp; CONSULTORIA LTDA
CNPJ: .08.254.699/0001-28   Insc.Est.069791174EP INSC. MUNIC:  35.298-5
Rua Leolina Bacelar de Lima nº 563 sala 05 Centro Feira de Santana-Ba. CEP 44.001-248
Telefone: / Celular: (75) 9977-1196 / Fax: (75) 3223-7527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tabColor indexed="2"/>
    <pageSetUpPr fitToPage="1"/>
  </sheetPr>
  <dimension ref="A1:Q355"/>
  <sheetViews>
    <sheetView topLeftCell="A294" zoomScale="55" workbookViewId="0">
      <selection activeCell="F315" sqref="F315"/>
    </sheetView>
  </sheetViews>
  <sheetFormatPr defaultRowHeight="13.15" customHeight="1"/>
  <cols>
    <col min="1" max="1" width="10.28515625" style="309" customWidth="1"/>
    <col min="2" max="2" width="42" style="310" customWidth="1"/>
    <col min="3" max="3" width="4.85546875" style="311" bestFit="1" customWidth="1"/>
    <col min="4" max="4" width="10.140625" style="312" customWidth="1"/>
    <col min="5" max="5" width="8.5703125" style="313" customWidth="1"/>
    <col min="6" max="6" width="8.7109375" style="314" customWidth="1"/>
    <col min="7" max="7" width="8.140625" style="313" customWidth="1"/>
    <col min="8" max="8" width="10.85546875" style="313" customWidth="1"/>
    <col min="9" max="9" width="14.28515625" style="315" customWidth="1"/>
    <col min="10" max="10" width="11.140625" style="315" customWidth="1"/>
    <col min="11" max="11" width="9.5703125" style="316" customWidth="1"/>
    <col min="12" max="12" width="9.42578125" style="316" customWidth="1"/>
    <col min="13" max="13" width="11.28515625" style="316" customWidth="1"/>
    <col min="14" max="14" width="11.85546875" style="313" customWidth="1"/>
    <col min="15" max="15" width="8.5703125" style="313" customWidth="1"/>
    <col min="17" max="17" width="10.140625" bestFit="1" customWidth="1"/>
  </cols>
  <sheetData>
    <row r="1" spans="1:17" ht="12.75">
      <c r="A1" s="568" t="s">
        <v>60</v>
      </c>
      <c r="B1" s="569"/>
      <c r="C1" s="569"/>
      <c r="D1" s="569"/>
      <c r="E1" s="569"/>
      <c r="F1" s="569"/>
      <c r="G1" s="569"/>
      <c r="H1" s="569"/>
      <c r="I1" s="574" t="s">
        <v>57</v>
      </c>
      <c r="J1" s="574"/>
      <c r="K1" s="574"/>
      <c r="L1" s="575"/>
      <c r="M1" s="317" t="s">
        <v>1</v>
      </c>
      <c r="N1" s="318"/>
      <c r="O1" s="319"/>
    </row>
    <row r="2" spans="1:17" ht="12.75">
      <c r="A2" s="570"/>
      <c r="B2" s="571"/>
      <c r="C2" s="571"/>
      <c r="D2" s="571"/>
      <c r="E2" s="571"/>
      <c r="F2" s="571"/>
      <c r="G2" s="571"/>
      <c r="H2" s="571"/>
      <c r="I2" s="320" t="s">
        <v>2</v>
      </c>
      <c r="J2" s="321"/>
      <c r="K2" s="321"/>
      <c r="L2" s="322"/>
      <c r="M2" s="323"/>
      <c r="N2" s="324"/>
      <c r="O2" s="325"/>
    </row>
    <row r="3" spans="1:17" ht="12.75">
      <c r="A3" s="572"/>
      <c r="B3" s="573"/>
      <c r="C3" s="573"/>
      <c r="D3" s="573"/>
      <c r="E3" s="573"/>
      <c r="F3" s="573"/>
      <c r="G3" s="573"/>
      <c r="H3" s="573"/>
      <c r="I3" s="326" t="s">
        <v>3</v>
      </c>
      <c r="J3" s="327" t="s">
        <v>61</v>
      </c>
      <c r="K3" s="327"/>
      <c r="L3" s="328"/>
      <c r="M3" s="329" t="s">
        <v>4</v>
      </c>
      <c r="N3" s="330"/>
      <c r="O3" s="331"/>
    </row>
    <row r="4" spans="1:17" ht="12.75">
      <c r="A4" s="576" t="s">
        <v>5</v>
      </c>
      <c r="B4" s="577" t="s">
        <v>6</v>
      </c>
      <c r="C4" s="577" t="s">
        <v>7</v>
      </c>
      <c r="D4" s="578" t="s">
        <v>8</v>
      </c>
      <c r="E4" s="579"/>
      <c r="F4" s="579"/>
      <c r="G4" s="579"/>
      <c r="H4" s="580"/>
      <c r="I4" s="581" t="s">
        <v>9</v>
      </c>
      <c r="J4" s="577" t="s">
        <v>10</v>
      </c>
      <c r="K4" s="577"/>
      <c r="L4" s="577"/>
      <c r="M4" s="577"/>
      <c r="N4" s="577"/>
      <c r="O4" s="582" t="s">
        <v>11</v>
      </c>
    </row>
    <row r="5" spans="1:17" s="332" customFormat="1" ht="27">
      <c r="A5" s="576"/>
      <c r="B5" s="577"/>
      <c r="C5" s="577"/>
      <c r="D5" s="333" t="s">
        <v>12</v>
      </c>
      <c r="E5" s="334" t="s">
        <v>13</v>
      </c>
      <c r="F5" s="335" t="s">
        <v>14</v>
      </c>
      <c r="G5" s="334" t="s">
        <v>15</v>
      </c>
      <c r="H5" s="334" t="s">
        <v>16</v>
      </c>
      <c r="I5" s="581"/>
      <c r="J5" s="336" t="s">
        <v>17</v>
      </c>
      <c r="K5" s="337" t="s">
        <v>18</v>
      </c>
      <c r="L5" s="337" t="s">
        <v>14</v>
      </c>
      <c r="M5" s="337" t="s">
        <v>19</v>
      </c>
      <c r="N5" s="334" t="s">
        <v>16</v>
      </c>
      <c r="O5" s="582"/>
    </row>
    <row r="6" spans="1:17" s="338" customFormat="1" ht="9">
      <c r="A6" s="583" t="s">
        <v>20</v>
      </c>
      <c r="B6" s="584"/>
      <c r="C6" s="340"/>
      <c r="D6" s="340"/>
      <c r="E6" s="341"/>
      <c r="F6" s="340"/>
      <c r="G6" s="340"/>
      <c r="H6" s="340"/>
      <c r="I6" s="340"/>
      <c r="J6" s="342"/>
      <c r="K6" s="342"/>
      <c r="L6" s="342"/>
      <c r="M6" s="342"/>
      <c r="N6" s="340"/>
      <c r="O6" s="343"/>
      <c r="Q6" s="344"/>
    </row>
    <row r="7" spans="1:17" s="324" customFormat="1" ht="9">
      <c r="A7" s="585" t="s">
        <v>21</v>
      </c>
      <c r="B7" s="586"/>
      <c r="C7" s="345"/>
      <c r="D7" s="345"/>
      <c r="E7" s="346"/>
      <c r="F7" s="345"/>
      <c r="G7" s="345"/>
      <c r="H7" s="345"/>
      <c r="I7" s="345"/>
      <c r="J7" s="347">
        <f>J8</f>
        <v>25724.73</v>
      </c>
      <c r="K7" s="347">
        <f>K8</f>
        <v>0</v>
      </c>
      <c r="L7" s="347">
        <f>L8</f>
        <v>3674.9614285714283</v>
      </c>
      <c r="M7" s="347">
        <f>M8</f>
        <v>3674.9614285714283</v>
      </c>
      <c r="N7" s="347">
        <f>N8</f>
        <v>22049.768571428573</v>
      </c>
      <c r="O7" s="348"/>
      <c r="Q7" s="349"/>
    </row>
    <row r="8" spans="1:17" s="324" customFormat="1" ht="9">
      <c r="A8" s="350" t="str">
        <f>'[1]Orçamento Sintético'!$A$13</f>
        <v>1.01.1</v>
      </c>
      <c r="B8" s="351" t="str">
        <f>'[1]Orçamento Sintético'!D13</f>
        <v>EQUIPE DIRIGENTE</v>
      </c>
      <c r="C8" s="351" t="str">
        <f>'[1]Orçamento Sintético'!E13</f>
        <v>un</v>
      </c>
      <c r="D8" s="351">
        <v>1</v>
      </c>
      <c r="E8" s="352">
        <v>0</v>
      </c>
      <c r="F8" s="353">
        <f>1/7</f>
        <v>0.14285714285714285</v>
      </c>
      <c r="G8" s="352">
        <f>E8+F8</f>
        <v>0.14285714285714285</v>
      </c>
      <c r="H8" s="354">
        <f>D8-G8</f>
        <v>0.85714285714285721</v>
      </c>
      <c r="I8" s="355">
        <v>25724.73</v>
      </c>
      <c r="J8" s="336">
        <f>I8*D8</f>
        <v>25724.73</v>
      </c>
      <c r="K8" s="336">
        <f>E8*I8</f>
        <v>0</v>
      </c>
      <c r="L8" s="336">
        <f>F8*I8</f>
        <v>3674.9614285714283</v>
      </c>
      <c r="M8" s="336">
        <f>G8*I8</f>
        <v>3674.9614285714283</v>
      </c>
      <c r="N8" s="336">
        <f>J8-M8</f>
        <v>22049.768571428573</v>
      </c>
      <c r="O8" s="356">
        <f>L8/J8</f>
        <v>0.14285714285714285</v>
      </c>
      <c r="Q8" s="349"/>
    </row>
    <row r="9" spans="1:17" s="324" customFormat="1" ht="9">
      <c r="A9" s="357"/>
      <c r="B9" s="358"/>
      <c r="C9" s="359"/>
      <c r="D9" s="360"/>
      <c r="E9" s="361"/>
      <c r="F9" s="362"/>
      <c r="G9" s="361"/>
      <c r="H9" s="363"/>
      <c r="I9" s="364"/>
      <c r="J9" s="365"/>
      <c r="K9" s="365"/>
      <c r="L9" s="365"/>
      <c r="M9" s="365"/>
      <c r="N9" s="365"/>
      <c r="O9" s="366"/>
      <c r="Q9" s="349"/>
    </row>
    <row r="10" spans="1:17" s="338" customFormat="1" ht="9">
      <c r="A10" s="583" t="s">
        <v>22</v>
      </c>
      <c r="B10" s="584"/>
      <c r="C10" s="340"/>
      <c r="D10" s="340"/>
      <c r="E10" s="341"/>
      <c r="F10" s="340"/>
      <c r="G10" s="340"/>
      <c r="H10" s="340"/>
      <c r="I10" s="340"/>
      <c r="J10" s="342">
        <f>SUM(J11:J13)</f>
        <v>14307.44</v>
      </c>
      <c r="K10" s="342">
        <f>SUM(K11:K13)</f>
        <v>0</v>
      </c>
      <c r="L10" s="342">
        <f>SUM(L11:L13)</f>
        <v>14307.44</v>
      </c>
      <c r="M10" s="342">
        <f>SUM(M11:M13)</f>
        <v>14307.44</v>
      </c>
      <c r="N10" s="342">
        <f>SUM(N11:N13)</f>
        <v>0</v>
      </c>
      <c r="O10" s="343"/>
      <c r="Q10" s="344"/>
    </row>
    <row r="11" spans="1:17" s="324" customFormat="1" ht="9">
      <c r="A11" s="350" t="str">
        <f>'[1]Orçamento Sintético'!A15</f>
        <v>1.02.1</v>
      </c>
      <c r="B11" s="367" t="str">
        <f>'[1]Orçamento Sintético'!D15</f>
        <v>Barracão para Obras de Médio Porte Reaproveitamento 2 vezes</v>
      </c>
      <c r="C11" s="367" t="str">
        <f>'[1]Orçamento Sintético'!E15</f>
        <v>m²</v>
      </c>
      <c r="D11" s="367">
        <v>20</v>
      </c>
      <c r="E11" s="352">
        <v>0</v>
      </c>
      <c r="F11" s="353">
        <v>20</v>
      </c>
      <c r="G11" s="352">
        <f t="shared" ref="G11:G41" si="0">E11+F11</f>
        <v>20</v>
      </c>
      <c r="H11" s="354">
        <f t="shared" ref="H11:H41" si="1">D11-G11</f>
        <v>0</v>
      </c>
      <c r="I11" s="355">
        <v>170.08</v>
      </c>
      <c r="J11" s="336">
        <f t="shared" ref="J11:J13" si="2">I11*D11</f>
        <v>3401.6000000000004</v>
      </c>
      <c r="K11" s="336">
        <f t="shared" ref="K11:K13" si="3">E11*I11</f>
        <v>0</v>
      </c>
      <c r="L11" s="336">
        <f t="shared" ref="L11:L13" si="4">F11*I11</f>
        <v>3401.6000000000004</v>
      </c>
      <c r="M11" s="336">
        <f t="shared" ref="M11:M13" si="5">G11*I11</f>
        <v>3401.6000000000004</v>
      </c>
      <c r="N11" s="336">
        <f t="shared" ref="N11:N13" si="6">J11-M11</f>
        <v>0</v>
      </c>
      <c r="O11" s="356">
        <f t="shared" ref="O11:O74" si="7">L11/J11</f>
        <v>1</v>
      </c>
    </row>
    <row r="12" spans="1:17" s="324" customFormat="1" ht="9">
      <c r="A12" s="350" t="str">
        <f>'[1]Orçamento Sintético'!A16</f>
        <v>1.02.2</v>
      </c>
      <c r="B12" s="367" t="str">
        <f>'[1]Orçamento Sintético'!D16</f>
        <v>Placa de obra em chapa aço galvanizado, instalada</v>
      </c>
      <c r="C12" s="367" t="str">
        <f>'[1]Orçamento Sintético'!E16</f>
        <v>m²</v>
      </c>
      <c r="D12" s="367">
        <v>12</v>
      </c>
      <c r="E12" s="352">
        <v>0</v>
      </c>
      <c r="F12" s="353">
        <v>12</v>
      </c>
      <c r="G12" s="352">
        <f t="shared" si="0"/>
        <v>12</v>
      </c>
      <c r="H12" s="354">
        <f t="shared" si="1"/>
        <v>0</v>
      </c>
      <c r="I12" s="355">
        <v>370.57</v>
      </c>
      <c r="J12" s="336">
        <f t="shared" si="2"/>
        <v>4446.84</v>
      </c>
      <c r="K12" s="336">
        <f t="shared" si="3"/>
        <v>0</v>
      </c>
      <c r="L12" s="336">
        <f t="shared" si="4"/>
        <v>4446.84</v>
      </c>
      <c r="M12" s="336">
        <f t="shared" si="5"/>
        <v>4446.84</v>
      </c>
      <c r="N12" s="336">
        <f t="shared" si="6"/>
        <v>0</v>
      </c>
      <c r="O12" s="356">
        <f t="shared" si="7"/>
        <v>1</v>
      </c>
    </row>
    <row r="13" spans="1:17" s="324" customFormat="1" ht="9">
      <c r="A13" s="350" t="str">
        <f>'[1]Orçamento Sintético'!A17</f>
        <v>1.02.3</v>
      </c>
      <c r="B13" s="367" t="str">
        <f>'[1]Orçamento Sintético'!D17</f>
        <v>TAPUME COM TELHA METÁLICA. AF_05/2018</v>
      </c>
      <c r="C13" s="367" t="str">
        <f>'[1]Orçamento Sintético'!E17</f>
        <v>m²</v>
      </c>
      <c r="D13" s="367">
        <v>50</v>
      </c>
      <c r="E13" s="352">
        <v>0</v>
      </c>
      <c r="F13" s="353">
        <v>50</v>
      </c>
      <c r="G13" s="352">
        <f t="shared" si="0"/>
        <v>50</v>
      </c>
      <c r="H13" s="354">
        <f t="shared" si="1"/>
        <v>0</v>
      </c>
      <c r="I13" s="355">
        <v>129.18</v>
      </c>
      <c r="J13" s="336">
        <f t="shared" si="2"/>
        <v>6459</v>
      </c>
      <c r="K13" s="336">
        <f t="shared" si="3"/>
        <v>0</v>
      </c>
      <c r="L13" s="336">
        <f t="shared" si="4"/>
        <v>6459</v>
      </c>
      <c r="M13" s="336">
        <f t="shared" si="5"/>
        <v>6459</v>
      </c>
      <c r="N13" s="336">
        <f t="shared" si="6"/>
        <v>0</v>
      </c>
      <c r="O13" s="356">
        <f t="shared" si="7"/>
        <v>1</v>
      </c>
    </row>
    <row r="14" spans="1:17" s="338" customFormat="1" ht="9">
      <c r="A14" s="583" t="s">
        <v>23</v>
      </c>
      <c r="B14" s="584"/>
      <c r="C14" s="340"/>
      <c r="D14" s="340"/>
      <c r="E14" s="341"/>
      <c r="F14" s="340"/>
      <c r="G14" s="340"/>
      <c r="H14" s="340"/>
      <c r="I14" s="340"/>
      <c r="J14" s="342">
        <f>SUM(J15)</f>
        <v>1072.8</v>
      </c>
      <c r="K14" s="342">
        <f>SUM(K15)</f>
        <v>0</v>
      </c>
      <c r="L14" s="342">
        <f>SUM(L15)</f>
        <v>0</v>
      </c>
      <c r="M14" s="342">
        <f>SUM(M15)</f>
        <v>0</v>
      </c>
      <c r="N14" s="342">
        <f>SUM(N15)</f>
        <v>1072.8</v>
      </c>
      <c r="O14" s="343"/>
      <c r="Q14" s="344"/>
    </row>
    <row r="15" spans="1:17" s="324" customFormat="1" ht="23.25" customHeight="1">
      <c r="A15" s="350" t="str">
        <f>'[1]Orçamento Sintético'!$A$19</f>
        <v>1.03.1</v>
      </c>
      <c r="B15" s="351" t="str">
        <f>'[1]Orçamento Sintético'!D19</f>
        <v>TRANSPORTE COM CAMINHÃO CARROCERIA 9T, EM VIA URBANA PAVIMENTADA, DMT ATÉ 30KM (UNIDADE: TXKM). AF_07/2020</v>
      </c>
      <c r="C15" s="351" t="str">
        <f>'[1]Orçamento Sintético'!E19</f>
        <v>TXKM</v>
      </c>
      <c r="D15" s="351">
        <v>596</v>
      </c>
      <c r="E15" s="352">
        <v>0</v>
      </c>
      <c r="F15" s="353">
        <v>596</v>
      </c>
      <c r="G15" s="352">
        <f t="shared" si="0"/>
        <v>596</v>
      </c>
      <c r="H15" s="354">
        <f t="shared" si="1"/>
        <v>0</v>
      </c>
      <c r="I15" s="355">
        <v>1.8</v>
      </c>
      <c r="J15" s="336">
        <f>I15*D15</f>
        <v>1072.8</v>
      </c>
      <c r="K15" s="336">
        <f>I15*E15</f>
        <v>0</v>
      </c>
      <c r="L15" s="336">
        <f>K15*F15</f>
        <v>0</v>
      </c>
      <c r="M15" s="336">
        <f>L15*G15</f>
        <v>0</v>
      </c>
      <c r="N15" s="336">
        <f>J15-M15</f>
        <v>1072.8</v>
      </c>
      <c r="O15" s="356">
        <f t="shared" si="7"/>
        <v>0</v>
      </c>
    </row>
    <row r="16" spans="1:17" s="338" customFormat="1" ht="9">
      <c r="A16" s="583" t="s">
        <v>24</v>
      </c>
      <c r="B16" s="584"/>
      <c r="C16" s="340"/>
      <c r="D16" s="340"/>
      <c r="E16" s="341"/>
      <c r="F16" s="340"/>
      <c r="G16" s="340"/>
      <c r="H16" s="340"/>
      <c r="I16" s="340"/>
      <c r="J16" s="342">
        <f>J17+J19+J21</f>
        <v>1185.9930999999999</v>
      </c>
      <c r="K16" s="342">
        <f>K17+K19+K21</f>
        <v>0</v>
      </c>
      <c r="L16" s="342">
        <f>L17+L19+L21</f>
        <v>1185.9930999999999</v>
      </c>
      <c r="M16" s="342">
        <f>M17+M19+M21</f>
        <v>1185.9930999999999</v>
      </c>
      <c r="N16" s="342">
        <f>N17+N19+N21</f>
        <v>0</v>
      </c>
      <c r="O16" s="343"/>
      <c r="Q16" s="344"/>
    </row>
    <row r="17" spans="1:17" s="324" customFormat="1" ht="9">
      <c r="A17" s="585" t="s">
        <v>25</v>
      </c>
      <c r="B17" s="586"/>
      <c r="C17" s="345"/>
      <c r="D17" s="345"/>
      <c r="E17" s="346"/>
      <c r="F17" s="345"/>
      <c r="G17" s="345"/>
      <c r="H17" s="345"/>
      <c r="I17" s="345"/>
      <c r="J17" s="347">
        <f>J18</f>
        <v>528.83000000000004</v>
      </c>
      <c r="K17" s="347">
        <f>K18</f>
        <v>0</v>
      </c>
      <c r="L17" s="347">
        <f>L18</f>
        <v>528.83000000000004</v>
      </c>
      <c r="M17" s="347">
        <f>M18</f>
        <v>528.83000000000004</v>
      </c>
      <c r="N17" s="347">
        <f>N18</f>
        <v>0</v>
      </c>
      <c r="O17" s="348"/>
      <c r="Q17" s="349"/>
    </row>
    <row r="18" spans="1:17" s="324" customFormat="1" ht="18">
      <c r="A18" s="350" t="str">
        <f>'[1]Orçamento Sintético'!$A$22</f>
        <v>1.04.01.1</v>
      </c>
      <c r="B18" s="368" t="str">
        <f>'[1]Orçamento Sintético'!D22</f>
        <v>Transportes comercial com caminhão carroceria em  rodovia  pavimentada</v>
      </c>
      <c r="C18" s="368" t="str">
        <f>'[1]Orçamento Sintético'!E22</f>
        <v>tkm</v>
      </c>
      <c r="D18" s="368">
        <v>997.81</v>
      </c>
      <c r="E18" s="352">
        <v>0</v>
      </c>
      <c r="F18" s="353">
        <v>997.81</v>
      </c>
      <c r="G18" s="352">
        <f t="shared" si="0"/>
        <v>997.81</v>
      </c>
      <c r="H18" s="354">
        <f t="shared" si="1"/>
        <v>0</v>
      </c>
      <c r="I18" s="355">
        <v>0.53</v>
      </c>
      <c r="J18" s="336">
        <v>528.83000000000004</v>
      </c>
      <c r="K18" s="336">
        <f>E18*I18</f>
        <v>0</v>
      </c>
      <c r="L18" s="336">
        <f>J18</f>
        <v>528.83000000000004</v>
      </c>
      <c r="M18" s="336">
        <f>L18</f>
        <v>528.83000000000004</v>
      </c>
      <c r="N18" s="336">
        <f>J18-M18</f>
        <v>0</v>
      </c>
      <c r="O18" s="356">
        <f t="shared" si="7"/>
        <v>1</v>
      </c>
    </row>
    <row r="19" spans="1:17" s="369" customFormat="1" ht="9">
      <c r="A19" s="587" t="s">
        <v>26</v>
      </c>
      <c r="B19" s="588"/>
      <c r="C19" s="370"/>
      <c r="D19" s="370"/>
      <c r="E19" s="371"/>
      <c r="F19" s="372"/>
      <c r="G19" s="371"/>
      <c r="H19" s="372"/>
      <c r="I19" s="373"/>
      <c r="J19" s="374">
        <f>J20</f>
        <v>654.9</v>
      </c>
      <c r="K19" s="374">
        <f>K20</f>
        <v>0</v>
      </c>
      <c r="L19" s="374">
        <f>L20</f>
        <v>654.9</v>
      </c>
      <c r="M19" s="374">
        <f>M20</f>
        <v>654.9</v>
      </c>
      <c r="N19" s="374">
        <f>N20</f>
        <v>0</v>
      </c>
      <c r="O19" s="375"/>
    </row>
    <row r="20" spans="1:17" s="324" customFormat="1" ht="18">
      <c r="A20" s="350" t="str">
        <f>'[1]Orçamento Sintético'!$A$24</f>
        <v>1.04.02.1</v>
      </c>
      <c r="B20" s="368" t="str">
        <f>'[1]Orçamento Sintético'!D24</f>
        <v>Transportes comercial com caminhão carroceria em  rodovia  pavimentada</v>
      </c>
      <c r="C20" s="368" t="str">
        <f>'[1]Orçamento Sintético'!E24</f>
        <v>tkm</v>
      </c>
      <c r="D20" s="368">
        <v>1235.67</v>
      </c>
      <c r="E20" s="352">
        <v>0</v>
      </c>
      <c r="F20" s="353">
        <v>1235.67</v>
      </c>
      <c r="G20" s="352">
        <f t="shared" si="0"/>
        <v>1235.67</v>
      </c>
      <c r="H20" s="354">
        <f t="shared" si="1"/>
        <v>0</v>
      </c>
      <c r="I20" s="355">
        <v>0.53</v>
      </c>
      <c r="J20" s="336">
        <v>654.9</v>
      </c>
      <c r="K20" s="336">
        <f>E20*I20</f>
        <v>0</v>
      </c>
      <c r="L20" s="336">
        <f>J20</f>
        <v>654.9</v>
      </c>
      <c r="M20" s="336">
        <f>L20</f>
        <v>654.9</v>
      </c>
      <c r="N20" s="336">
        <f>J20-M20</f>
        <v>0</v>
      </c>
      <c r="O20" s="356">
        <f t="shared" si="7"/>
        <v>1</v>
      </c>
    </row>
    <row r="21" spans="1:17" s="369" customFormat="1" ht="9">
      <c r="A21" s="587" t="s">
        <v>27</v>
      </c>
      <c r="B21" s="588"/>
      <c r="C21" s="370"/>
      <c r="D21" s="370"/>
      <c r="E21" s="371"/>
      <c r="F21" s="372"/>
      <c r="G21" s="371"/>
      <c r="H21" s="372"/>
      <c r="I21" s="373"/>
      <c r="J21" s="374">
        <f>J22</f>
        <v>2.2630999999999997</v>
      </c>
      <c r="K21" s="374">
        <f>K22</f>
        <v>0</v>
      </c>
      <c r="L21" s="374">
        <f>L22</f>
        <v>2.2630999999999997</v>
      </c>
      <c r="M21" s="374">
        <f>M22</f>
        <v>2.2630999999999997</v>
      </c>
      <c r="N21" s="374">
        <f>N22</f>
        <v>0</v>
      </c>
      <c r="O21" s="375"/>
    </row>
    <row r="22" spans="1:17" s="324" customFormat="1" ht="18">
      <c r="A22" s="350" t="str">
        <f>'[1]Orçamento Sintético'!$A$26</f>
        <v>1.04.03.1</v>
      </c>
      <c r="B22" s="351" t="str">
        <f>'[1]Orçamento Sintético'!D26</f>
        <v>Transportes comercial com caminhão carroceria em  rodovia  pavimentada</v>
      </c>
      <c r="C22" s="351" t="str">
        <f>'[1]Orçamento Sintético'!E26</f>
        <v>tkm</v>
      </c>
      <c r="D22" s="351">
        <v>4.2699999999999996</v>
      </c>
      <c r="E22" s="352">
        <v>0</v>
      </c>
      <c r="F22" s="353">
        <v>4.2699999999999996</v>
      </c>
      <c r="G22" s="352">
        <f t="shared" si="0"/>
        <v>4.2699999999999996</v>
      </c>
      <c r="H22" s="354">
        <f t="shared" si="1"/>
        <v>0</v>
      </c>
      <c r="I22" s="355">
        <v>0.53</v>
      </c>
      <c r="J22" s="336">
        <f>I22*D22</f>
        <v>2.2630999999999997</v>
      </c>
      <c r="K22" s="336">
        <f>E22*I22</f>
        <v>0</v>
      </c>
      <c r="L22" s="336">
        <f>F22*I22</f>
        <v>2.2630999999999997</v>
      </c>
      <c r="M22" s="336">
        <f>G22*I22</f>
        <v>2.2630999999999997</v>
      </c>
      <c r="N22" s="336">
        <f>J22-M22</f>
        <v>0</v>
      </c>
      <c r="O22" s="356">
        <f t="shared" si="7"/>
        <v>1</v>
      </c>
    </row>
    <row r="23" spans="1:17" s="338" customFormat="1" ht="9">
      <c r="A23" s="376" t="str">
        <f>'[1]Orçamento Sintético'!$A$27</f>
        <v>1.05</v>
      </c>
      <c r="B23" s="339" t="str">
        <f>'[1]Orçamento Sintético'!$D$27</f>
        <v>DEMOLIÇÕES E REMOÇÕES</v>
      </c>
      <c r="C23" s="340"/>
      <c r="D23" s="340"/>
      <c r="E23" s="341"/>
      <c r="F23" s="340"/>
      <c r="G23" s="340"/>
      <c r="H23" s="340"/>
      <c r="I23" s="340"/>
      <c r="J23" s="342">
        <f>SUM(J24:J41)</f>
        <v>16078.539999999999</v>
      </c>
      <c r="K23" s="342">
        <f>SUM(K24:K41)</f>
        <v>0</v>
      </c>
      <c r="L23" s="342">
        <f>SUM(L24:L41)</f>
        <v>16078.539999999999</v>
      </c>
      <c r="M23" s="342">
        <f>SUM(M24:M41)</f>
        <v>16078.539999999999</v>
      </c>
      <c r="N23" s="342">
        <f>SUM(N24:N41)</f>
        <v>0</v>
      </c>
      <c r="O23" s="377"/>
      <c r="Q23" s="344" t="s">
        <v>28</v>
      </c>
    </row>
    <row r="24" spans="1:17" s="324" customFormat="1" ht="9">
      <c r="A24" s="351" t="str">
        <f>'[1]Orçamento Sintético'!A28</f>
        <v>1.05.1</v>
      </c>
      <c r="B24" s="351" t="str">
        <f>'[1]Orçamento Sintético'!D28</f>
        <v>Remoção de bancada de granito (ou marmore)</v>
      </c>
      <c r="C24" s="367" t="str">
        <f>'[2]PLANILHA OK'!$E$22</f>
        <v>m²</v>
      </c>
      <c r="D24" s="378">
        <v>3.41</v>
      </c>
      <c r="E24" s="352">
        <v>0</v>
      </c>
      <c r="F24" s="353">
        <v>3.41</v>
      </c>
      <c r="G24" s="352">
        <f t="shared" si="0"/>
        <v>3.41</v>
      </c>
      <c r="H24" s="354">
        <f t="shared" si="1"/>
        <v>0</v>
      </c>
      <c r="I24" s="355">
        <v>19.36</v>
      </c>
      <c r="J24" s="336">
        <v>66.010000000000005</v>
      </c>
      <c r="K24" s="336">
        <f t="shared" ref="K24:K41" si="8">E24*I24</f>
        <v>0</v>
      </c>
      <c r="L24" s="336">
        <f t="shared" ref="L24:L41" si="9">J24</f>
        <v>66.010000000000005</v>
      </c>
      <c r="M24" s="336">
        <f t="shared" ref="M24:M41" si="10">L24</f>
        <v>66.010000000000005</v>
      </c>
      <c r="N24" s="336">
        <f t="shared" ref="N24:N41" si="11">J24-M24</f>
        <v>0</v>
      </c>
      <c r="O24" s="356">
        <f t="shared" si="7"/>
        <v>1</v>
      </c>
    </row>
    <row r="25" spans="1:17" s="324" customFormat="1" ht="9">
      <c r="A25" s="351" t="str">
        <f>'[1]Orçamento Sintético'!A29</f>
        <v>1.05.2</v>
      </c>
      <c r="B25" s="351" t="str">
        <f>'[1]Orçamento Sintético'!D29</f>
        <v>Remoção de vaso sanitário</v>
      </c>
      <c r="C25" s="367" t="s">
        <v>29</v>
      </c>
      <c r="D25" s="378">
        <v>10</v>
      </c>
      <c r="E25" s="352">
        <v>0</v>
      </c>
      <c r="F25" s="353">
        <v>10</v>
      </c>
      <c r="G25" s="352">
        <f t="shared" si="0"/>
        <v>10</v>
      </c>
      <c r="H25" s="354">
        <f t="shared" si="1"/>
        <v>0</v>
      </c>
      <c r="I25" s="355">
        <v>10.28</v>
      </c>
      <c r="J25" s="336">
        <v>102.8</v>
      </c>
      <c r="K25" s="336">
        <f t="shared" si="8"/>
        <v>0</v>
      </c>
      <c r="L25" s="336">
        <f t="shared" si="9"/>
        <v>102.8</v>
      </c>
      <c r="M25" s="336">
        <f t="shared" si="10"/>
        <v>102.8</v>
      </c>
      <c r="N25" s="336">
        <f t="shared" si="11"/>
        <v>0</v>
      </c>
      <c r="O25" s="356">
        <f t="shared" si="7"/>
        <v>1</v>
      </c>
    </row>
    <row r="26" spans="1:17" s="324" customFormat="1" ht="9">
      <c r="A26" s="351" t="str">
        <f>'[1]Orçamento Sintético'!A30</f>
        <v>1.05.3</v>
      </c>
      <c r="B26" s="351" t="str">
        <f>'[1]Orçamento Sintético'!D30</f>
        <v>Remoção de divisória de granito (ou marmore)</v>
      </c>
      <c r="C26" s="367" t="str">
        <f>'[2]PLANILHA OK'!$E$24</f>
        <v>m³</v>
      </c>
      <c r="D26" s="378">
        <v>23.13</v>
      </c>
      <c r="E26" s="352">
        <v>0</v>
      </c>
      <c r="F26" s="353">
        <v>23.13</v>
      </c>
      <c r="G26" s="352">
        <f t="shared" si="0"/>
        <v>23.13</v>
      </c>
      <c r="H26" s="354">
        <f t="shared" si="1"/>
        <v>0</v>
      </c>
      <c r="I26" s="355">
        <v>12.14</v>
      </c>
      <c r="J26" s="336">
        <v>280.79000000000002</v>
      </c>
      <c r="K26" s="336">
        <f t="shared" si="8"/>
        <v>0</v>
      </c>
      <c r="L26" s="336">
        <f t="shared" si="9"/>
        <v>280.79000000000002</v>
      </c>
      <c r="M26" s="336">
        <f t="shared" si="10"/>
        <v>280.79000000000002</v>
      </c>
      <c r="N26" s="336">
        <f t="shared" si="11"/>
        <v>0</v>
      </c>
      <c r="O26" s="356">
        <f t="shared" si="7"/>
        <v>1</v>
      </c>
    </row>
    <row r="27" spans="1:17" s="324" customFormat="1" ht="9">
      <c r="A27" s="351" t="str">
        <f>'[1]Orçamento Sintético'!A31</f>
        <v>1.05.4</v>
      </c>
      <c r="B27" s="351" t="str">
        <f>'[1]Orçamento Sintético'!D31</f>
        <v>Demolição de concreto manualmente</v>
      </c>
      <c r="C27" s="351" t="str">
        <f>'[1]Orçamento Sintético'!E31</f>
        <v>m³</v>
      </c>
      <c r="D27" s="378">
        <v>3.31</v>
      </c>
      <c r="E27" s="352">
        <v>0</v>
      </c>
      <c r="F27" s="353">
        <v>3.31</v>
      </c>
      <c r="G27" s="352">
        <f t="shared" si="0"/>
        <v>3.31</v>
      </c>
      <c r="H27" s="354">
        <f t="shared" si="1"/>
        <v>0</v>
      </c>
      <c r="I27" s="355">
        <v>231.89</v>
      </c>
      <c r="J27" s="336">
        <v>767.55</v>
      </c>
      <c r="K27" s="336">
        <f t="shared" si="8"/>
        <v>0</v>
      </c>
      <c r="L27" s="336">
        <f t="shared" si="9"/>
        <v>767.55</v>
      </c>
      <c r="M27" s="336">
        <f t="shared" si="10"/>
        <v>767.55</v>
      </c>
      <c r="N27" s="336">
        <f t="shared" si="11"/>
        <v>0</v>
      </c>
      <c r="O27" s="356">
        <f t="shared" si="7"/>
        <v>1</v>
      </c>
    </row>
    <row r="28" spans="1:17" s="324" customFormat="1" ht="9">
      <c r="A28" s="351" t="str">
        <f>'[1]Orçamento Sintético'!A32</f>
        <v>1.05.5</v>
      </c>
      <c r="B28" s="351" t="str">
        <f>'[1]Orçamento Sintético'!D32</f>
        <v>Remoção de esquadria de madeira, com ou sem batente</v>
      </c>
      <c r="C28" s="351" t="str">
        <f>'[1]Orçamento Sintético'!E32</f>
        <v>m²</v>
      </c>
      <c r="D28" s="378">
        <v>33.6</v>
      </c>
      <c r="E28" s="352">
        <v>0</v>
      </c>
      <c r="F28" s="353">
        <v>33.6</v>
      </c>
      <c r="G28" s="352">
        <f t="shared" si="0"/>
        <v>33.6</v>
      </c>
      <c r="H28" s="354">
        <f t="shared" si="1"/>
        <v>0</v>
      </c>
      <c r="I28" s="355">
        <v>13.99</v>
      </c>
      <c r="J28" s="336">
        <v>470.06</v>
      </c>
      <c r="K28" s="336">
        <f t="shared" si="8"/>
        <v>0</v>
      </c>
      <c r="L28" s="336">
        <f t="shared" si="9"/>
        <v>470.06</v>
      </c>
      <c r="M28" s="336">
        <f t="shared" si="10"/>
        <v>470.06</v>
      </c>
      <c r="N28" s="336">
        <f t="shared" si="11"/>
        <v>0</v>
      </c>
      <c r="O28" s="356">
        <f t="shared" si="7"/>
        <v>1</v>
      </c>
    </row>
    <row r="29" spans="1:17" s="324" customFormat="1" ht="9">
      <c r="A29" s="351" t="str">
        <f>'[1]Orçamento Sintético'!A33</f>
        <v>1.05.6</v>
      </c>
      <c r="B29" s="351" t="str">
        <f>'[1]Orçamento Sintético'!D33</f>
        <v>Retirada de divisória tipo naval</v>
      </c>
      <c r="C29" s="351" t="str">
        <f>'[1]Orçamento Sintético'!E33</f>
        <v>m²</v>
      </c>
      <c r="D29" s="378">
        <v>178.32</v>
      </c>
      <c r="E29" s="352">
        <v>0</v>
      </c>
      <c r="F29" s="353">
        <v>178.32</v>
      </c>
      <c r="G29" s="352">
        <f t="shared" si="0"/>
        <v>178.32</v>
      </c>
      <c r="H29" s="354">
        <f t="shared" si="1"/>
        <v>0</v>
      </c>
      <c r="I29" s="355">
        <v>22.62</v>
      </c>
      <c r="J29" s="336">
        <v>4033.59</v>
      </c>
      <c r="K29" s="336">
        <f t="shared" si="8"/>
        <v>0</v>
      </c>
      <c r="L29" s="336">
        <f t="shared" si="9"/>
        <v>4033.59</v>
      </c>
      <c r="M29" s="336">
        <f t="shared" si="10"/>
        <v>4033.59</v>
      </c>
      <c r="N29" s="336">
        <f t="shared" si="11"/>
        <v>0</v>
      </c>
      <c r="O29" s="356">
        <f t="shared" si="7"/>
        <v>1</v>
      </c>
    </row>
    <row r="30" spans="1:17" s="324" customFormat="1" ht="9">
      <c r="A30" s="351" t="str">
        <f>'[1]Orçamento Sintético'!A34</f>
        <v>1.05.7</v>
      </c>
      <c r="B30" s="351" t="str">
        <f>'[1]Orçamento Sintético'!D34</f>
        <v>Demolição de forros</v>
      </c>
      <c r="C30" s="351" t="str">
        <f>'[1]Orçamento Sintético'!E34</f>
        <v>m²</v>
      </c>
      <c r="D30" s="378">
        <v>265.19</v>
      </c>
      <c r="E30" s="352">
        <v>0</v>
      </c>
      <c r="F30" s="353">
        <v>265.19</v>
      </c>
      <c r="G30" s="352">
        <f t="shared" si="0"/>
        <v>265.19</v>
      </c>
      <c r="H30" s="354">
        <f t="shared" si="1"/>
        <v>0</v>
      </c>
      <c r="I30" s="355">
        <v>6.57</v>
      </c>
      <c r="J30" s="336">
        <v>1742.29</v>
      </c>
      <c r="K30" s="336">
        <f t="shared" si="8"/>
        <v>0</v>
      </c>
      <c r="L30" s="336">
        <f t="shared" si="9"/>
        <v>1742.29</v>
      </c>
      <c r="M30" s="336">
        <f t="shared" si="10"/>
        <v>1742.29</v>
      </c>
      <c r="N30" s="336">
        <f t="shared" si="11"/>
        <v>0</v>
      </c>
      <c r="O30" s="356">
        <f t="shared" si="7"/>
        <v>1</v>
      </c>
    </row>
    <row r="31" spans="1:17" s="324" customFormat="1" ht="9">
      <c r="A31" s="351" t="str">
        <f>'[1]Orçamento Sintético'!A35</f>
        <v>1.05.8</v>
      </c>
      <c r="B31" s="351" t="str">
        <f>'[1]Orçamento Sintético'!D35</f>
        <v>Demolição de piso cerâmico ou ladrilho</v>
      </c>
      <c r="C31" s="351" t="str">
        <f>'[1]Orçamento Sintético'!E35</f>
        <v>m²</v>
      </c>
      <c r="D31" s="378">
        <v>309.55</v>
      </c>
      <c r="E31" s="352">
        <v>0</v>
      </c>
      <c r="F31" s="353">
        <v>309.55</v>
      </c>
      <c r="G31" s="352">
        <f t="shared" si="0"/>
        <v>309.55</v>
      </c>
      <c r="H31" s="354">
        <f t="shared" si="1"/>
        <v>0</v>
      </c>
      <c r="I31" s="355">
        <v>12.14</v>
      </c>
      <c r="J31" s="336">
        <v>3757.93</v>
      </c>
      <c r="K31" s="336">
        <f t="shared" si="8"/>
        <v>0</v>
      </c>
      <c r="L31" s="336">
        <f t="shared" si="9"/>
        <v>3757.93</v>
      </c>
      <c r="M31" s="336">
        <f t="shared" si="10"/>
        <v>3757.93</v>
      </c>
      <c r="N31" s="336">
        <f t="shared" si="11"/>
        <v>0</v>
      </c>
      <c r="O31" s="356">
        <f t="shared" si="7"/>
        <v>1</v>
      </c>
    </row>
    <row r="32" spans="1:17" s="324" customFormat="1" ht="9">
      <c r="A32" s="351" t="str">
        <f>'[1]Orçamento Sintético'!A36</f>
        <v>1.05.9</v>
      </c>
      <c r="B32" s="351" t="str">
        <f>'[1]Orçamento Sintético'!D36</f>
        <v>Demolição de revestimento cerâmico ou azulejo</v>
      </c>
      <c r="C32" s="351" t="str">
        <f>'[1]Orçamento Sintético'!E36</f>
        <v>m²</v>
      </c>
      <c r="D32" s="378">
        <v>53.31</v>
      </c>
      <c r="E32" s="352">
        <v>0</v>
      </c>
      <c r="F32" s="353">
        <v>53.31</v>
      </c>
      <c r="G32" s="352">
        <f t="shared" si="0"/>
        <v>53.31</v>
      </c>
      <c r="H32" s="354">
        <f t="shared" si="1"/>
        <v>0</v>
      </c>
      <c r="I32" s="355">
        <v>17.7</v>
      </c>
      <c r="J32" s="336">
        <v>943.58</v>
      </c>
      <c r="K32" s="336">
        <f t="shared" si="8"/>
        <v>0</v>
      </c>
      <c r="L32" s="336">
        <f t="shared" si="9"/>
        <v>943.58</v>
      </c>
      <c r="M32" s="336">
        <f t="shared" si="10"/>
        <v>943.58</v>
      </c>
      <c r="N32" s="336">
        <f t="shared" si="11"/>
        <v>0</v>
      </c>
      <c r="O32" s="356">
        <f t="shared" si="7"/>
        <v>1</v>
      </c>
    </row>
    <row r="33" spans="1:15" s="324" customFormat="1" ht="9">
      <c r="A33" s="351" t="str">
        <f>'[1]Orçamento Sintético'!A37</f>
        <v>1.05.10</v>
      </c>
      <c r="B33" s="351" t="str">
        <f>'[1]Orçamento Sintético'!D37</f>
        <v>Remoção de luminária</v>
      </c>
      <c r="C33" s="351" t="str">
        <f>'[1]Orçamento Sintético'!E37</f>
        <v>un</v>
      </c>
      <c r="D33" s="378">
        <v>20</v>
      </c>
      <c r="E33" s="352">
        <v>0</v>
      </c>
      <c r="F33" s="353">
        <v>20</v>
      </c>
      <c r="G33" s="352">
        <f t="shared" si="0"/>
        <v>20</v>
      </c>
      <c r="H33" s="354">
        <f t="shared" si="1"/>
        <v>0</v>
      </c>
      <c r="I33" s="355">
        <v>10.26</v>
      </c>
      <c r="J33" s="336">
        <v>205.2</v>
      </c>
      <c r="K33" s="336">
        <f t="shared" si="8"/>
        <v>0</v>
      </c>
      <c r="L33" s="336">
        <f t="shared" si="9"/>
        <v>205.2</v>
      </c>
      <c r="M33" s="336">
        <f t="shared" si="10"/>
        <v>205.2</v>
      </c>
      <c r="N33" s="336">
        <f t="shared" si="11"/>
        <v>0</v>
      </c>
      <c r="O33" s="356">
        <f t="shared" si="7"/>
        <v>1</v>
      </c>
    </row>
    <row r="34" spans="1:15" s="324" customFormat="1" ht="18">
      <c r="A34" s="351" t="str">
        <f>'[1]Orçamento Sintético'!A38</f>
        <v>1.05.11</v>
      </c>
      <c r="B34" s="351" t="str">
        <f>'[1]Orçamento Sintético'!D38</f>
        <v>DEMOLIÇÃO DE RODAPÉ CERÂMICO, DE FORMA MANUAL, SEM REAPROVEITAMENTO. AF_12/2017</v>
      </c>
      <c r="C34" s="351" t="str">
        <f>'[1]Orçamento Sintético'!E38</f>
        <v>M</v>
      </c>
      <c r="D34" s="378">
        <v>91.88</v>
      </c>
      <c r="E34" s="352">
        <v>0</v>
      </c>
      <c r="F34" s="353">
        <v>91.88</v>
      </c>
      <c r="G34" s="352">
        <f t="shared" si="0"/>
        <v>91.88</v>
      </c>
      <c r="H34" s="354">
        <f t="shared" si="1"/>
        <v>0</v>
      </c>
      <c r="I34" s="355">
        <v>2.27</v>
      </c>
      <c r="J34" s="336">
        <v>208.56</v>
      </c>
      <c r="K34" s="336">
        <f t="shared" si="8"/>
        <v>0</v>
      </c>
      <c r="L34" s="336">
        <f t="shared" si="9"/>
        <v>208.56</v>
      </c>
      <c r="M34" s="336">
        <f t="shared" si="10"/>
        <v>208.56</v>
      </c>
      <c r="N34" s="336">
        <f t="shared" si="11"/>
        <v>0</v>
      </c>
      <c r="O34" s="356">
        <f t="shared" si="7"/>
        <v>1</v>
      </c>
    </row>
    <row r="35" spans="1:15" s="324" customFormat="1" ht="9">
      <c r="A35" s="351" t="str">
        <f>'[1]Orçamento Sintético'!A39</f>
        <v>1.05.12</v>
      </c>
      <c r="B35" s="351" t="str">
        <f>'[1]Orçamento Sintético'!D39</f>
        <v>Demolição de alvenaria de bloco cerâmico e=0,09m - revestida</v>
      </c>
      <c r="C35" s="351" t="str">
        <f>'[1]Orçamento Sintético'!E39</f>
        <v>m³</v>
      </c>
      <c r="D35" s="378">
        <v>2.36</v>
      </c>
      <c r="E35" s="352">
        <v>0</v>
      </c>
      <c r="F35" s="353">
        <v>2.36</v>
      </c>
      <c r="G35" s="352">
        <f t="shared" si="0"/>
        <v>2.36</v>
      </c>
      <c r="H35" s="354">
        <f t="shared" si="1"/>
        <v>0</v>
      </c>
      <c r="I35" s="355">
        <v>26.98</v>
      </c>
      <c r="J35" s="336">
        <v>63.67</v>
      </c>
      <c r="K35" s="336">
        <f t="shared" si="8"/>
        <v>0</v>
      </c>
      <c r="L35" s="336">
        <f t="shared" si="9"/>
        <v>63.67</v>
      </c>
      <c r="M35" s="336">
        <f t="shared" si="10"/>
        <v>63.67</v>
      </c>
      <c r="N35" s="336">
        <f t="shared" si="11"/>
        <v>0</v>
      </c>
      <c r="O35" s="356">
        <f t="shared" si="7"/>
        <v>1</v>
      </c>
    </row>
    <row r="36" spans="1:15" s="324" customFormat="1" ht="9">
      <c r="A36" s="351" t="str">
        <f>'[1]Orçamento Sintético'!A40</f>
        <v>1.05.13</v>
      </c>
      <c r="B36" s="351" t="str">
        <f>'[1]Orçamento Sintético'!D40</f>
        <v>Demolição de peitoril de mármore</v>
      </c>
      <c r="C36" s="351" t="str">
        <f>'[1]Orçamento Sintético'!E40</f>
        <v>m²</v>
      </c>
      <c r="D36" s="378">
        <v>0.88</v>
      </c>
      <c r="E36" s="352">
        <v>0</v>
      </c>
      <c r="F36" s="353">
        <v>0.88</v>
      </c>
      <c r="G36" s="352">
        <f t="shared" si="0"/>
        <v>0.88</v>
      </c>
      <c r="H36" s="354">
        <f t="shared" si="1"/>
        <v>0</v>
      </c>
      <c r="I36" s="355">
        <v>13.99</v>
      </c>
      <c r="J36" s="336">
        <v>12.31</v>
      </c>
      <c r="K36" s="336">
        <f t="shared" si="8"/>
        <v>0</v>
      </c>
      <c r="L36" s="336">
        <f t="shared" si="9"/>
        <v>12.31</v>
      </c>
      <c r="M36" s="336">
        <f t="shared" si="10"/>
        <v>12.31</v>
      </c>
      <c r="N36" s="336">
        <f t="shared" si="11"/>
        <v>0</v>
      </c>
      <c r="O36" s="356">
        <f t="shared" si="7"/>
        <v>1</v>
      </c>
    </row>
    <row r="37" spans="1:15" s="324" customFormat="1" ht="9">
      <c r="A37" s="351" t="str">
        <f>'[1]Orçamento Sintético'!A41</f>
        <v>1.05.14</v>
      </c>
      <c r="B37" s="351" t="str">
        <f>'[1]Orçamento Sintético'!D41</f>
        <v>Remoção de esquadria de alumínio e vidro</v>
      </c>
      <c r="C37" s="351" t="str">
        <f>'[1]Orçamento Sintético'!E41</f>
        <v>m²</v>
      </c>
      <c r="D37" s="378">
        <v>7.58</v>
      </c>
      <c r="E37" s="352">
        <v>0</v>
      </c>
      <c r="F37" s="353">
        <v>7.58</v>
      </c>
      <c r="G37" s="352">
        <f t="shared" si="0"/>
        <v>7.58</v>
      </c>
      <c r="H37" s="354">
        <f t="shared" si="1"/>
        <v>0</v>
      </c>
      <c r="I37" s="355">
        <v>13.61</v>
      </c>
      <c r="J37" s="336">
        <v>103.16</v>
      </c>
      <c r="K37" s="336">
        <f t="shared" si="8"/>
        <v>0</v>
      </c>
      <c r="L37" s="336">
        <f t="shared" si="9"/>
        <v>103.16</v>
      </c>
      <c r="M37" s="336">
        <f t="shared" si="10"/>
        <v>103.16</v>
      </c>
      <c r="N37" s="336">
        <f t="shared" si="11"/>
        <v>0</v>
      </c>
      <c r="O37" s="356">
        <f t="shared" si="7"/>
        <v>1</v>
      </c>
    </row>
    <row r="38" spans="1:15" s="324" customFormat="1" ht="9">
      <c r="A38" s="351" t="str">
        <f>'[1]Orçamento Sintético'!A42</f>
        <v>1.05.15</v>
      </c>
      <c r="B38" s="351" t="str">
        <f>'[1]Orçamento Sintético'!D42</f>
        <v>Descarte de resíduos da construção civil em área licenciada</v>
      </c>
      <c r="C38" s="351" t="str">
        <f>'[1]Orçamento Sintético'!E42</f>
        <v>t</v>
      </c>
      <c r="D38" s="378">
        <v>51.56</v>
      </c>
      <c r="E38" s="352">
        <v>0</v>
      </c>
      <c r="F38" s="353">
        <v>51.56</v>
      </c>
      <c r="G38" s="352">
        <f t="shared" si="0"/>
        <v>51.56</v>
      </c>
      <c r="H38" s="354">
        <f t="shared" si="1"/>
        <v>0</v>
      </c>
      <c r="I38" s="355">
        <v>42.41</v>
      </c>
      <c r="J38" s="336">
        <v>2186.65</v>
      </c>
      <c r="K38" s="336">
        <f t="shared" si="8"/>
        <v>0</v>
      </c>
      <c r="L38" s="336">
        <f t="shared" si="9"/>
        <v>2186.65</v>
      </c>
      <c r="M38" s="336">
        <f t="shared" si="10"/>
        <v>2186.65</v>
      </c>
      <c r="N38" s="336">
        <f t="shared" si="11"/>
        <v>0</v>
      </c>
      <c r="O38" s="356">
        <f t="shared" si="7"/>
        <v>1</v>
      </c>
    </row>
    <row r="39" spans="1:15" s="324" customFormat="1" ht="18">
      <c r="A39" s="351" t="str">
        <f>'[1]Orçamento Sintético'!A43</f>
        <v>1.05.16</v>
      </c>
      <c r="B39" s="351" t="str">
        <f>'[1]Orçamento Sintético'!D43</f>
        <v>Transporte comercial com caminhão basculante de 10m³, em rodovia pavimentada (densidade=1,5t/m³)</v>
      </c>
      <c r="C39" s="351" t="str">
        <f>'[1]Orçamento Sintético'!E43</f>
        <v>tkm</v>
      </c>
      <c r="D39" s="378">
        <v>845.55</v>
      </c>
      <c r="E39" s="352">
        <v>0</v>
      </c>
      <c r="F39" s="353">
        <v>845.55</v>
      </c>
      <c r="G39" s="352">
        <f t="shared" si="0"/>
        <v>845.55</v>
      </c>
      <c r="H39" s="354">
        <f t="shared" si="1"/>
        <v>0</v>
      </c>
      <c r="I39" s="355">
        <v>0.81</v>
      </c>
      <c r="J39" s="336">
        <v>684.89</v>
      </c>
      <c r="K39" s="336">
        <f t="shared" si="8"/>
        <v>0</v>
      </c>
      <c r="L39" s="336">
        <f t="shared" si="9"/>
        <v>684.89</v>
      </c>
      <c r="M39" s="336">
        <f t="shared" si="10"/>
        <v>684.89</v>
      </c>
      <c r="N39" s="336">
        <f t="shared" si="11"/>
        <v>0</v>
      </c>
      <c r="O39" s="356">
        <f t="shared" si="7"/>
        <v>1</v>
      </c>
    </row>
    <row r="40" spans="1:15" s="324" customFormat="1" ht="9">
      <c r="A40" s="351" t="str">
        <f>'[1]Orçamento Sintético'!A44</f>
        <v>1.05.17</v>
      </c>
      <c r="B40" s="351" t="str">
        <f>'[1]Orçamento Sintético'!D44</f>
        <v>Carga manual de material de 1ª categoria</v>
      </c>
      <c r="C40" s="351" t="str">
        <f>'[1]Orçamento Sintético'!E44</f>
        <v>m³</v>
      </c>
      <c r="D40" s="378">
        <v>34.369999999999997</v>
      </c>
      <c r="E40" s="352">
        <v>0</v>
      </c>
      <c r="F40" s="353">
        <v>34.369999999999997</v>
      </c>
      <c r="G40" s="352">
        <f t="shared" si="0"/>
        <v>34.369999999999997</v>
      </c>
      <c r="H40" s="354">
        <f t="shared" si="1"/>
        <v>0</v>
      </c>
      <c r="I40" s="355">
        <v>9.06</v>
      </c>
      <c r="J40" s="336">
        <v>311.39</v>
      </c>
      <c r="K40" s="336">
        <f t="shared" si="8"/>
        <v>0</v>
      </c>
      <c r="L40" s="336">
        <f t="shared" si="9"/>
        <v>311.39</v>
      </c>
      <c r="M40" s="336">
        <f t="shared" si="10"/>
        <v>311.39</v>
      </c>
      <c r="N40" s="336">
        <f t="shared" si="11"/>
        <v>0</v>
      </c>
      <c r="O40" s="356">
        <f t="shared" si="7"/>
        <v>1</v>
      </c>
    </row>
    <row r="41" spans="1:15" s="324" customFormat="1" ht="9">
      <c r="A41" s="351" t="str">
        <f>'[1]Orçamento Sintético'!A45</f>
        <v>1.05.18</v>
      </c>
      <c r="B41" s="351" t="str">
        <f>'[1]Orçamento Sintético'!D45</f>
        <v>Remoção de esquadria metálica, com ou sem reaproveitamento</v>
      </c>
      <c r="C41" s="351" t="str">
        <f>'[1]Orçamento Sintético'!E45</f>
        <v>m²</v>
      </c>
      <c r="D41" s="378">
        <v>8.6</v>
      </c>
      <c r="E41" s="352">
        <v>0</v>
      </c>
      <c r="F41" s="353">
        <v>8.6</v>
      </c>
      <c r="G41" s="352">
        <f t="shared" si="0"/>
        <v>8.6</v>
      </c>
      <c r="H41" s="354">
        <f t="shared" si="1"/>
        <v>0</v>
      </c>
      <c r="I41" s="355">
        <v>16.059999999999999</v>
      </c>
      <c r="J41" s="336">
        <v>138.11000000000001</v>
      </c>
      <c r="K41" s="336">
        <f t="shared" si="8"/>
        <v>0</v>
      </c>
      <c r="L41" s="336">
        <f t="shared" si="9"/>
        <v>138.11000000000001</v>
      </c>
      <c r="M41" s="336">
        <f t="shared" si="10"/>
        <v>138.11000000000001</v>
      </c>
      <c r="N41" s="336">
        <f t="shared" si="11"/>
        <v>0</v>
      </c>
      <c r="O41" s="356">
        <f t="shared" si="7"/>
        <v>1</v>
      </c>
    </row>
    <row r="42" spans="1:15" s="324" customFormat="1" ht="9">
      <c r="A42" s="351"/>
      <c r="B42" s="351"/>
      <c r="C42" s="367"/>
      <c r="D42" s="378"/>
      <c r="E42" s="352"/>
      <c r="F42" s="379"/>
      <c r="G42" s="352"/>
      <c r="H42" s="352"/>
      <c r="I42" s="378"/>
      <c r="J42" s="380"/>
      <c r="K42" s="365"/>
      <c r="L42" s="365"/>
      <c r="M42" s="365"/>
      <c r="N42" s="365"/>
      <c r="O42" s="356"/>
    </row>
    <row r="43" spans="1:15" s="338" customFormat="1" ht="9">
      <c r="A43" s="381" t="str">
        <f>'[1]Orçamento Sintético'!$A$46</f>
        <v>1.06</v>
      </c>
      <c r="B43" s="381" t="str">
        <f>'[1]Orçamento Sintético'!$D$46</f>
        <v>ELEVAÇÃO</v>
      </c>
      <c r="C43" s="382"/>
      <c r="D43" s="383"/>
      <c r="E43" s="383"/>
      <c r="F43" s="340"/>
      <c r="G43" s="384"/>
      <c r="H43" s="384"/>
      <c r="I43" s="383"/>
      <c r="J43" s="342">
        <f>SUM(J44:J50)</f>
        <v>28743.31</v>
      </c>
      <c r="K43" s="342">
        <f>SUM(K44:K50)</f>
        <v>0</v>
      </c>
      <c r="L43" s="342">
        <f>SUM(L44:L50)</f>
        <v>7145.2350000000006</v>
      </c>
      <c r="M43" s="342">
        <f>SUM(M44:M50)</f>
        <v>7145.2350000000006</v>
      </c>
      <c r="N43" s="342">
        <f>SUM(N44:N50)</f>
        <v>21598.075000000001</v>
      </c>
      <c r="O43" s="377"/>
    </row>
    <row r="44" spans="1:15" s="324" customFormat="1" ht="18">
      <c r="A44" s="351" t="str">
        <f>'[1]Orçamento Sintético'!A47</f>
        <v>1.06.1</v>
      </c>
      <c r="B44" s="351" t="str">
        <f>'[1]Orçamento Sintético'!D47</f>
        <v>Alvenaria bloco cerâmico vedação, 9x19x24cm, e=9cm, com argamassa t5 - 1:2:8 (cimento/cal/areia), junta=1cm - Rev.09</v>
      </c>
      <c r="C44" s="351" t="str">
        <f>'[1]Orçamento Sintético'!E47</f>
        <v>m²</v>
      </c>
      <c r="D44" s="351">
        <v>106.3</v>
      </c>
      <c r="E44" s="385">
        <v>0</v>
      </c>
      <c r="F44" s="386">
        <v>106.3</v>
      </c>
      <c r="G44" s="352">
        <f t="shared" ref="G44:G107" si="12">SUM(E44:F44)</f>
        <v>106.3</v>
      </c>
      <c r="H44" s="352">
        <v>106.3</v>
      </c>
      <c r="I44" s="378">
        <v>45.11</v>
      </c>
      <c r="J44" s="387">
        <f>ROUND(D44*I44,2)</f>
        <v>4795.1899999999996</v>
      </c>
      <c r="K44" s="336">
        <f t="shared" ref="K44:K50" si="13">E44*I44</f>
        <v>0</v>
      </c>
      <c r="L44" s="336">
        <f t="shared" ref="L44:L50" si="14">F44*I44</f>
        <v>4795.1930000000002</v>
      </c>
      <c r="M44" s="336">
        <f t="shared" ref="M44:M50" si="15">G44*I44</f>
        <v>4795.1930000000002</v>
      </c>
      <c r="N44" s="336">
        <f t="shared" ref="N44:N50" si="16">J44-M44</f>
        <v>-3.0000000006111804E-3</v>
      </c>
      <c r="O44" s="356">
        <f t="shared" si="7"/>
        <v>1.0000006256269305</v>
      </c>
    </row>
    <row r="45" spans="1:15" s="324" customFormat="1" ht="18">
      <c r="A45" s="351" t="str">
        <f>'[1]Orçamento Sintético'!A48</f>
        <v>1.06.2</v>
      </c>
      <c r="B45" s="351" t="str">
        <f>'[1]Orçamento Sintético'!D48</f>
        <v>Divisoria Naval (painel cego), e=40mm, com perfis em aço - fornecimento e aplicação</v>
      </c>
      <c r="C45" s="351" t="str">
        <f>'[1]Orçamento Sintético'!E48</f>
        <v>m²</v>
      </c>
      <c r="D45" s="351">
        <v>157.93</v>
      </c>
      <c r="E45" s="385">
        <v>0</v>
      </c>
      <c r="F45" s="386">
        <v>0</v>
      </c>
      <c r="G45" s="352">
        <f t="shared" si="12"/>
        <v>0</v>
      </c>
      <c r="H45" s="352">
        <v>157.93</v>
      </c>
      <c r="I45" s="378">
        <v>106.03</v>
      </c>
      <c r="J45" s="387">
        <f>ROUND(D45*I45,2)-0.01</f>
        <v>16745.310000000001</v>
      </c>
      <c r="K45" s="336">
        <f t="shared" si="13"/>
        <v>0</v>
      </c>
      <c r="L45" s="336">
        <f t="shared" si="14"/>
        <v>0</v>
      </c>
      <c r="M45" s="336">
        <f t="shared" si="15"/>
        <v>0</v>
      </c>
      <c r="N45" s="336">
        <f t="shared" si="16"/>
        <v>16745.310000000001</v>
      </c>
      <c r="O45" s="356">
        <f t="shared" si="7"/>
        <v>0</v>
      </c>
    </row>
    <row r="46" spans="1:15" s="324" customFormat="1" ht="18">
      <c r="A46" s="351" t="str">
        <f>'[1]Orçamento Sintético'!A49</f>
        <v>1.06.3</v>
      </c>
      <c r="B46" s="351" t="str">
        <f>'[1]Orçamento Sintético'!D49</f>
        <v>Cintas e vergas em concreto armado pré-moldado fck=15 mpa, seção 9x12cm</v>
      </c>
      <c r="C46" s="351" t="str">
        <f>'[1]Orçamento Sintético'!E49</f>
        <v>m</v>
      </c>
      <c r="D46" s="351">
        <v>18.600000000000001</v>
      </c>
      <c r="E46" s="385">
        <v>0</v>
      </c>
      <c r="F46" s="386">
        <v>18.600000000000001</v>
      </c>
      <c r="G46" s="352">
        <f t="shared" si="12"/>
        <v>18.600000000000001</v>
      </c>
      <c r="H46" s="352">
        <v>18.600000000000001</v>
      </c>
      <c r="I46" s="378">
        <v>48.32</v>
      </c>
      <c r="J46" s="387">
        <f>ROUND(D46*I46,2)</f>
        <v>898.75</v>
      </c>
      <c r="K46" s="336">
        <f t="shared" si="13"/>
        <v>0</v>
      </c>
      <c r="L46" s="336">
        <f t="shared" si="14"/>
        <v>898.75200000000007</v>
      </c>
      <c r="M46" s="336">
        <f t="shared" si="15"/>
        <v>898.75200000000007</v>
      </c>
      <c r="N46" s="336">
        <f t="shared" si="16"/>
        <v>-2.0000000000663931E-3</v>
      </c>
      <c r="O46" s="356">
        <f t="shared" si="7"/>
        <v>1.0000022253129348</v>
      </c>
    </row>
    <row r="47" spans="1:15" s="324" customFormat="1" ht="18">
      <c r="A47" s="351" t="str">
        <f>'[1]Orçamento Sintético'!A50</f>
        <v>1.06.4</v>
      </c>
      <c r="B47" s="351" t="str">
        <f>'[1]Orçamento Sintético'!D50</f>
        <v>CONTRAVERGA MOLDADA IN LOCO EM CONCRETO PARA VÃOS DE MAIS DE 1,5 M DE COMPRIMENTO. AF_03/2016</v>
      </c>
      <c r="C47" s="351" t="str">
        <f>'[1]Orçamento Sintético'!E50</f>
        <v>M</v>
      </c>
      <c r="D47" s="351">
        <v>15.2</v>
      </c>
      <c r="E47" s="385">
        <v>0</v>
      </c>
      <c r="F47" s="386">
        <v>15.2</v>
      </c>
      <c r="G47" s="352">
        <f t="shared" si="12"/>
        <v>15.2</v>
      </c>
      <c r="H47" s="352">
        <v>15.2</v>
      </c>
      <c r="I47" s="378">
        <v>95.48</v>
      </c>
      <c r="J47" s="387">
        <f>ROUND(D47*I47,2)-0.01</f>
        <v>1451.29</v>
      </c>
      <c r="K47" s="336">
        <f t="shared" si="13"/>
        <v>0</v>
      </c>
      <c r="L47" s="336">
        <f>J47</f>
        <v>1451.29</v>
      </c>
      <c r="M47" s="336">
        <f>L47</f>
        <v>1451.29</v>
      </c>
      <c r="N47" s="336">
        <f t="shared" si="16"/>
        <v>0</v>
      </c>
      <c r="O47" s="356">
        <f t="shared" si="7"/>
        <v>1</v>
      </c>
    </row>
    <row r="48" spans="1:15" s="324" customFormat="1" ht="9">
      <c r="A48" s="351" t="str">
        <f>'[1]Orçamento Sintético'!A51</f>
        <v>1.06.5</v>
      </c>
      <c r="B48" s="351" t="str">
        <f>'[1]Orçamento Sintético'!D51</f>
        <v>Cobogó de cimento, tipo ""escama"", dim: 50 x 50cm</v>
      </c>
      <c r="C48" s="351" t="str">
        <f>'[1]Orçamento Sintético'!E51</f>
        <v>m²</v>
      </c>
      <c r="D48" s="351">
        <v>0.75</v>
      </c>
      <c r="E48" s="385">
        <v>0</v>
      </c>
      <c r="F48" s="386">
        <v>0</v>
      </c>
      <c r="G48" s="352">
        <f t="shared" si="12"/>
        <v>0</v>
      </c>
      <c r="H48" s="352">
        <v>0.75</v>
      </c>
      <c r="I48" s="378">
        <v>119.4</v>
      </c>
      <c r="J48" s="387">
        <f t="shared" ref="J48:J50" si="17">ROUND(D48*I48,2)</f>
        <v>89.55</v>
      </c>
      <c r="K48" s="336">
        <f t="shared" si="13"/>
        <v>0</v>
      </c>
      <c r="L48" s="336">
        <f t="shared" si="14"/>
        <v>0</v>
      </c>
      <c r="M48" s="336">
        <f t="shared" si="15"/>
        <v>0</v>
      </c>
      <c r="N48" s="336">
        <f t="shared" si="16"/>
        <v>89.55</v>
      </c>
      <c r="O48" s="356">
        <f t="shared" si="7"/>
        <v>0</v>
      </c>
    </row>
    <row r="49" spans="1:16" s="324" customFormat="1" ht="18">
      <c r="A49" s="351" t="str">
        <f>'[1]Orçamento Sintético'!A52</f>
        <v>1.06.6</v>
      </c>
      <c r="B49" s="351" t="str">
        <f>'[1]Orçamento Sintético'!D52</f>
        <v>Divisória em granito cinza andorinha para mictórios, polido, e=2cm, inclusive fixação - Rev 02</v>
      </c>
      <c r="C49" s="351" t="str">
        <f>'[1]Orçamento Sintético'!E52</f>
        <v>m²</v>
      </c>
      <c r="D49" s="351">
        <v>0.64</v>
      </c>
      <c r="E49" s="385">
        <v>0</v>
      </c>
      <c r="F49" s="386">
        <v>0</v>
      </c>
      <c r="G49" s="352">
        <f t="shared" si="12"/>
        <v>0</v>
      </c>
      <c r="H49" s="352">
        <v>0.64</v>
      </c>
      <c r="I49" s="378">
        <v>470.13</v>
      </c>
      <c r="J49" s="387">
        <f t="shared" si="17"/>
        <v>300.88</v>
      </c>
      <c r="K49" s="336">
        <f t="shared" si="13"/>
        <v>0</v>
      </c>
      <c r="L49" s="336">
        <f t="shared" si="14"/>
        <v>0</v>
      </c>
      <c r="M49" s="336">
        <f t="shared" si="15"/>
        <v>0</v>
      </c>
      <c r="N49" s="336">
        <f t="shared" si="16"/>
        <v>300.88</v>
      </c>
      <c r="O49" s="356">
        <f t="shared" si="7"/>
        <v>0</v>
      </c>
    </row>
    <row r="50" spans="1:16" s="324" customFormat="1" ht="18">
      <c r="A50" s="351" t="str">
        <f>'[1]Orçamento Sintético'!A53</f>
        <v>1.06.7</v>
      </c>
      <c r="B50" s="351" t="str">
        <f>'[1]Orçamento Sintético'!D53</f>
        <v>Divisória em granito cinza andorinha polido, e=2cm, inclusive montagem com ferragens - Rev 02</v>
      </c>
      <c r="C50" s="351" t="str">
        <f>'[1]Orçamento Sintético'!E53</f>
        <v>m²</v>
      </c>
      <c r="D50" s="351">
        <v>8.08</v>
      </c>
      <c r="E50" s="385">
        <v>0</v>
      </c>
      <c r="F50" s="386">
        <v>0</v>
      </c>
      <c r="G50" s="352">
        <f t="shared" si="12"/>
        <v>0</v>
      </c>
      <c r="H50" s="352">
        <v>8.08</v>
      </c>
      <c r="I50" s="378">
        <v>552.27</v>
      </c>
      <c r="J50" s="387">
        <f t="shared" si="17"/>
        <v>4462.34</v>
      </c>
      <c r="K50" s="336">
        <f t="shared" si="13"/>
        <v>0</v>
      </c>
      <c r="L50" s="336">
        <f t="shared" si="14"/>
        <v>0</v>
      </c>
      <c r="M50" s="336">
        <f t="shared" si="15"/>
        <v>0</v>
      </c>
      <c r="N50" s="336">
        <f t="shared" si="16"/>
        <v>4462.34</v>
      </c>
      <c r="O50" s="356">
        <f t="shared" si="7"/>
        <v>0</v>
      </c>
    </row>
    <row r="51" spans="1:16" s="324" customFormat="1" ht="9">
      <c r="A51" s="351"/>
      <c r="B51" s="351"/>
      <c r="C51" s="351"/>
      <c r="D51" s="351"/>
      <c r="E51" s="385"/>
      <c r="F51" s="379"/>
      <c r="G51" s="352"/>
      <c r="H51" s="352"/>
      <c r="I51" s="378"/>
      <c r="J51" s="380"/>
      <c r="K51" s="365"/>
      <c r="L51" s="365"/>
      <c r="M51" s="365"/>
      <c r="N51" s="365"/>
      <c r="O51" s="356"/>
    </row>
    <row r="52" spans="1:16" s="338" customFormat="1" ht="9">
      <c r="A52" s="381" t="s">
        <v>30</v>
      </c>
      <c r="B52" s="381" t="s">
        <v>31</v>
      </c>
      <c r="C52" s="382"/>
      <c r="D52" s="383"/>
      <c r="E52" s="388"/>
      <c r="F52" s="340"/>
      <c r="G52" s="384"/>
      <c r="H52" s="384"/>
      <c r="I52" s="383"/>
      <c r="J52" s="342">
        <f>SUM(J53:J57)</f>
        <v>22932.31</v>
      </c>
      <c r="K52" s="342">
        <f>SUM(K53:K57)</f>
        <v>0</v>
      </c>
      <c r="L52" s="342">
        <f>SUM(L53:L57)</f>
        <v>17341.360800000002</v>
      </c>
      <c r="M52" s="342">
        <f>SUM(M53:M57)</f>
        <v>17341.360800000002</v>
      </c>
      <c r="N52" s="342">
        <f>SUM(N53:N57)</f>
        <v>5590.9491999999982</v>
      </c>
      <c r="O52" s="377"/>
    </row>
    <row r="53" spans="1:16" s="324" customFormat="1" ht="18">
      <c r="A53" s="351" t="str">
        <f>'[1]Orçamento Sintético'!A55</f>
        <v>1.07.1</v>
      </c>
      <c r="B53" s="351" t="str">
        <f>'[1]Orçamento Sintético'!D55</f>
        <v>Revisão em cobertura com telha ceramica tipo canal comum, Itabaiana ou similar, com reposição de 10% do material</v>
      </c>
      <c r="C53" s="351" t="str">
        <f>'[1]Orçamento Sintético'!E55</f>
        <v>m²</v>
      </c>
      <c r="D53" s="351">
        <v>298.68</v>
      </c>
      <c r="E53" s="385">
        <v>0</v>
      </c>
      <c r="F53" s="386">
        <v>298.68</v>
      </c>
      <c r="G53" s="352">
        <f t="shared" si="12"/>
        <v>298.68</v>
      </c>
      <c r="H53" s="352">
        <f t="shared" ref="H53:H110" si="18">SUM(D53-G53)</f>
        <v>0</v>
      </c>
      <c r="I53" s="378">
        <v>58.06</v>
      </c>
      <c r="J53" s="387">
        <f t="shared" ref="J53:J57" si="19">ROUND(D53*I53,2)</f>
        <v>17341.36</v>
      </c>
      <c r="K53" s="336">
        <f t="shared" ref="K53:K57" si="20">E53*I53</f>
        <v>0</v>
      </c>
      <c r="L53" s="336">
        <f t="shared" ref="L53:L57" si="21">F53*I53</f>
        <v>17341.360800000002</v>
      </c>
      <c r="M53" s="336">
        <f t="shared" ref="M53:M57" si="22">G53*I53</f>
        <v>17341.360800000002</v>
      </c>
      <c r="N53" s="336">
        <f t="shared" ref="N53:N57" si="23">J53-M53</f>
        <v>-8.0000000161817297E-4</v>
      </c>
      <c r="O53" s="356">
        <f t="shared" si="7"/>
        <v>1.0000000461324834</v>
      </c>
    </row>
    <row r="54" spans="1:16" s="324" customFormat="1" ht="36">
      <c r="A54" s="351" t="str">
        <f>'[1]Orçamento Sintético'!A56</f>
        <v>1.07.2</v>
      </c>
      <c r="B54" s="351" t="str">
        <f>'[1]Orçamento Sintético'!D56</f>
        <v>FABRICAÇÃO E INSTALAÇÃO DE TESOURA INTEIRA EM MADEIRA NÃO APARELHADA, VÃO DE 12 M, PARA TELHA CERÂMICA OU DE CONCRETO, INCLUSO IÇAMENTO. AF_07/2019</v>
      </c>
      <c r="C54" s="351" t="str">
        <f>'[1]Orçamento Sintético'!E56</f>
        <v>UN</v>
      </c>
      <c r="D54" s="351">
        <v>1</v>
      </c>
      <c r="E54" s="385">
        <v>0</v>
      </c>
      <c r="F54" s="386">
        <v>0</v>
      </c>
      <c r="G54" s="352">
        <f t="shared" si="12"/>
        <v>0</v>
      </c>
      <c r="H54" s="352">
        <f t="shared" si="18"/>
        <v>1</v>
      </c>
      <c r="I54" s="378">
        <v>2780.11</v>
      </c>
      <c r="J54" s="387">
        <f t="shared" si="19"/>
        <v>2780.11</v>
      </c>
      <c r="K54" s="336">
        <f t="shared" si="20"/>
        <v>0</v>
      </c>
      <c r="L54" s="336">
        <f t="shared" si="21"/>
        <v>0</v>
      </c>
      <c r="M54" s="336">
        <f t="shared" si="22"/>
        <v>0</v>
      </c>
      <c r="N54" s="336">
        <f t="shared" si="23"/>
        <v>2780.11</v>
      </c>
      <c r="O54" s="356">
        <f t="shared" si="7"/>
        <v>0</v>
      </c>
    </row>
    <row r="55" spans="1:16" s="324" customFormat="1" ht="27">
      <c r="A55" s="351" t="str">
        <f>'[1]Orçamento Sintético'!A57</f>
        <v>1.07.3</v>
      </c>
      <c r="B55" s="351" t="str">
        <f>'[1]Orçamento Sintético'!D57</f>
        <v>IMPERMEABILIZAÇÃO DE SUPERFÍCIE COM MANTA ASFÁLTICA, UMA CAMADA, INCLUSIVE APLICAÇÃO DE PRIMER ASFÁLTICO, E=3MM. AF_06/2018</v>
      </c>
      <c r="C55" s="351" t="str">
        <f>'[1]Orçamento Sintético'!E57</f>
        <v>m²</v>
      </c>
      <c r="D55" s="351">
        <v>18.36</v>
      </c>
      <c r="E55" s="385">
        <v>0</v>
      </c>
      <c r="F55" s="386">
        <v>0</v>
      </c>
      <c r="G55" s="352">
        <f t="shared" si="12"/>
        <v>0</v>
      </c>
      <c r="H55" s="352">
        <f t="shared" si="18"/>
        <v>18.36</v>
      </c>
      <c r="I55" s="378">
        <v>95.01</v>
      </c>
      <c r="J55" s="387">
        <f t="shared" si="19"/>
        <v>1744.38</v>
      </c>
      <c r="K55" s="336">
        <f t="shared" si="20"/>
        <v>0</v>
      </c>
      <c r="L55" s="336">
        <f t="shared" si="21"/>
        <v>0</v>
      </c>
      <c r="M55" s="336">
        <f t="shared" si="22"/>
        <v>0</v>
      </c>
      <c r="N55" s="336">
        <f t="shared" si="23"/>
        <v>1744.38</v>
      </c>
      <c r="O55" s="356">
        <f t="shared" si="7"/>
        <v>0</v>
      </c>
    </row>
    <row r="56" spans="1:16" s="324" customFormat="1" ht="9">
      <c r="A56" s="351" t="str">
        <f>'[1]Orçamento Sintético'!A58</f>
        <v>1.07.4</v>
      </c>
      <c r="B56" s="351" t="str">
        <f>'[1]Orçamento Sintético'!D58</f>
        <v>Limpeza de calha de zinco</v>
      </c>
      <c r="C56" s="351" t="str">
        <f>'[1]Orçamento Sintético'!E58</f>
        <v>m</v>
      </c>
      <c r="D56" s="351">
        <v>52.9</v>
      </c>
      <c r="E56" s="385">
        <v>0</v>
      </c>
      <c r="F56" s="386">
        <v>0</v>
      </c>
      <c r="G56" s="352">
        <f t="shared" si="12"/>
        <v>0</v>
      </c>
      <c r="H56" s="352">
        <f t="shared" si="18"/>
        <v>52.9</v>
      </c>
      <c r="I56" s="378">
        <v>15.66</v>
      </c>
      <c r="J56" s="387">
        <f t="shared" si="19"/>
        <v>828.41</v>
      </c>
      <c r="K56" s="336">
        <f t="shared" si="20"/>
        <v>0</v>
      </c>
      <c r="L56" s="336">
        <f t="shared" si="21"/>
        <v>0</v>
      </c>
      <c r="M56" s="336">
        <f t="shared" si="22"/>
        <v>0</v>
      </c>
      <c r="N56" s="336">
        <f t="shared" si="23"/>
        <v>828.41</v>
      </c>
      <c r="O56" s="356">
        <f t="shared" si="7"/>
        <v>0</v>
      </c>
    </row>
    <row r="57" spans="1:16" s="324" customFormat="1" ht="9">
      <c r="A57" s="351" t="str">
        <f>'[1]Orçamento Sintético'!A59</f>
        <v>1.07.5</v>
      </c>
      <c r="B57" s="351" t="str">
        <f>'[1]Orçamento Sintético'!D59</f>
        <v>Emassamento de algeroz</v>
      </c>
      <c r="C57" s="351" t="str">
        <f>'[1]Orçamento Sintético'!E59</f>
        <v>m</v>
      </c>
      <c r="D57" s="351">
        <v>26.45</v>
      </c>
      <c r="E57" s="385">
        <v>0</v>
      </c>
      <c r="F57" s="386">
        <v>0</v>
      </c>
      <c r="G57" s="352">
        <f t="shared" si="12"/>
        <v>0</v>
      </c>
      <c r="H57" s="352">
        <f t="shared" si="18"/>
        <v>26.45</v>
      </c>
      <c r="I57" s="378">
        <v>9</v>
      </c>
      <c r="J57" s="387">
        <f t="shared" si="19"/>
        <v>238.05</v>
      </c>
      <c r="K57" s="336">
        <f t="shared" si="20"/>
        <v>0</v>
      </c>
      <c r="L57" s="336">
        <f t="shared" si="21"/>
        <v>0</v>
      </c>
      <c r="M57" s="336">
        <f t="shared" si="22"/>
        <v>0</v>
      </c>
      <c r="N57" s="336">
        <f t="shared" si="23"/>
        <v>238.05</v>
      </c>
      <c r="O57" s="356">
        <f t="shared" si="7"/>
        <v>0</v>
      </c>
    </row>
    <row r="58" spans="1:16" s="324" customFormat="1" ht="9">
      <c r="A58" s="389" t="s">
        <v>32</v>
      </c>
      <c r="B58" s="381" t="s">
        <v>33</v>
      </c>
      <c r="C58" s="382"/>
      <c r="D58" s="383"/>
      <c r="E58" s="388"/>
      <c r="F58" s="340"/>
      <c r="G58" s="384"/>
      <c r="H58" s="384"/>
      <c r="I58" s="383"/>
      <c r="J58" s="342">
        <f>J59+J64+J68</f>
        <v>41922.979999999996</v>
      </c>
      <c r="K58" s="342">
        <f>K59+K64+K68</f>
        <v>0</v>
      </c>
      <c r="L58" s="342">
        <f>L59+L64+L68</f>
        <v>7844.19</v>
      </c>
      <c r="M58" s="342">
        <f>M59+M64+M68</f>
        <v>7844.19</v>
      </c>
      <c r="N58" s="342">
        <f>N59+N64+N68</f>
        <v>34078.79</v>
      </c>
      <c r="O58" s="377"/>
      <c r="P58" s="349"/>
    </row>
    <row r="59" spans="1:16" s="324" customFormat="1" ht="9">
      <c r="A59" s="390" t="str">
        <f>'[1]Orçamento Sintético'!A61</f>
        <v>1.08.01</v>
      </c>
      <c r="B59" s="390" t="str">
        <f>'[1]Orçamento Sintético'!D61</f>
        <v>PAREDES</v>
      </c>
      <c r="C59" s="390"/>
      <c r="D59" s="390"/>
      <c r="E59" s="391"/>
      <c r="F59" s="392"/>
      <c r="G59" s="371"/>
      <c r="H59" s="371"/>
      <c r="I59" s="393"/>
      <c r="J59" s="394">
        <f>SUM(J60:J63)</f>
        <v>16959.349999999999</v>
      </c>
      <c r="K59" s="394">
        <f>SUM(K60:K63)</f>
        <v>0</v>
      </c>
      <c r="L59" s="394">
        <f>SUM(L60:L63)</f>
        <v>7844.19</v>
      </c>
      <c r="M59" s="394">
        <f>SUM(M60:M63)</f>
        <v>7844.19</v>
      </c>
      <c r="N59" s="394">
        <f>SUM(N60:N63)</f>
        <v>9115.16</v>
      </c>
      <c r="O59" s="375"/>
    </row>
    <row r="60" spans="1:16" s="324" customFormat="1" ht="18">
      <c r="A60" s="351" t="str">
        <f>'[1]Orçamento Sintético'!A62</f>
        <v>1.08.01.1</v>
      </c>
      <c r="B60" s="351" t="str">
        <f>'[1]Orçamento Sintético'!D62</f>
        <v>Regularização de reboco interno, de parede, com argamassa traço t6 - 1:2:10 (cimento / cal / areia), espessura 0,5 cm</v>
      </c>
      <c r="C60" s="351" t="str">
        <f>'[1]Orçamento Sintético'!E62</f>
        <v>m²</v>
      </c>
      <c r="D60" s="351">
        <v>40.81</v>
      </c>
      <c r="E60" s="385">
        <v>0</v>
      </c>
      <c r="F60" s="386">
        <v>0</v>
      </c>
      <c r="G60" s="352">
        <f t="shared" si="12"/>
        <v>0</v>
      </c>
      <c r="H60" s="352">
        <f t="shared" si="18"/>
        <v>40.81</v>
      </c>
      <c r="I60" s="378">
        <v>9.67</v>
      </c>
      <c r="J60" s="387">
        <f>ROUND(D60*I60,2)</f>
        <v>394.63</v>
      </c>
      <c r="K60" s="336">
        <f t="shared" ref="K60:K63" si="24">E60*I60</f>
        <v>0</v>
      </c>
      <c r="L60" s="336">
        <f>F60*I60</f>
        <v>0</v>
      </c>
      <c r="M60" s="336">
        <f>G60*I60</f>
        <v>0</v>
      </c>
      <c r="N60" s="336">
        <f t="shared" ref="N60:N63" si="25">J60-M60</f>
        <v>394.63</v>
      </c>
      <c r="O60" s="356">
        <f t="shared" si="7"/>
        <v>0</v>
      </c>
    </row>
    <row r="61" spans="1:16" s="324" customFormat="1" ht="18">
      <c r="A61" s="351" t="str">
        <f>'[1]Orçamento Sintético'!A63</f>
        <v>1.08.01.2</v>
      </c>
      <c r="B61" s="351" t="str">
        <f>'[1]Orçamento Sintético'!D63</f>
        <v>Chapisco em parede com argamassa traço t1 - 1:3 (cimento / areia) - Revisado 08/2015</v>
      </c>
      <c r="C61" s="351" t="str">
        <f>'[1]Orçamento Sintético'!E63</f>
        <v>m²</v>
      </c>
      <c r="D61" s="351">
        <v>201.34</v>
      </c>
      <c r="E61" s="385">
        <v>0</v>
      </c>
      <c r="F61" s="386">
        <f t="shared" ref="F61:F62" si="26">D61</f>
        <v>201.34</v>
      </c>
      <c r="G61" s="352">
        <f t="shared" si="12"/>
        <v>201.34</v>
      </c>
      <c r="H61" s="352">
        <f t="shared" si="18"/>
        <v>0</v>
      </c>
      <c r="I61" s="378">
        <v>6.23</v>
      </c>
      <c r="J61" s="387">
        <f t="shared" ref="J61:J62" si="27">ROUND(D61*I61,2)-0.01</f>
        <v>1254.3399999999999</v>
      </c>
      <c r="K61" s="336">
        <f t="shared" si="24"/>
        <v>0</v>
      </c>
      <c r="L61" s="336">
        <f t="shared" ref="L61:L62" si="28">J61</f>
        <v>1254.3399999999999</v>
      </c>
      <c r="M61" s="336">
        <f t="shared" ref="M61:M62" si="29">L61</f>
        <v>1254.3399999999999</v>
      </c>
      <c r="N61" s="336">
        <f t="shared" si="25"/>
        <v>0</v>
      </c>
      <c r="O61" s="356">
        <f t="shared" si="7"/>
        <v>1</v>
      </c>
    </row>
    <row r="62" spans="1:16" s="324" customFormat="1" ht="18">
      <c r="A62" s="351" t="str">
        <f>'[1]Orçamento Sintético'!A64</f>
        <v>1.08.01.3</v>
      </c>
      <c r="B62" s="351" t="str">
        <f>'[1]Orçamento Sintético'!D64</f>
        <v>Reboco ou emboço interno, de teto, com argamassa traço t6 - 1:2:10 (cimento / cal / areia), espessura 1,5 cm</v>
      </c>
      <c r="C62" s="351" t="str">
        <f>'[1]Orçamento Sintético'!E64</f>
        <v>m²</v>
      </c>
      <c r="D62" s="351">
        <v>201.34</v>
      </c>
      <c r="E62" s="385">
        <v>0</v>
      </c>
      <c r="F62" s="386">
        <f t="shared" si="26"/>
        <v>201.34</v>
      </c>
      <c r="G62" s="352">
        <f t="shared" si="12"/>
        <v>201.34</v>
      </c>
      <c r="H62" s="352">
        <f t="shared" si="18"/>
        <v>0</v>
      </c>
      <c r="I62" s="378">
        <v>32.729999999999997</v>
      </c>
      <c r="J62" s="387">
        <f t="shared" si="27"/>
        <v>6589.8499999999995</v>
      </c>
      <c r="K62" s="336">
        <f t="shared" si="24"/>
        <v>0</v>
      </c>
      <c r="L62" s="336">
        <f t="shared" si="28"/>
        <v>6589.8499999999995</v>
      </c>
      <c r="M62" s="336">
        <f t="shared" si="29"/>
        <v>6589.8499999999995</v>
      </c>
      <c r="N62" s="336">
        <f t="shared" si="25"/>
        <v>0</v>
      </c>
      <c r="O62" s="356">
        <f t="shared" si="7"/>
        <v>1</v>
      </c>
    </row>
    <row r="63" spans="1:16" s="324" customFormat="1" ht="36">
      <c r="A63" s="351" t="str">
        <f>'[1]Orçamento Sintético'!A65</f>
        <v>1.08.01.4</v>
      </c>
      <c r="B63" s="351" t="str">
        <f>'[1]Orçamento Sintético'!D65</f>
        <v>Revestimento cerâmico para piso ou parede, 31 x 47 cm, pei 2, Tecnogrês, acetinado, linha branca, ref.55020 ou similar, aplicada c/ argamassa ind. ac-iii, rejunte acrílico, exceto regularização de base/emboço</v>
      </c>
      <c r="C63" s="351" t="str">
        <f>'[1]Orçamento Sintético'!E65</f>
        <v>m²</v>
      </c>
      <c r="D63" s="351">
        <v>127.14</v>
      </c>
      <c r="E63" s="385">
        <v>0</v>
      </c>
      <c r="F63" s="386">
        <v>0</v>
      </c>
      <c r="G63" s="352">
        <f t="shared" si="12"/>
        <v>0</v>
      </c>
      <c r="H63" s="352">
        <f t="shared" si="18"/>
        <v>127.14</v>
      </c>
      <c r="I63" s="378">
        <v>68.59</v>
      </c>
      <c r="J63" s="387">
        <f>ROUND(D63*I63,2)</f>
        <v>8720.5300000000007</v>
      </c>
      <c r="K63" s="336">
        <f t="shared" si="24"/>
        <v>0</v>
      </c>
      <c r="L63" s="336">
        <f>F63*I63</f>
        <v>0</v>
      </c>
      <c r="M63" s="336">
        <f>G63*I63</f>
        <v>0</v>
      </c>
      <c r="N63" s="336">
        <f t="shared" si="25"/>
        <v>8720.5300000000007</v>
      </c>
      <c r="O63" s="356">
        <f t="shared" si="7"/>
        <v>0</v>
      </c>
    </row>
    <row r="64" spans="1:16" s="395" customFormat="1" ht="9">
      <c r="A64" s="396" t="str">
        <f>'[1]Orçamento Sintético'!A66</f>
        <v>1.08.02</v>
      </c>
      <c r="B64" s="396" t="str">
        <f>'[1]Orçamento Sintético'!D66</f>
        <v>TETO</v>
      </c>
      <c r="C64" s="396"/>
      <c r="D64" s="396"/>
      <c r="E64" s="397"/>
      <c r="F64" s="392"/>
      <c r="G64" s="372"/>
      <c r="H64" s="372"/>
      <c r="I64" s="392"/>
      <c r="J64" s="394">
        <f>SUM(J65:J67)</f>
        <v>23404.13</v>
      </c>
      <c r="K64" s="394">
        <f>SUM(K65:K67)</f>
        <v>0</v>
      </c>
      <c r="L64" s="394">
        <f>SUM(L65:L67)</f>
        <v>0</v>
      </c>
      <c r="M64" s="394">
        <f>SUM(M65:M67)</f>
        <v>0</v>
      </c>
      <c r="N64" s="394">
        <f>SUM(N65:N67)</f>
        <v>23404.13</v>
      </c>
      <c r="O64" s="375"/>
    </row>
    <row r="65" spans="1:15" s="324" customFormat="1" ht="36">
      <c r="A65" s="351" t="str">
        <f>'[1]Orçamento Sintético'!A67</f>
        <v>1.08.02.1</v>
      </c>
      <c r="B65" s="351" t="str">
        <f>'[1]Orçamento Sintético'!D67</f>
        <v>CHAPISCO APLICADO NO TETO, COM ROLO PARA TEXTURA ACRÍLICA. ARGAMASSA TRAÇO 1:4 E EMULSÃO POLIMÉRICA (ADESIVO) COM PREPARO MANUAL. AF_06/2014</v>
      </c>
      <c r="C65" s="351" t="str">
        <f>'[1]Orçamento Sintético'!E67</f>
        <v>m²</v>
      </c>
      <c r="D65" s="351">
        <v>33.950000000000003</v>
      </c>
      <c r="E65" s="385">
        <v>0</v>
      </c>
      <c r="F65" s="386">
        <v>0</v>
      </c>
      <c r="G65" s="352">
        <f t="shared" si="12"/>
        <v>0</v>
      </c>
      <c r="H65" s="352">
        <f t="shared" si="18"/>
        <v>33.950000000000003</v>
      </c>
      <c r="I65" s="378">
        <v>6.92</v>
      </c>
      <c r="J65" s="387">
        <v>234.93</v>
      </c>
      <c r="K65" s="336">
        <f t="shared" ref="K65:K67" si="30">E65*I65</f>
        <v>0</v>
      </c>
      <c r="L65" s="336">
        <f t="shared" ref="L65:L67" si="31">F65*I65</f>
        <v>0</v>
      </c>
      <c r="M65" s="336">
        <f t="shared" ref="M65:M67" si="32">G65*I65</f>
        <v>0</v>
      </c>
      <c r="N65" s="336">
        <f t="shared" ref="N65:N67" si="33">J65-M65</f>
        <v>234.93</v>
      </c>
      <c r="O65" s="356">
        <f t="shared" si="7"/>
        <v>0</v>
      </c>
    </row>
    <row r="66" spans="1:15" s="324" customFormat="1" ht="18">
      <c r="A66" s="351" t="str">
        <f>'[1]Orçamento Sintético'!A68</f>
        <v>1.08.02.2</v>
      </c>
      <c r="B66" s="351" t="str">
        <f>'[1]Orçamento Sintético'!D68</f>
        <v>Reboco ou emboço interno, de teto, com argamassa traço t6 - 1:2:10 (cimento / cal / areia), espessura 1,5 cm</v>
      </c>
      <c r="C66" s="351" t="str">
        <f>'[1]Orçamento Sintético'!E68</f>
        <v>m²</v>
      </c>
      <c r="D66" s="351">
        <v>33.950000000000003</v>
      </c>
      <c r="E66" s="385">
        <v>0</v>
      </c>
      <c r="F66" s="386">
        <v>0</v>
      </c>
      <c r="G66" s="352">
        <f t="shared" si="12"/>
        <v>0</v>
      </c>
      <c r="H66" s="352">
        <f t="shared" si="18"/>
        <v>33.950000000000003</v>
      </c>
      <c r="I66" s="378">
        <v>32.729999999999997</v>
      </c>
      <c r="J66" s="387">
        <v>1111.18</v>
      </c>
      <c r="K66" s="336">
        <f t="shared" si="30"/>
        <v>0</v>
      </c>
      <c r="L66" s="336">
        <f t="shared" si="31"/>
        <v>0</v>
      </c>
      <c r="M66" s="336">
        <f t="shared" si="32"/>
        <v>0</v>
      </c>
      <c r="N66" s="336">
        <f t="shared" si="33"/>
        <v>1111.18</v>
      </c>
      <c r="O66" s="356">
        <f t="shared" si="7"/>
        <v>0</v>
      </c>
    </row>
    <row r="67" spans="1:15" s="324" customFormat="1" ht="27">
      <c r="A67" s="351" t="str">
        <f>'[1]Orçamento Sintético'!A69</f>
        <v>1.08.02.3</v>
      </c>
      <c r="B67" s="351" t="str">
        <f>'[1]Orçamento Sintético'!D69</f>
        <v>FORRO EM RÉGUAS DE PVC, FRISADO, PARA AMBIENTES COMERCIAIS, INCLUSIVE ESTRUTURA DE FIXAÇÃO. AF_05/2017_P</v>
      </c>
      <c r="C67" s="351" t="str">
        <f>'[1]Orçamento Sintético'!E69</f>
        <v>m²</v>
      </c>
      <c r="D67" s="351">
        <v>260.98</v>
      </c>
      <c r="E67" s="385">
        <v>0</v>
      </c>
      <c r="F67" s="386">
        <v>0</v>
      </c>
      <c r="G67" s="352">
        <f t="shared" si="12"/>
        <v>0</v>
      </c>
      <c r="H67" s="352">
        <f t="shared" si="18"/>
        <v>260.98</v>
      </c>
      <c r="I67" s="378">
        <v>84.52</v>
      </c>
      <c r="J67" s="387">
        <v>22058.02</v>
      </c>
      <c r="K67" s="336">
        <f t="shared" si="30"/>
        <v>0</v>
      </c>
      <c r="L67" s="336">
        <f t="shared" si="31"/>
        <v>0</v>
      </c>
      <c r="M67" s="336">
        <f t="shared" si="32"/>
        <v>0</v>
      </c>
      <c r="N67" s="336">
        <f t="shared" si="33"/>
        <v>22058.02</v>
      </c>
      <c r="O67" s="356">
        <f t="shared" si="7"/>
        <v>0</v>
      </c>
    </row>
    <row r="68" spans="1:15" s="395" customFormat="1" ht="9">
      <c r="A68" s="396" t="str">
        <f>'[1]Orçamento Sintético'!A70</f>
        <v>1.08.03</v>
      </c>
      <c r="B68" s="396" t="str">
        <f>'[1]Orçamento Sintético'!D70</f>
        <v>PEITORIL</v>
      </c>
      <c r="C68" s="396"/>
      <c r="D68" s="396"/>
      <c r="E68" s="397"/>
      <c r="F68" s="398"/>
      <c r="G68" s="372"/>
      <c r="H68" s="372"/>
      <c r="I68" s="392"/>
      <c r="J68" s="399">
        <f>J69</f>
        <v>1559.5</v>
      </c>
      <c r="K68" s="399">
        <f>K69</f>
        <v>0</v>
      </c>
      <c r="L68" s="399">
        <f>L69</f>
        <v>0</v>
      </c>
      <c r="M68" s="399">
        <f>M69</f>
        <v>0</v>
      </c>
      <c r="N68" s="399">
        <f>N69</f>
        <v>1559.5</v>
      </c>
      <c r="O68" s="375"/>
    </row>
    <row r="69" spans="1:15" s="324" customFormat="1" ht="9">
      <c r="A69" s="351" t="str">
        <f>'[1]Orçamento Sintético'!A71</f>
        <v>1.08.03.1</v>
      </c>
      <c r="B69" s="351" t="str">
        <f>'[1]Orçamento Sintético'!D71</f>
        <v>Peitoril granito cinza polido, c/ largura = 17 cm, esp = 2 cm</v>
      </c>
      <c r="C69" s="351" t="str">
        <f>'[1]Orçamento Sintético'!E71</f>
        <v>m</v>
      </c>
      <c r="D69" s="351">
        <v>16.55</v>
      </c>
      <c r="E69" s="385">
        <v>0</v>
      </c>
      <c r="F69" s="386">
        <v>0</v>
      </c>
      <c r="G69" s="352">
        <f t="shared" si="12"/>
        <v>0</v>
      </c>
      <c r="H69" s="352">
        <f t="shared" si="18"/>
        <v>16.55</v>
      </c>
      <c r="I69" s="378">
        <v>94.23</v>
      </c>
      <c r="J69" s="387">
        <v>1559.5</v>
      </c>
      <c r="K69" s="336">
        <f>E69*I69</f>
        <v>0</v>
      </c>
      <c r="L69" s="336">
        <f>F69*I69</f>
        <v>0</v>
      </c>
      <c r="M69" s="336">
        <f>G69*I69</f>
        <v>0</v>
      </c>
      <c r="N69" s="336">
        <f>J69-M69</f>
        <v>1559.5</v>
      </c>
      <c r="O69" s="356">
        <f t="shared" si="7"/>
        <v>0</v>
      </c>
    </row>
    <row r="70" spans="1:15" s="400" customFormat="1" ht="9">
      <c r="A70" s="381" t="str">
        <f>'[1]Orçamento Sintético'!A72</f>
        <v>1.09</v>
      </c>
      <c r="B70" s="381" t="str">
        <f>'[1]Orçamento Sintético'!D72</f>
        <v>PAVIMENTAÇÃO</v>
      </c>
      <c r="C70" s="381"/>
      <c r="D70" s="381"/>
      <c r="E70" s="388"/>
      <c r="F70" s="401"/>
      <c r="G70" s="402"/>
      <c r="H70" s="402"/>
      <c r="I70" s="403"/>
      <c r="J70" s="404">
        <f>SUM(J71:J76)</f>
        <v>25424.45</v>
      </c>
      <c r="K70" s="404">
        <f>SUM(K71:K76)</f>
        <v>0</v>
      </c>
      <c r="L70" s="404">
        <f>SUM(L71:L76)</f>
        <v>0</v>
      </c>
      <c r="M70" s="404">
        <f>SUM(M71:M76)</f>
        <v>0</v>
      </c>
      <c r="N70" s="404">
        <f>SUM(N71:N76)</f>
        <v>25424.45</v>
      </c>
      <c r="O70" s="405"/>
    </row>
    <row r="71" spans="1:15" s="324" customFormat="1" ht="18">
      <c r="A71" s="351" t="str">
        <f>'[1]Orçamento Sintético'!A73</f>
        <v>1.09.1</v>
      </c>
      <c r="B71" s="351" t="str">
        <f>'[1]Orçamento Sintético'!D73</f>
        <v>Camada impermeabilizadora, espessura = 7,0cm, c/ concreto fck = 15mpa</v>
      </c>
      <c r="C71" s="351" t="str">
        <f>'[1]Orçamento Sintético'!E73</f>
        <v>m²</v>
      </c>
      <c r="D71" s="351">
        <v>33.090000000000003</v>
      </c>
      <c r="E71" s="385">
        <v>0</v>
      </c>
      <c r="F71" s="386">
        <v>0</v>
      </c>
      <c r="G71" s="352">
        <f t="shared" si="12"/>
        <v>0</v>
      </c>
      <c r="H71" s="352">
        <f t="shared" si="18"/>
        <v>33.090000000000003</v>
      </c>
      <c r="I71" s="378">
        <v>29.52</v>
      </c>
      <c r="J71" s="387">
        <v>976.81</v>
      </c>
      <c r="K71" s="336">
        <f t="shared" ref="K71:K76" si="34">E71*I71</f>
        <v>0</v>
      </c>
      <c r="L71" s="336">
        <f t="shared" ref="L71:L76" si="35">F71*I71</f>
        <v>0</v>
      </c>
      <c r="M71" s="336">
        <f t="shared" ref="M71:M76" si="36">G71*I71</f>
        <v>0</v>
      </c>
      <c r="N71" s="336">
        <f t="shared" ref="N71:N76" si="37">J71-M71</f>
        <v>976.81</v>
      </c>
      <c r="O71" s="356">
        <f t="shared" si="7"/>
        <v>0</v>
      </c>
    </row>
    <row r="72" spans="1:15" s="324" customFormat="1" ht="18">
      <c r="A72" s="351" t="str">
        <f>'[1]Orçamento Sintético'!A74</f>
        <v>1.09.2</v>
      </c>
      <c r="B72" s="351" t="str">
        <f>'[1]Orçamento Sintético'!D74</f>
        <v>Regularização de base para revest. de pisos com arg. traço t4, esp. média = 2,5cm</v>
      </c>
      <c r="C72" s="351" t="str">
        <f>'[1]Orçamento Sintético'!E74</f>
        <v>m²</v>
      </c>
      <c r="D72" s="351">
        <v>310.54000000000002</v>
      </c>
      <c r="E72" s="385">
        <v>0</v>
      </c>
      <c r="F72" s="386">
        <v>0</v>
      </c>
      <c r="G72" s="352">
        <f t="shared" si="12"/>
        <v>0</v>
      </c>
      <c r="H72" s="352">
        <f t="shared" si="18"/>
        <v>310.54000000000002</v>
      </c>
      <c r="I72" s="378">
        <v>24.81</v>
      </c>
      <c r="J72" s="387">
        <v>7704.49</v>
      </c>
      <c r="K72" s="336">
        <f t="shared" si="34"/>
        <v>0</v>
      </c>
      <c r="L72" s="336">
        <f t="shared" si="35"/>
        <v>0</v>
      </c>
      <c r="M72" s="336">
        <f t="shared" si="36"/>
        <v>0</v>
      </c>
      <c r="N72" s="336">
        <f t="shared" si="37"/>
        <v>7704.49</v>
      </c>
      <c r="O72" s="356">
        <f t="shared" si="7"/>
        <v>0</v>
      </c>
    </row>
    <row r="73" spans="1:15" s="324" customFormat="1" ht="36">
      <c r="A73" s="351" t="str">
        <f>'[1]Orçamento Sintético'!A75</f>
        <v>1.09.3</v>
      </c>
      <c r="B73" s="351" t="str">
        <f>'[1]Orçamento Sintético'!D75</f>
        <v>Revestimento cerâmico para piso ou parede, 53 x 53 cm, Arielle, linha riviera, cor branca ou bege, ou similar, PEI-4, aplicado com argamassa industrializada ac-ii, rejuntado, exclusive regularização de base ou emboço</v>
      </c>
      <c r="C73" s="351" t="str">
        <f>'[1]Orçamento Sintético'!E75</f>
        <v>m²</v>
      </c>
      <c r="D73" s="351">
        <v>48.62</v>
      </c>
      <c r="E73" s="385">
        <v>0</v>
      </c>
      <c r="F73" s="386">
        <v>0</v>
      </c>
      <c r="G73" s="352">
        <f t="shared" si="12"/>
        <v>0</v>
      </c>
      <c r="H73" s="352">
        <f t="shared" si="18"/>
        <v>48.62</v>
      </c>
      <c r="I73" s="378">
        <v>54.69</v>
      </c>
      <c r="J73" s="387">
        <v>2659.02</v>
      </c>
      <c r="K73" s="336">
        <f t="shared" si="34"/>
        <v>0</v>
      </c>
      <c r="L73" s="336">
        <f t="shared" si="35"/>
        <v>0</v>
      </c>
      <c r="M73" s="336">
        <f t="shared" si="36"/>
        <v>0</v>
      </c>
      <c r="N73" s="336">
        <f t="shared" si="37"/>
        <v>2659.02</v>
      </c>
      <c r="O73" s="356">
        <f t="shared" si="7"/>
        <v>0</v>
      </c>
    </row>
    <row r="74" spans="1:15" s="324" customFormat="1" ht="9">
      <c r="A74" s="351" t="str">
        <f>'[1]Orçamento Sintético'!A76</f>
        <v>1.09.4</v>
      </c>
      <c r="B74" s="351" t="str">
        <f>'[1]Orçamento Sintético'!D76</f>
        <v>Rodapé alta resistência, h = 10 cm</v>
      </c>
      <c r="C74" s="351" t="str">
        <f>'[1]Orçamento Sintético'!E76</f>
        <v>m</v>
      </c>
      <c r="D74" s="351">
        <v>112.3</v>
      </c>
      <c r="E74" s="385">
        <v>0</v>
      </c>
      <c r="F74" s="386">
        <v>0</v>
      </c>
      <c r="G74" s="352">
        <f t="shared" si="12"/>
        <v>0</v>
      </c>
      <c r="H74" s="352">
        <f t="shared" si="18"/>
        <v>112.3</v>
      </c>
      <c r="I74" s="378">
        <v>20.48</v>
      </c>
      <c r="J74" s="387">
        <v>2299.9</v>
      </c>
      <c r="K74" s="336">
        <f t="shared" si="34"/>
        <v>0</v>
      </c>
      <c r="L74" s="336">
        <f t="shared" si="35"/>
        <v>0</v>
      </c>
      <c r="M74" s="336">
        <f t="shared" si="36"/>
        <v>0</v>
      </c>
      <c r="N74" s="336">
        <f t="shared" si="37"/>
        <v>2299.9</v>
      </c>
      <c r="O74" s="356">
        <f t="shared" si="7"/>
        <v>0</v>
      </c>
    </row>
    <row r="75" spans="1:15" s="324" customFormat="1" ht="9">
      <c r="A75" s="351" t="str">
        <f>'[1]Orçamento Sintético'!A77</f>
        <v>1.09.5</v>
      </c>
      <c r="B75" s="351" t="str">
        <f>'[1]Orçamento Sintético'!D77</f>
        <v>Soleira em granito cinza andorinha, l = 15 cm, e = 2 cm</v>
      </c>
      <c r="C75" s="351" t="str">
        <f>'[1]Orçamento Sintético'!E77</f>
        <v>m</v>
      </c>
      <c r="D75" s="351">
        <v>5.7</v>
      </c>
      <c r="E75" s="385">
        <v>0</v>
      </c>
      <c r="F75" s="386">
        <v>0</v>
      </c>
      <c r="G75" s="352">
        <f t="shared" si="12"/>
        <v>0</v>
      </c>
      <c r="H75" s="352">
        <f t="shared" si="18"/>
        <v>5.7</v>
      </c>
      <c r="I75" s="378">
        <v>68.97</v>
      </c>
      <c r="J75" s="387">
        <v>393.12</v>
      </c>
      <c r="K75" s="336">
        <f t="shared" si="34"/>
        <v>0</v>
      </c>
      <c r="L75" s="336">
        <f t="shared" si="35"/>
        <v>0</v>
      </c>
      <c r="M75" s="336">
        <f t="shared" si="36"/>
        <v>0</v>
      </c>
      <c r="N75" s="336">
        <f t="shared" si="37"/>
        <v>393.12</v>
      </c>
      <c r="O75" s="356">
        <f t="shared" ref="O75:O110" si="38">L75/J75</f>
        <v>0</v>
      </c>
    </row>
    <row r="76" spans="1:15" s="324" customFormat="1" ht="27">
      <c r="A76" s="351" t="str">
        <f>'[1]Orçamento Sintético'!A78</f>
        <v>1.09.6</v>
      </c>
      <c r="B76" s="351" t="str">
        <f>'[1]Orçamento Sintético'!D78</f>
        <v>Piso alta resistência 12 mm, cor cinza, com juntas plásticas, polimento até o esmeril 400 e enceramento, exclusive argamassa de regularização, aplicado</v>
      </c>
      <c r="C76" s="351" t="str">
        <f>'[1]Orçamento Sintético'!E78</f>
        <v>m²</v>
      </c>
      <c r="D76" s="351">
        <v>256.73</v>
      </c>
      <c r="E76" s="385">
        <v>0</v>
      </c>
      <c r="F76" s="386">
        <v>0</v>
      </c>
      <c r="G76" s="352">
        <f t="shared" si="12"/>
        <v>0</v>
      </c>
      <c r="H76" s="352">
        <f t="shared" si="18"/>
        <v>256.73</v>
      </c>
      <c r="I76" s="378">
        <v>44.37</v>
      </c>
      <c r="J76" s="387">
        <v>11391.11</v>
      </c>
      <c r="K76" s="336">
        <f t="shared" si="34"/>
        <v>0</v>
      </c>
      <c r="L76" s="336">
        <f t="shared" si="35"/>
        <v>0</v>
      </c>
      <c r="M76" s="336">
        <f t="shared" si="36"/>
        <v>0</v>
      </c>
      <c r="N76" s="336">
        <f t="shared" si="37"/>
        <v>11391.11</v>
      </c>
      <c r="O76" s="356">
        <f t="shared" si="38"/>
        <v>0</v>
      </c>
    </row>
    <row r="77" spans="1:15" s="400" customFormat="1" ht="9">
      <c r="A77" s="381" t="str">
        <f>'[1]Orçamento Sintético'!A79</f>
        <v>1.10</v>
      </c>
      <c r="B77" s="381" t="str">
        <f>'[1]Orçamento Sintético'!D79</f>
        <v>ESQUADRIAS</v>
      </c>
      <c r="C77" s="381"/>
      <c r="D77" s="381"/>
      <c r="E77" s="388"/>
      <c r="F77" s="401"/>
      <c r="G77" s="402"/>
      <c r="H77" s="402"/>
      <c r="I77" s="403"/>
      <c r="J77" s="404">
        <f>J78+J84+J88</f>
        <v>21628.6</v>
      </c>
      <c r="K77" s="404">
        <f>K78+K84+K88</f>
        <v>0</v>
      </c>
      <c r="L77" s="404">
        <f>L78+L84+L88</f>
        <v>5488.72</v>
      </c>
      <c r="M77" s="404">
        <f>M78+M84+M88</f>
        <v>5488.72</v>
      </c>
      <c r="N77" s="404">
        <f>N78+N84+N88</f>
        <v>16139.88</v>
      </c>
      <c r="O77" s="405"/>
    </row>
    <row r="78" spans="1:15" s="324" customFormat="1" ht="9">
      <c r="A78" s="390" t="str">
        <f>'[1]Orçamento Sintético'!A80</f>
        <v>1.10.01</v>
      </c>
      <c r="B78" s="390" t="str">
        <f>'[1]Orçamento Sintético'!D80</f>
        <v>MADEIRA</v>
      </c>
      <c r="C78" s="390"/>
      <c r="D78" s="390"/>
      <c r="E78" s="391"/>
      <c r="F78" s="398"/>
      <c r="G78" s="371"/>
      <c r="H78" s="371"/>
      <c r="I78" s="393"/>
      <c r="J78" s="406">
        <f>SUM(J79:J83)</f>
        <v>11897.23</v>
      </c>
      <c r="K78" s="406">
        <f>SUM(K79:K83)</f>
        <v>0</v>
      </c>
      <c r="L78" s="406">
        <f>SUM(L79:L83)</f>
        <v>5488.72</v>
      </c>
      <c r="M78" s="406">
        <f>SUM(M79:M83)</f>
        <v>5488.72</v>
      </c>
      <c r="N78" s="406">
        <f>SUM(N79:N83)</f>
        <v>6408.51</v>
      </c>
      <c r="O78" s="393"/>
    </row>
    <row r="79" spans="1:15" s="324" customFormat="1" ht="27">
      <c r="A79" s="351" t="str">
        <f>'[1]Orçamento Sintético'!A81</f>
        <v>1.10.01.1</v>
      </c>
      <c r="B79" s="351" t="str">
        <f>'[1]Orçamento Sintético'!D81</f>
        <v>Porta em madeira compensada (canela), lisa, semi-ôca, 0.90 x 2.10 m, para sanitário de deficiente físico (inclusive batente, ferragens, fechadura, suporte e chapa de alumínio e=1mm) - Rev 03</v>
      </c>
      <c r="C79" s="351" t="str">
        <f>'[1]Orçamento Sintético'!E81</f>
        <v>un</v>
      </c>
      <c r="D79" s="351">
        <v>4</v>
      </c>
      <c r="E79" s="385">
        <v>0</v>
      </c>
      <c r="F79" s="386">
        <v>4</v>
      </c>
      <c r="G79" s="352">
        <f t="shared" si="12"/>
        <v>4</v>
      </c>
      <c r="H79" s="352">
        <f t="shared" si="18"/>
        <v>0</v>
      </c>
      <c r="I79" s="378">
        <v>1372.18</v>
      </c>
      <c r="J79" s="387">
        <f t="shared" ref="J79:J83" si="39">ROUND(D79*I79,2)</f>
        <v>5488.72</v>
      </c>
      <c r="K79" s="336">
        <f t="shared" ref="K79:K83" si="40">E79*I79</f>
        <v>0</v>
      </c>
      <c r="L79" s="336">
        <f t="shared" ref="L79:L83" si="41">F79*I79</f>
        <v>5488.72</v>
      </c>
      <c r="M79" s="336">
        <f t="shared" ref="M79:M83" si="42">G79*I79</f>
        <v>5488.72</v>
      </c>
      <c r="N79" s="336">
        <f t="shared" ref="N79:N83" si="43">J79-M79</f>
        <v>0</v>
      </c>
      <c r="O79" s="356">
        <f t="shared" si="38"/>
        <v>1</v>
      </c>
    </row>
    <row r="80" spans="1:15" s="324" customFormat="1" ht="18">
      <c r="A80" s="351" t="str">
        <f>'[1]Orçamento Sintético'!A82</f>
        <v>1.10.01.2</v>
      </c>
      <c r="B80" s="351" t="str">
        <f>'[1]Orçamento Sintético'!D82</f>
        <v>Porta em madeira de lei, de correr, lisa, semi-ôca 0,90x2,10m, inclusive batentes e ferragens - Rev 02</v>
      </c>
      <c r="C80" s="351" t="str">
        <f>'[1]Orçamento Sintético'!E82</f>
        <v>un</v>
      </c>
      <c r="D80" s="351">
        <v>1</v>
      </c>
      <c r="E80" s="385">
        <v>0</v>
      </c>
      <c r="F80" s="386">
        <v>0</v>
      </c>
      <c r="G80" s="352">
        <f t="shared" si="12"/>
        <v>0</v>
      </c>
      <c r="H80" s="352">
        <f t="shared" si="18"/>
        <v>1</v>
      </c>
      <c r="I80" s="378">
        <v>1131.52</v>
      </c>
      <c r="J80" s="387">
        <f t="shared" si="39"/>
        <v>1131.52</v>
      </c>
      <c r="K80" s="336">
        <f t="shared" si="40"/>
        <v>0</v>
      </c>
      <c r="L80" s="336">
        <f t="shared" si="41"/>
        <v>0</v>
      </c>
      <c r="M80" s="336">
        <f t="shared" si="42"/>
        <v>0</v>
      </c>
      <c r="N80" s="336">
        <f t="shared" si="43"/>
        <v>1131.52</v>
      </c>
      <c r="O80" s="356">
        <f t="shared" si="38"/>
        <v>0</v>
      </c>
    </row>
    <row r="81" spans="1:16" s="324" customFormat="1" ht="18">
      <c r="A81" s="351" t="str">
        <f>'[1]Orçamento Sintético'!A83</f>
        <v>1.10.01.3</v>
      </c>
      <c r="B81" s="351" t="str">
        <f>'[1]Orçamento Sintético'!D83</f>
        <v>Porta em madeira compensada (canela), lisa, semi-ôca, 0.90 x 2.10 m, inclusive batentes e ferragens</v>
      </c>
      <c r="C81" s="351" t="str">
        <f>'[1]Orçamento Sintético'!E83</f>
        <v>un</v>
      </c>
      <c r="D81" s="351">
        <v>1</v>
      </c>
      <c r="E81" s="385">
        <v>0</v>
      </c>
      <c r="F81" s="386">
        <v>0</v>
      </c>
      <c r="G81" s="352">
        <f t="shared" si="12"/>
        <v>0</v>
      </c>
      <c r="H81" s="352">
        <f t="shared" si="18"/>
        <v>1</v>
      </c>
      <c r="I81" s="378">
        <v>840.59</v>
      </c>
      <c r="J81" s="387">
        <f t="shared" si="39"/>
        <v>840.59</v>
      </c>
      <c r="K81" s="336">
        <f t="shared" si="40"/>
        <v>0</v>
      </c>
      <c r="L81" s="336">
        <f t="shared" si="41"/>
        <v>0</v>
      </c>
      <c r="M81" s="336">
        <f t="shared" si="42"/>
        <v>0</v>
      </c>
      <c r="N81" s="336">
        <f t="shared" si="43"/>
        <v>840.59</v>
      </c>
      <c r="O81" s="356">
        <f t="shared" si="38"/>
        <v>0</v>
      </c>
    </row>
    <row r="82" spans="1:16" s="324" customFormat="1" ht="27">
      <c r="A82" s="351" t="str">
        <f>'[1]Orçamento Sintético'!A84</f>
        <v>1.10.01.4</v>
      </c>
      <c r="B82" s="351" t="str">
        <f>'[1]Orçamento Sintético'!D84</f>
        <v>Ferragem para divisória (vão porta) composta de 3 dobradiças palmela e 1 fechadura tubular Lockwell com botão de giro para travamento, ref:41410N, ou similar</v>
      </c>
      <c r="C82" s="351" t="str">
        <f>'[1]Orçamento Sintético'!E84</f>
        <v>cj</v>
      </c>
      <c r="D82" s="351">
        <v>8</v>
      </c>
      <c r="E82" s="385">
        <v>0</v>
      </c>
      <c r="F82" s="386">
        <v>0</v>
      </c>
      <c r="G82" s="352">
        <f t="shared" si="12"/>
        <v>0</v>
      </c>
      <c r="H82" s="352">
        <f t="shared" si="18"/>
        <v>8</v>
      </c>
      <c r="I82" s="378">
        <v>223.01</v>
      </c>
      <c r="J82" s="387">
        <f t="shared" si="39"/>
        <v>1784.08</v>
      </c>
      <c r="K82" s="336">
        <f t="shared" si="40"/>
        <v>0</v>
      </c>
      <c r="L82" s="336">
        <f t="shared" si="41"/>
        <v>0</v>
      </c>
      <c r="M82" s="336">
        <f t="shared" si="42"/>
        <v>0</v>
      </c>
      <c r="N82" s="336">
        <f t="shared" si="43"/>
        <v>1784.08</v>
      </c>
      <c r="O82" s="356">
        <f t="shared" si="38"/>
        <v>0</v>
      </c>
    </row>
    <row r="83" spans="1:16" s="324" customFormat="1" ht="18">
      <c r="A83" s="351" t="str">
        <f>'[1]Orçamento Sintético'!A85</f>
        <v>1.10.01.5</v>
      </c>
      <c r="B83" s="351" t="str">
        <f>'[1]Orçamento Sintético'!D85</f>
        <v>Porta para divisória, dim. 820 x 2110 x 35mm, Naval ou similar - Rev. 01</v>
      </c>
      <c r="C83" s="351" t="str">
        <f>'[1]Orçamento Sintético'!E85</f>
        <v>Un</v>
      </c>
      <c r="D83" s="351">
        <v>8</v>
      </c>
      <c r="E83" s="385">
        <v>0</v>
      </c>
      <c r="F83" s="386">
        <v>0</v>
      </c>
      <c r="G83" s="352">
        <f t="shared" si="12"/>
        <v>0</v>
      </c>
      <c r="H83" s="352">
        <f t="shared" si="18"/>
        <v>8</v>
      </c>
      <c r="I83" s="378">
        <v>331.54</v>
      </c>
      <c r="J83" s="387">
        <f t="shared" si="39"/>
        <v>2652.32</v>
      </c>
      <c r="K83" s="336">
        <f t="shared" si="40"/>
        <v>0</v>
      </c>
      <c r="L83" s="336">
        <f t="shared" si="41"/>
        <v>0</v>
      </c>
      <c r="M83" s="336">
        <f t="shared" si="42"/>
        <v>0</v>
      </c>
      <c r="N83" s="336">
        <f t="shared" si="43"/>
        <v>2652.32</v>
      </c>
      <c r="O83" s="356">
        <f t="shared" si="38"/>
        <v>0</v>
      </c>
    </row>
    <row r="84" spans="1:16" s="369" customFormat="1" ht="9">
      <c r="A84" s="390" t="str">
        <f>'[1]Orçamento Sintético'!A86</f>
        <v>1.10.02</v>
      </c>
      <c r="B84" s="390" t="str">
        <f>'[1]Orçamento Sintético'!D86</f>
        <v>ALUMINIO</v>
      </c>
      <c r="C84" s="390"/>
      <c r="D84" s="390"/>
      <c r="E84" s="391"/>
      <c r="F84" s="398"/>
      <c r="G84" s="371"/>
      <c r="H84" s="371"/>
      <c r="I84" s="393"/>
      <c r="J84" s="407">
        <f>SUM(J85:J87)</f>
        <v>8383.1899999999987</v>
      </c>
      <c r="K84" s="407">
        <f>SUM(K85:K87)</f>
        <v>0</v>
      </c>
      <c r="L84" s="407">
        <f>SUM(L85:L87)</f>
        <v>0</v>
      </c>
      <c r="M84" s="407">
        <f>SUM(M85:M87)</f>
        <v>0</v>
      </c>
      <c r="N84" s="407">
        <f>SUM(N85:N87)</f>
        <v>8383.1899999999987</v>
      </c>
      <c r="O84" s="375"/>
    </row>
    <row r="85" spans="1:16" s="324" customFormat="1" ht="18">
      <c r="A85" s="351" t="str">
        <f>'[1]Orçamento Sintético'!A87</f>
        <v>1.10.02.1</v>
      </c>
      <c r="B85" s="351" t="str">
        <f>'[1]Orçamento Sintético'!D87</f>
        <v>Janela em alumínio, cor N/P/B, tipo moldura-vidro, de correr, exclusive vidro</v>
      </c>
      <c r="C85" s="351" t="str">
        <f>'[1]Orçamento Sintético'!E87</f>
        <v>m²</v>
      </c>
      <c r="D85" s="351">
        <v>9.8000000000000007</v>
      </c>
      <c r="E85" s="385">
        <v>0</v>
      </c>
      <c r="F85" s="386">
        <v>0</v>
      </c>
      <c r="G85" s="352">
        <f t="shared" si="12"/>
        <v>0</v>
      </c>
      <c r="H85" s="352">
        <f t="shared" si="18"/>
        <v>9.8000000000000007</v>
      </c>
      <c r="I85" s="378">
        <v>295.58999999999997</v>
      </c>
      <c r="J85" s="387">
        <f t="shared" ref="J85:J87" si="44">ROUND(D85*I85,2)</f>
        <v>2896.78</v>
      </c>
      <c r="K85" s="336">
        <f t="shared" ref="K85:K87" si="45">E85*I85</f>
        <v>0</v>
      </c>
      <c r="L85" s="336">
        <f t="shared" ref="L85:L87" si="46">F85*I85</f>
        <v>0</v>
      </c>
      <c r="M85" s="336">
        <f t="shared" ref="M85:M87" si="47">G85*I85</f>
        <v>0</v>
      </c>
      <c r="N85" s="336">
        <f t="shared" ref="N85:N87" si="48">J85-M85</f>
        <v>2896.78</v>
      </c>
      <c r="O85" s="356">
        <f t="shared" si="38"/>
        <v>0</v>
      </c>
    </row>
    <row r="86" spans="1:16" s="324" customFormat="1" ht="9">
      <c r="A86" s="351" t="str">
        <f>'[1]Orçamento Sintético'!A88</f>
        <v>1.10.02.2</v>
      </c>
      <c r="B86" s="351" t="str">
        <f>'[1]Orçamento Sintético'!D88</f>
        <v>Revisão de esquadrias de alumínio</v>
      </c>
      <c r="C86" s="351" t="str">
        <f>'[1]Orçamento Sintético'!E88</f>
        <v>m²</v>
      </c>
      <c r="D86" s="351">
        <v>23.82</v>
      </c>
      <c r="E86" s="385">
        <v>0</v>
      </c>
      <c r="F86" s="386">
        <v>0</v>
      </c>
      <c r="G86" s="352">
        <f t="shared" si="12"/>
        <v>0</v>
      </c>
      <c r="H86" s="352">
        <f t="shared" si="18"/>
        <v>23.82</v>
      </c>
      <c r="I86" s="378">
        <v>108.65</v>
      </c>
      <c r="J86" s="387">
        <f t="shared" si="44"/>
        <v>2588.04</v>
      </c>
      <c r="K86" s="336">
        <f t="shared" si="45"/>
        <v>0</v>
      </c>
      <c r="L86" s="336">
        <f t="shared" si="46"/>
        <v>0</v>
      </c>
      <c r="M86" s="336">
        <f t="shared" si="47"/>
        <v>0</v>
      </c>
      <c r="N86" s="336">
        <f t="shared" si="48"/>
        <v>2588.04</v>
      </c>
      <c r="O86" s="356">
        <f t="shared" si="38"/>
        <v>0</v>
      </c>
    </row>
    <row r="87" spans="1:16" s="324" customFormat="1" ht="27">
      <c r="A87" s="351" t="str">
        <f>'[1]Orçamento Sintético'!A89</f>
        <v>1.10.02.3</v>
      </c>
      <c r="B87" s="351" t="str">
        <f>'[1]Orçamento Sintético'!D89</f>
        <v>Porta ou janela em alumínio, cor N/P/B,tipo veneziana, de abrir ou correr, completa inclusive caixilhos, dobradiças ou roldanas e fechadura</v>
      </c>
      <c r="C87" s="351" t="str">
        <f>'[1]Orçamento Sintético'!E89</f>
        <v>m²</v>
      </c>
      <c r="D87" s="351">
        <v>8.64</v>
      </c>
      <c r="E87" s="385">
        <v>0</v>
      </c>
      <c r="F87" s="386">
        <v>0</v>
      </c>
      <c r="G87" s="352">
        <f t="shared" si="12"/>
        <v>0</v>
      </c>
      <c r="H87" s="352">
        <f t="shared" si="18"/>
        <v>8.64</v>
      </c>
      <c r="I87" s="378">
        <v>335.46</v>
      </c>
      <c r="J87" s="387">
        <f t="shared" si="44"/>
        <v>2898.37</v>
      </c>
      <c r="K87" s="336">
        <f t="shared" si="45"/>
        <v>0</v>
      </c>
      <c r="L87" s="336">
        <f t="shared" si="46"/>
        <v>0</v>
      </c>
      <c r="M87" s="336">
        <f t="shared" si="47"/>
        <v>0</v>
      </c>
      <c r="N87" s="336">
        <f t="shared" si="48"/>
        <v>2898.37</v>
      </c>
      <c r="O87" s="356">
        <f t="shared" si="38"/>
        <v>0</v>
      </c>
    </row>
    <row r="88" spans="1:16" s="369" customFormat="1" ht="9">
      <c r="A88" s="390" t="str">
        <f>'[1]Orçamento Sintético'!A90</f>
        <v>1.10.03</v>
      </c>
      <c r="B88" s="390" t="str">
        <f>'[1]Orçamento Sintético'!D90</f>
        <v>METÁLICA</v>
      </c>
      <c r="C88" s="390"/>
      <c r="D88" s="390"/>
      <c r="E88" s="391"/>
      <c r="F88" s="398"/>
      <c r="G88" s="371"/>
      <c r="H88" s="371"/>
      <c r="I88" s="393"/>
      <c r="J88" s="407">
        <f>SUM(J89:J90)</f>
        <v>1348.1799999999998</v>
      </c>
      <c r="K88" s="407">
        <f>SUM(K89:K90)</f>
        <v>0</v>
      </c>
      <c r="L88" s="407">
        <f>SUM(L89:L90)</f>
        <v>0</v>
      </c>
      <c r="M88" s="407">
        <f>SUM(M89:M90)</f>
        <v>0</v>
      </c>
      <c r="N88" s="407">
        <f>SUM(N89:N90)</f>
        <v>1348.1799999999998</v>
      </c>
      <c r="O88" s="375"/>
    </row>
    <row r="89" spans="1:16" s="324" customFormat="1" ht="9">
      <c r="A89" s="351" t="str">
        <f>'[1]Orçamento Sintético'!A91</f>
        <v>1.10.03.1</v>
      </c>
      <c r="B89" s="351" t="str">
        <f>'[1]Orçamento Sintético'!D91</f>
        <v>Revisão de esquadria de ferro</v>
      </c>
      <c r="C89" s="351" t="str">
        <f>'[1]Orçamento Sintético'!E91</f>
        <v>m²</v>
      </c>
      <c r="D89" s="351">
        <v>1.5</v>
      </c>
      <c r="E89" s="385">
        <v>0</v>
      </c>
      <c r="F89" s="386">
        <v>0</v>
      </c>
      <c r="G89" s="352">
        <f t="shared" si="12"/>
        <v>0</v>
      </c>
      <c r="H89" s="352">
        <f t="shared" si="18"/>
        <v>1.5</v>
      </c>
      <c r="I89" s="378">
        <v>156.25</v>
      </c>
      <c r="J89" s="387">
        <v>234.37</v>
      </c>
      <c r="K89" s="336">
        <f t="shared" ref="K89:K90" si="49">E89*I89</f>
        <v>0</v>
      </c>
      <c r="L89" s="336">
        <f t="shared" ref="L89:L90" si="50">F89*I89</f>
        <v>0</v>
      </c>
      <c r="M89" s="336">
        <f t="shared" ref="M89:M90" si="51">G89*I89</f>
        <v>0</v>
      </c>
      <c r="N89" s="336">
        <f t="shared" ref="N89:N90" si="52">J89-M89</f>
        <v>234.37</v>
      </c>
      <c r="O89" s="356">
        <f t="shared" si="38"/>
        <v>0</v>
      </c>
      <c r="P89" s="349"/>
    </row>
    <row r="90" spans="1:16" s="324" customFormat="1" ht="9">
      <c r="A90" s="351" t="str">
        <f>'[1]Orçamento Sintético'!A92</f>
        <v>1.10.03.2</v>
      </c>
      <c r="B90" s="351" t="str">
        <f>'[1]Orçamento Sintético'!D92</f>
        <v>Grade proteção c/ barra quadrada ferro 5/8""</v>
      </c>
      <c r="C90" s="351" t="str">
        <f>'[1]Orçamento Sintético'!E92</f>
        <v>m²</v>
      </c>
      <c r="D90" s="351">
        <v>6.78</v>
      </c>
      <c r="E90" s="385">
        <v>0</v>
      </c>
      <c r="F90" s="386">
        <v>0</v>
      </c>
      <c r="G90" s="352">
        <f t="shared" si="12"/>
        <v>0</v>
      </c>
      <c r="H90" s="352">
        <f t="shared" si="18"/>
        <v>6.78</v>
      </c>
      <c r="I90" s="378">
        <v>164.28</v>
      </c>
      <c r="J90" s="387">
        <v>1113.81</v>
      </c>
      <c r="K90" s="336">
        <f t="shared" si="49"/>
        <v>0</v>
      </c>
      <c r="L90" s="336">
        <f t="shared" si="50"/>
        <v>0</v>
      </c>
      <c r="M90" s="336">
        <f t="shared" si="51"/>
        <v>0</v>
      </c>
      <c r="N90" s="336">
        <f t="shared" si="52"/>
        <v>1113.81</v>
      </c>
      <c r="O90" s="356">
        <f t="shared" si="38"/>
        <v>0</v>
      </c>
    </row>
    <row r="91" spans="1:16" s="400" customFormat="1" ht="9">
      <c r="A91" s="381" t="str">
        <f>'[1]Orçamento Sintético'!A93</f>
        <v>1.11</v>
      </c>
      <c r="B91" s="381" t="str">
        <f>'[1]Orçamento Sintético'!D93</f>
        <v>VIDROS</v>
      </c>
      <c r="C91" s="381"/>
      <c r="D91" s="381"/>
      <c r="E91" s="388"/>
      <c r="F91" s="403"/>
      <c r="G91" s="402"/>
      <c r="H91" s="402"/>
      <c r="I91" s="403"/>
      <c r="J91" s="408">
        <f>J92</f>
        <v>4425.5</v>
      </c>
      <c r="K91" s="408">
        <f>K92</f>
        <v>0</v>
      </c>
      <c r="L91" s="408">
        <f>L92</f>
        <v>0</v>
      </c>
      <c r="M91" s="408">
        <f>M92</f>
        <v>0</v>
      </c>
      <c r="N91" s="408">
        <f>N92</f>
        <v>4425.5</v>
      </c>
      <c r="O91" s="405"/>
    </row>
    <row r="92" spans="1:16" s="324" customFormat="1" ht="27">
      <c r="A92" s="351" t="str">
        <f>'[1]Orçamento Sintético'!A94</f>
        <v>1.11.1</v>
      </c>
      <c r="B92" s="351" t="str">
        <f>'[1]Orçamento Sintético'!D94</f>
        <v>INSTALAÇÃO DE VIDRO LISO INCOLOR, E = 4 MM, EM ESQUADRIA DE ALUMÍNIO OU PVC, FIXADO COM BAGUETE. AF_01/2021_P</v>
      </c>
      <c r="C92" s="351" t="str">
        <f>'[1]Orçamento Sintético'!E94</f>
        <v>m²</v>
      </c>
      <c r="D92" s="351">
        <v>14.24</v>
      </c>
      <c r="E92" s="385">
        <v>0</v>
      </c>
      <c r="F92" s="386">
        <v>0</v>
      </c>
      <c r="G92" s="352">
        <f t="shared" si="12"/>
        <v>0</v>
      </c>
      <c r="H92" s="352">
        <f t="shared" si="18"/>
        <v>14.24</v>
      </c>
      <c r="I92" s="378">
        <v>310.77999999999997</v>
      </c>
      <c r="J92" s="387">
        <v>4425.5</v>
      </c>
      <c r="K92" s="336">
        <f>E92*I92</f>
        <v>0</v>
      </c>
      <c r="L92" s="336">
        <f>F92*I92</f>
        <v>0</v>
      </c>
      <c r="M92" s="336">
        <f>G92*I92</f>
        <v>0</v>
      </c>
      <c r="N92" s="336">
        <f>J92-M92</f>
        <v>4425.5</v>
      </c>
      <c r="O92" s="356">
        <f t="shared" si="38"/>
        <v>0</v>
      </c>
    </row>
    <row r="93" spans="1:16" s="400" customFormat="1" ht="9">
      <c r="A93" s="381" t="str">
        <f>'[1]Orçamento Sintético'!A95</f>
        <v>1.12</v>
      </c>
      <c r="B93" s="381" t="str">
        <f>'[1]Orçamento Sintético'!D95</f>
        <v>LOUÇAS E METAIS</v>
      </c>
      <c r="C93" s="381"/>
      <c r="D93" s="381"/>
      <c r="E93" s="388"/>
      <c r="F93" s="403"/>
      <c r="G93" s="402"/>
      <c r="H93" s="402"/>
      <c r="I93" s="403"/>
      <c r="J93" s="408">
        <f>J94+J111+J115+J117</f>
        <v>17939.500000000004</v>
      </c>
      <c r="K93" s="408">
        <f>K94+K111+K115+K117</f>
        <v>0</v>
      </c>
      <c r="L93" s="408">
        <f>L94+L111+L115+L117</f>
        <v>0</v>
      </c>
      <c r="M93" s="408">
        <f>M94+M111+M115+M117</f>
        <v>0</v>
      </c>
      <c r="N93" s="408">
        <f>N94+N111+N115+N117</f>
        <v>17939.500000000004</v>
      </c>
      <c r="O93" s="405"/>
    </row>
    <row r="94" spans="1:16" s="369" customFormat="1" ht="9">
      <c r="A94" s="390" t="str">
        <f>'[1]Orçamento Sintético'!A96</f>
        <v>1.12.01</v>
      </c>
      <c r="B94" s="390" t="str">
        <f>'[1]Orçamento Sintético'!D96</f>
        <v>BANHEIROS</v>
      </c>
      <c r="C94" s="390"/>
      <c r="D94" s="390"/>
      <c r="E94" s="391"/>
      <c r="F94" s="392"/>
      <c r="G94" s="371"/>
      <c r="H94" s="371"/>
      <c r="I94" s="393"/>
      <c r="J94" s="406">
        <f>SUM(J95:J110)</f>
        <v>14738.04</v>
      </c>
      <c r="K94" s="406">
        <f>SUM(K95:K110)</f>
        <v>0</v>
      </c>
      <c r="L94" s="406">
        <f>SUM(L95:L110)</f>
        <v>0</v>
      </c>
      <c r="M94" s="406">
        <f>SUM(M95:M110)</f>
        <v>0</v>
      </c>
      <c r="N94" s="406">
        <f>SUM(N95:N110)</f>
        <v>14738.04</v>
      </c>
      <c r="O94" s="375"/>
    </row>
    <row r="95" spans="1:16" s="324" customFormat="1" ht="27">
      <c r="A95" s="351" t="str">
        <f>'[1]Orçamento Sintético'!A97</f>
        <v>1.12.01.1</v>
      </c>
      <c r="B95" s="351" t="str">
        <f>'[1]Orçamento Sintético'!D97</f>
        <v>Vaso sanitario c/caixa de descarga acoplada, linha saveiro, CELITE ou similar,  c/ engate pvc, assento universal AMANCO ou similar</v>
      </c>
      <c r="C95" s="351" t="str">
        <f>'[1]Orçamento Sintético'!E97</f>
        <v>un</v>
      </c>
      <c r="D95" s="351">
        <v>6</v>
      </c>
      <c r="E95" s="385">
        <v>0</v>
      </c>
      <c r="F95" s="386">
        <v>0</v>
      </c>
      <c r="G95" s="352">
        <f t="shared" si="12"/>
        <v>0</v>
      </c>
      <c r="H95" s="352">
        <f t="shared" si="18"/>
        <v>6</v>
      </c>
      <c r="I95" s="378">
        <v>497.6</v>
      </c>
      <c r="J95" s="387">
        <f t="shared" ref="J95:J110" si="53">ROUND(D95*I95,2)</f>
        <v>2985.6</v>
      </c>
      <c r="K95" s="336">
        <f t="shared" ref="K95:K110" si="54">E95*I95</f>
        <v>0</v>
      </c>
      <c r="L95" s="336">
        <f t="shared" ref="L95:L110" si="55">F95*I95</f>
        <v>0</v>
      </c>
      <c r="M95" s="336">
        <f t="shared" ref="M95:M110" si="56">G95*I95</f>
        <v>0</v>
      </c>
      <c r="N95" s="336">
        <f t="shared" ref="N95:N110" si="57">J95-M95</f>
        <v>2985.6</v>
      </c>
      <c r="O95" s="356">
        <f t="shared" si="38"/>
        <v>0</v>
      </c>
      <c r="P95" s="349"/>
    </row>
    <row r="96" spans="1:16" s="324" customFormat="1" ht="27">
      <c r="A96" s="351" t="str">
        <f>'[1]Orçamento Sintético'!A98</f>
        <v>1.12.01.2</v>
      </c>
      <c r="B96" s="351" t="str">
        <f>'[1]Orçamento Sintético'!D98</f>
        <v>Mictório de louça branca com sifão integrado, engate flexivel cromado 1/2"", registro de pressão 1/2"" com canopla cromada acabamento simples e conjunto de fixação</v>
      </c>
      <c r="C96" s="351" t="str">
        <f>'[1]Orçamento Sintético'!E98</f>
        <v>un</v>
      </c>
      <c r="D96" s="351">
        <v>2</v>
      </c>
      <c r="E96" s="385">
        <v>0</v>
      </c>
      <c r="F96" s="386">
        <v>0</v>
      </c>
      <c r="G96" s="352">
        <f t="shared" si="12"/>
        <v>0</v>
      </c>
      <c r="H96" s="352">
        <f t="shared" si="18"/>
        <v>2</v>
      </c>
      <c r="I96" s="378">
        <v>638.44000000000005</v>
      </c>
      <c r="J96" s="387">
        <f t="shared" si="53"/>
        <v>1276.8800000000001</v>
      </c>
      <c r="K96" s="336">
        <f t="shared" si="54"/>
        <v>0</v>
      </c>
      <c r="L96" s="336">
        <f t="shared" si="55"/>
        <v>0</v>
      </c>
      <c r="M96" s="336">
        <f t="shared" si="56"/>
        <v>0</v>
      </c>
      <c r="N96" s="336">
        <f t="shared" si="57"/>
        <v>1276.8800000000001</v>
      </c>
      <c r="O96" s="356">
        <f t="shared" si="38"/>
        <v>0</v>
      </c>
    </row>
    <row r="97" spans="1:16" s="324" customFormat="1" ht="9">
      <c r="A97" s="351" t="str">
        <f>'[1]Orçamento Sintético'!A99</f>
        <v>1.12.01.3</v>
      </c>
      <c r="B97" s="351" t="str">
        <f>'[1]Orçamento Sintético'!D99</f>
        <v>Dispenser para toalha interfolhada</v>
      </c>
      <c r="C97" s="351" t="str">
        <f>'[1]Orçamento Sintético'!E99</f>
        <v>un</v>
      </c>
      <c r="D97" s="351">
        <v>4</v>
      </c>
      <c r="E97" s="385">
        <v>0</v>
      </c>
      <c r="F97" s="386">
        <v>0</v>
      </c>
      <c r="G97" s="352">
        <f t="shared" si="12"/>
        <v>0</v>
      </c>
      <c r="H97" s="352">
        <f t="shared" si="18"/>
        <v>4</v>
      </c>
      <c r="I97" s="378">
        <v>47.68</v>
      </c>
      <c r="J97" s="387">
        <f t="shared" si="53"/>
        <v>190.72</v>
      </c>
      <c r="K97" s="336">
        <f t="shared" si="54"/>
        <v>0</v>
      </c>
      <c r="L97" s="336">
        <f t="shared" si="55"/>
        <v>0</v>
      </c>
      <c r="M97" s="336">
        <f t="shared" si="56"/>
        <v>0</v>
      </c>
      <c r="N97" s="336">
        <f t="shared" si="57"/>
        <v>190.72</v>
      </c>
      <c r="O97" s="356">
        <f t="shared" si="38"/>
        <v>0</v>
      </c>
    </row>
    <row r="98" spans="1:16" s="324" customFormat="1" ht="9">
      <c r="A98" s="351" t="str">
        <f>'[1]Orçamento Sintético'!A100</f>
        <v>1.12.01.4</v>
      </c>
      <c r="B98" s="351" t="str">
        <f>'[1]Orçamento Sintético'!D100</f>
        <v>Dispenser, em plástico, para papel higiênico em rolo</v>
      </c>
      <c r="C98" s="351" t="str">
        <f>'[1]Orçamento Sintético'!E100</f>
        <v>un</v>
      </c>
      <c r="D98" s="351">
        <v>8</v>
      </c>
      <c r="E98" s="385">
        <v>0</v>
      </c>
      <c r="F98" s="386">
        <v>0</v>
      </c>
      <c r="G98" s="352">
        <f t="shared" si="12"/>
        <v>0</v>
      </c>
      <c r="H98" s="352">
        <f t="shared" si="18"/>
        <v>8</v>
      </c>
      <c r="I98" s="378">
        <v>71.17</v>
      </c>
      <c r="J98" s="387">
        <f t="shared" si="53"/>
        <v>569.36</v>
      </c>
      <c r="K98" s="336">
        <f t="shared" si="54"/>
        <v>0</v>
      </c>
      <c r="L98" s="336">
        <f t="shared" si="55"/>
        <v>0</v>
      </c>
      <c r="M98" s="336">
        <f t="shared" si="56"/>
        <v>0</v>
      </c>
      <c r="N98" s="336">
        <f t="shared" si="57"/>
        <v>569.36</v>
      </c>
      <c r="O98" s="356">
        <f t="shared" si="38"/>
        <v>0</v>
      </c>
    </row>
    <row r="99" spans="1:16" s="324" customFormat="1" ht="27">
      <c r="A99" s="351" t="str">
        <f>'[1]Orçamento Sintético'!A101</f>
        <v>1.12.01.5</v>
      </c>
      <c r="B99" s="351" t="str">
        <f>'[1]Orçamento Sintético'!D101</f>
        <v>SABONETEIRA PLASTICA TIPO DISPENSER PARA SABONETE LIQUIDO COM RESERVATORIO 800 A 1500 ML, INCLUSO FIXAÇÃO. AF_01/2020</v>
      </c>
      <c r="C99" s="351" t="str">
        <f>'[1]Orçamento Sintético'!E101</f>
        <v>UN</v>
      </c>
      <c r="D99" s="351">
        <v>4</v>
      </c>
      <c r="E99" s="385">
        <v>0</v>
      </c>
      <c r="F99" s="386">
        <v>0</v>
      </c>
      <c r="G99" s="352">
        <f t="shared" si="12"/>
        <v>0</v>
      </c>
      <c r="H99" s="352">
        <f t="shared" si="18"/>
        <v>4</v>
      </c>
      <c r="I99" s="378">
        <v>74.430000000000007</v>
      </c>
      <c r="J99" s="387">
        <f t="shared" si="53"/>
        <v>297.72000000000003</v>
      </c>
      <c r="K99" s="336">
        <f t="shared" si="54"/>
        <v>0</v>
      </c>
      <c r="L99" s="336">
        <f t="shared" si="55"/>
        <v>0</v>
      </c>
      <c r="M99" s="336">
        <f t="shared" si="56"/>
        <v>0</v>
      </c>
      <c r="N99" s="336">
        <f t="shared" si="57"/>
        <v>297.72000000000003</v>
      </c>
      <c r="O99" s="356">
        <f t="shared" si="38"/>
        <v>0</v>
      </c>
    </row>
    <row r="100" spans="1:16" s="324" customFormat="1" ht="36">
      <c r="A100" s="351" t="str">
        <f>'[1]Orçamento Sintético'!A102</f>
        <v>1.12.01.6</v>
      </c>
      <c r="B100" s="351" t="str">
        <f>'[1]Orçamento Sintético'!D102</f>
        <v>Lavatório com bancada em granito cinza andorinha, e = 2cm, dim 1,50x0,60, com 02 cubas de embutir de louça, sifão cromado, válvula cromada, torneira cromada, inclusive rodopia 10 cm, assentada</v>
      </c>
      <c r="C100" s="351" t="str">
        <f>'[1]Orçamento Sintético'!E102</f>
        <v>un</v>
      </c>
      <c r="D100" s="351">
        <v>1</v>
      </c>
      <c r="E100" s="385">
        <v>0</v>
      </c>
      <c r="F100" s="386">
        <v>0</v>
      </c>
      <c r="G100" s="352">
        <f t="shared" si="12"/>
        <v>0</v>
      </c>
      <c r="H100" s="352">
        <f t="shared" si="18"/>
        <v>1</v>
      </c>
      <c r="I100" s="378">
        <v>1665.27</v>
      </c>
      <c r="J100" s="387">
        <f t="shared" si="53"/>
        <v>1665.27</v>
      </c>
      <c r="K100" s="336">
        <f t="shared" si="54"/>
        <v>0</v>
      </c>
      <c r="L100" s="336">
        <f t="shared" si="55"/>
        <v>0</v>
      </c>
      <c r="M100" s="336">
        <f t="shared" si="56"/>
        <v>0</v>
      </c>
      <c r="N100" s="336">
        <f t="shared" si="57"/>
        <v>1665.27</v>
      </c>
      <c r="O100" s="356">
        <f t="shared" si="38"/>
        <v>0</v>
      </c>
    </row>
    <row r="101" spans="1:16" s="324" customFormat="1" ht="36">
      <c r="A101" s="351" t="str">
        <f>'[1]Orçamento Sintético'!A103</f>
        <v>1.12.01.7</v>
      </c>
      <c r="B101" s="351" t="str">
        <f>'[1]Orçamento Sintético'!D103</f>
        <v>Lavatório com bancada em granito cinza andorinha, e = 2cm, dim 2.00x0.60, com 02 cubas de embutir de louça, sifão ajustável metalizado, válvula cromada, torneira cromada, inclusive rodopia 10 cm, assentada</v>
      </c>
      <c r="C101" s="351" t="str">
        <f>'[1]Orçamento Sintético'!E103</f>
        <v>un</v>
      </c>
      <c r="D101" s="351">
        <v>1</v>
      </c>
      <c r="E101" s="385">
        <v>0</v>
      </c>
      <c r="F101" s="386">
        <v>0</v>
      </c>
      <c r="G101" s="352">
        <f t="shared" si="12"/>
        <v>0</v>
      </c>
      <c r="H101" s="352">
        <f t="shared" si="18"/>
        <v>1</v>
      </c>
      <c r="I101" s="378">
        <v>1513.54</v>
      </c>
      <c r="J101" s="387">
        <f t="shared" si="53"/>
        <v>1513.54</v>
      </c>
      <c r="K101" s="336">
        <f t="shared" si="54"/>
        <v>0</v>
      </c>
      <c r="L101" s="336">
        <f t="shared" si="55"/>
        <v>0</v>
      </c>
      <c r="M101" s="336">
        <f t="shared" si="56"/>
        <v>0</v>
      </c>
      <c r="N101" s="336">
        <f t="shared" si="57"/>
        <v>1513.54</v>
      </c>
      <c r="O101" s="356">
        <f t="shared" si="38"/>
        <v>0</v>
      </c>
    </row>
    <row r="102" spans="1:16" s="324" customFormat="1" ht="27">
      <c r="A102" s="351" t="str">
        <f>'[1]Orçamento Sintético'!A104</f>
        <v>1.12.01.8</v>
      </c>
      <c r="B102" s="351" t="str">
        <f>'[1]Orçamento Sintético'!D104</f>
        <v>Lavatório louça de canto (Deca-Izy, ref L-10117 ou similar) sem coluna, c/ sifão cromado, válvula cromada, engate cromado, exclusive torneira</v>
      </c>
      <c r="C102" s="351" t="str">
        <f>'[1]Orçamento Sintético'!E104</f>
        <v>un</v>
      </c>
      <c r="D102" s="351">
        <v>2</v>
      </c>
      <c r="E102" s="385">
        <v>0</v>
      </c>
      <c r="F102" s="386">
        <v>0</v>
      </c>
      <c r="G102" s="352">
        <f t="shared" si="12"/>
        <v>0</v>
      </c>
      <c r="H102" s="352">
        <f t="shared" si="18"/>
        <v>2</v>
      </c>
      <c r="I102" s="378">
        <v>490.66</v>
      </c>
      <c r="J102" s="387">
        <f t="shared" si="53"/>
        <v>981.32</v>
      </c>
      <c r="K102" s="336">
        <f t="shared" si="54"/>
        <v>0</v>
      </c>
      <c r="L102" s="336">
        <f t="shared" si="55"/>
        <v>0</v>
      </c>
      <c r="M102" s="336">
        <f t="shared" si="56"/>
        <v>0</v>
      </c>
      <c r="N102" s="336">
        <f t="shared" si="57"/>
        <v>981.32</v>
      </c>
      <c r="O102" s="356">
        <f t="shared" si="38"/>
        <v>0</v>
      </c>
    </row>
    <row r="103" spans="1:16" s="324" customFormat="1" ht="9">
      <c r="A103" s="351" t="str">
        <f>'[1]Orçamento Sintético'!A105</f>
        <v>1.12.01.9</v>
      </c>
      <c r="B103" s="351" t="str">
        <f>'[1]Orçamento Sintético'!D105</f>
        <v>Torneira cromada para PNE Nbr9050 NR32</v>
      </c>
      <c r="C103" s="351" t="str">
        <f>'[1]Orçamento Sintético'!E105</f>
        <v>un</v>
      </c>
      <c r="D103" s="351">
        <v>2</v>
      </c>
      <c r="E103" s="385">
        <v>0</v>
      </c>
      <c r="F103" s="386">
        <v>0</v>
      </c>
      <c r="G103" s="352">
        <f t="shared" si="12"/>
        <v>0</v>
      </c>
      <c r="H103" s="352">
        <f t="shared" si="18"/>
        <v>2</v>
      </c>
      <c r="I103" s="378">
        <v>114.41</v>
      </c>
      <c r="J103" s="387">
        <f t="shared" si="53"/>
        <v>228.82</v>
      </c>
      <c r="K103" s="336">
        <f t="shared" si="54"/>
        <v>0</v>
      </c>
      <c r="L103" s="336">
        <f t="shared" si="55"/>
        <v>0</v>
      </c>
      <c r="M103" s="336">
        <f t="shared" si="56"/>
        <v>0</v>
      </c>
      <c r="N103" s="336">
        <f t="shared" si="57"/>
        <v>228.82</v>
      </c>
      <c r="O103" s="356">
        <f t="shared" si="38"/>
        <v>0</v>
      </c>
    </row>
    <row r="104" spans="1:16" s="324" customFormat="1" ht="27">
      <c r="A104" s="351" t="str">
        <f>'[1]Orçamento Sintético'!A106</f>
        <v>1.12.01.10</v>
      </c>
      <c r="B104" s="351" t="str">
        <f>'[1]Orçamento Sintético'!D106</f>
        <v>BARRA DE APOIO RETA, EM ALUMINIO, COMPRIMENTO 70 CM,  FIXADA NA PAREDE - FORNECIMENTO E INSTALAÇÃO. AF_01/2020</v>
      </c>
      <c r="C104" s="351" t="str">
        <f>'[1]Orçamento Sintético'!E106</f>
        <v>UN</v>
      </c>
      <c r="D104" s="351">
        <v>2</v>
      </c>
      <c r="E104" s="385">
        <v>0</v>
      </c>
      <c r="F104" s="386">
        <v>0</v>
      </c>
      <c r="G104" s="352">
        <f t="shared" si="12"/>
        <v>0</v>
      </c>
      <c r="H104" s="352">
        <f t="shared" si="18"/>
        <v>2</v>
      </c>
      <c r="I104" s="378">
        <v>235.12</v>
      </c>
      <c r="J104" s="387">
        <f t="shared" si="53"/>
        <v>470.24</v>
      </c>
      <c r="K104" s="336">
        <f t="shared" si="54"/>
        <v>0</v>
      </c>
      <c r="L104" s="336">
        <f t="shared" si="55"/>
        <v>0</v>
      </c>
      <c r="M104" s="336">
        <f t="shared" si="56"/>
        <v>0</v>
      </c>
      <c r="N104" s="336">
        <f t="shared" si="57"/>
        <v>470.24</v>
      </c>
      <c r="O104" s="356">
        <f t="shared" si="38"/>
        <v>0</v>
      </c>
      <c r="P104" s="349"/>
    </row>
    <row r="105" spans="1:16" s="324" customFormat="1" ht="27">
      <c r="A105" s="351" t="str">
        <f>'[1]Orçamento Sintético'!A107</f>
        <v>1.12.01.11</v>
      </c>
      <c r="B105" s="351" t="str">
        <f>'[1]Orçamento Sintético'!D107</f>
        <v>BARRA DE APOIO RETA, EM ALUMINIO, COMPRIMENTO 60 CM,  FIXADA NA PAREDE - FORNECIMENTO E INSTALAÇÃO. AF_01/2020</v>
      </c>
      <c r="C105" s="351" t="str">
        <f>'[1]Orçamento Sintético'!E107</f>
        <v>UN</v>
      </c>
      <c r="D105" s="351">
        <v>4</v>
      </c>
      <c r="E105" s="385">
        <v>0</v>
      </c>
      <c r="F105" s="386">
        <v>0</v>
      </c>
      <c r="G105" s="352">
        <f t="shared" si="12"/>
        <v>0</v>
      </c>
      <c r="H105" s="352">
        <f t="shared" si="18"/>
        <v>4</v>
      </c>
      <c r="I105" s="378">
        <v>211.2</v>
      </c>
      <c r="J105" s="387">
        <f t="shared" si="53"/>
        <v>844.8</v>
      </c>
      <c r="K105" s="336">
        <f t="shared" si="54"/>
        <v>0</v>
      </c>
      <c r="L105" s="336">
        <f t="shared" si="55"/>
        <v>0</v>
      </c>
      <c r="M105" s="336">
        <f t="shared" si="56"/>
        <v>0</v>
      </c>
      <c r="N105" s="336">
        <f t="shared" si="57"/>
        <v>844.8</v>
      </c>
      <c r="O105" s="356">
        <f t="shared" si="38"/>
        <v>0</v>
      </c>
    </row>
    <row r="106" spans="1:16" s="324" customFormat="1" ht="18">
      <c r="A106" s="351" t="str">
        <f>'[1]Orçamento Sintético'!A108</f>
        <v>1.12.01.12</v>
      </c>
      <c r="B106" s="351" t="str">
        <f>'[1]Orçamento Sintético'!D108</f>
        <v>Alarme Banheiro Pne Deficiente Físico Conforme Nbr 9050 com acionador</v>
      </c>
      <c r="C106" s="351" t="str">
        <f>'[1]Orçamento Sintético'!E108</f>
        <v>un</v>
      </c>
      <c r="D106" s="351">
        <v>2</v>
      </c>
      <c r="E106" s="385">
        <v>0</v>
      </c>
      <c r="F106" s="386">
        <v>0</v>
      </c>
      <c r="G106" s="352">
        <f t="shared" si="12"/>
        <v>0</v>
      </c>
      <c r="H106" s="352">
        <f t="shared" si="18"/>
        <v>2</v>
      </c>
      <c r="I106" s="378">
        <v>485.42</v>
      </c>
      <c r="J106" s="387">
        <f t="shared" si="53"/>
        <v>970.84</v>
      </c>
      <c r="K106" s="336">
        <f t="shared" si="54"/>
        <v>0</v>
      </c>
      <c r="L106" s="336">
        <f t="shared" si="55"/>
        <v>0</v>
      </c>
      <c r="M106" s="336">
        <f t="shared" si="56"/>
        <v>0</v>
      </c>
      <c r="N106" s="336">
        <f t="shared" si="57"/>
        <v>970.84</v>
      </c>
      <c r="O106" s="356">
        <f t="shared" si="38"/>
        <v>0</v>
      </c>
    </row>
    <row r="107" spans="1:16" s="324" customFormat="1" ht="18">
      <c r="A107" s="351" t="str">
        <f>'[1]Orçamento Sintético'!A109</f>
        <v>1.12.01.13</v>
      </c>
      <c r="B107" s="351" t="str">
        <f>'[1]Orçamento Sintético'!D109</f>
        <v>Placa de indicativa em acrílico e adesivo, com sinalização para deficientes, dim.: 12 x 30 cm</v>
      </c>
      <c r="C107" s="351" t="str">
        <f>'[1]Orçamento Sintético'!E109</f>
        <v>Un</v>
      </c>
      <c r="D107" s="351">
        <v>2</v>
      </c>
      <c r="E107" s="385">
        <v>0</v>
      </c>
      <c r="F107" s="386">
        <v>0</v>
      </c>
      <c r="G107" s="352">
        <f t="shared" si="12"/>
        <v>0</v>
      </c>
      <c r="H107" s="352">
        <f t="shared" si="18"/>
        <v>2</v>
      </c>
      <c r="I107" s="378">
        <v>45.81</v>
      </c>
      <c r="J107" s="387">
        <f t="shared" si="53"/>
        <v>91.62</v>
      </c>
      <c r="K107" s="336">
        <f t="shared" si="54"/>
        <v>0</v>
      </c>
      <c r="L107" s="336">
        <f t="shared" si="55"/>
        <v>0</v>
      </c>
      <c r="M107" s="336">
        <f t="shared" si="56"/>
        <v>0</v>
      </c>
      <c r="N107" s="336">
        <f t="shared" si="57"/>
        <v>91.62</v>
      </c>
      <c r="O107" s="356">
        <f t="shared" si="38"/>
        <v>0</v>
      </c>
    </row>
    <row r="108" spans="1:16" s="324" customFormat="1" ht="9">
      <c r="A108" s="351" t="str">
        <f>'[1]Orçamento Sintético'!A110</f>
        <v>1.12.01.14</v>
      </c>
      <c r="B108" s="351" t="str">
        <f>'[1]Orçamento Sintético'!D110</f>
        <v>Espelho plano 3mm</v>
      </c>
      <c r="C108" s="351" t="str">
        <f>'[1]Orçamento Sintético'!E110</f>
        <v>m²</v>
      </c>
      <c r="D108" s="351">
        <v>3.33</v>
      </c>
      <c r="E108" s="385">
        <v>0</v>
      </c>
      <c r="F108" s="386">
        <v>0</v>
      </c>
      <c r="G108" s="352">
        <f t="shared" ref="G108:G110" si="58">SUM(E108:F108)</f>
        <v>0</v>
      </c>
      <c r="H108" s="352">
        <f t="shared" si="18"/>
        <v>3.33</v>
      </c>
      <c r="I108" s="378">
        <v>192.97</v>
      </c>
      <c r="J108" s="387">
        <f t="shared" si="53"/>
        <v>642.59</v>
      </c>
      <c r="K108" s="336">
        <f t="shared" si="54"/>
        <v>0</v>
      </c>
      <c r="L108" s="336">
        <f t="shared" si="55"/>
        <v>0</v>
      </c>
      <c r="M108" s="336">
        <f t="shared" si="56"/>
        <v>0</v>
      </c>
      <c r="N108" s="336">
        <f t="shared" si="57"/>
        <v>642.59</v>
      </c>
      <c r="O108" s="356">
        <f t="shared" si="38"/>
        <v>0</v>
      </c>
    </row>
    <row r="109" spans="1:16" s="324" customFormat="1" ht="9">
      <c r="A109" s="351" t="str">
        <f>'[1]Orçamento Sintético'!A111</f>
        <v>1.12.01.15</v>
      </c>
      <c r="B109" s="351" t="str">
        <f>'[1]Orçamento Sintético'!D111</f>
        <v>Cabide de louça, DECA A680, branco ou similar</v>
      </c>
      <c r="C109" s="351" t="str">
        <f>'[1]Orçamento Sintético'!E111</f>
        <v>un</v>
      </c>
      <c r="D109" s="351">
        <v>4</v>
      </c>
      <c r="E109" s="385">
        <v>0</v>
      </c>
      <c r="F109" s="386">
        <v>0</v>
      </c>
      <c r="G109" s="352">
        <f t="shared" si="58"/>
        <v>0</v>
      </c>
      <c r="H109" s="352">
        <f t="shared" si="18"/>
        <v>4</v>
      </c>
      <c r="I109" s="378">
        <v>19.760000000000002</v>
      </c>
      <c r="J109" s="387">
        <f t="shared" si="53"/>
        <v>79.040000000000006</v>
      </c>
      <c r="K109" s="336">
        <f t="shared" si="54"/>
        <v>0</v>
      </c>
      <c r="L109" s="336">
        <f t="shared" si="55"/>
        <v>0</v>
      </c>
      <c r="M109" s="336">
        <f t="shared" si="56"/>
        <v>0</v>
      </c>
      <c r="N109" s="336">
        <f t="shared" si="57"/>
        <v>79.040000000000006</v>
      </c>
      <c r="O109" s="356">
        <f t="shared" si="38"/>
        <v>0</v>
      </c>
      <c r="P109" s="349"/>
    </row>
    <row r="110" spans="1:16" s="324" customFormat="1" ht="27">
      <c r="A110" s="351" t="str">
        <f>'[1]Orçamento Sintético'!A112</f>
        <v>1.12.01.16</v>
      </c>
      <c r="B110" s="351" t="str">
        <f>'[1]Orçamento Sintético'!D112</f>
        <v>BARRA DE APOIO RETA, EM ALUMINIO, COMPRIMENTO 80 CM,  FIXADA NA PAREDE - FORNECIMENTO E INSTALAÇÃO. AF_01/2020</v>
      </c>
      <c r="C110" s="351" t="str">
        <f>'[1]Orçamento Sintético'!E112</f>
        <v>UN</v>
      </c>
      <c r="D110" s="351">
        <v>8</v>
      </c>
      <c r="E110" s="385">
        <v>0</v>
      </c>
      <c r="F110" s="386">
        <v>0</v>
      </c>
      <c r="G110" s="352">
        <f t="shared" si="58"/>
        <v>0</v>
      </c>
      <c r="H110" s="352">
        <f t="shared" si="18"/>
        <v>8</v>
      </c>
      <c r="I110" s="378">
        <v>241.21</v>
      </c>
      <c r="J110" s="387">
        <f t="shared" si="53"/>
        <v>1929.68</v>
      </c>
      <c r="K110" s="336">
        <f t="shared" si="54"/>
        <v>0</v>
      </c>
      <c r="L110" s="336">
        <f t="shared" si="55"/>
        <v>0</v>
      </c>
      <c r="M110" s="336">
        <f t="shared" si="56"/>
        <v>0</v>
      </c>
      <c r="N110" s="336">
        <f t="shared" si="57"/>
        <v>1929.68</v>
      </c>
      <c r="O110" s="356">
        <f t="shared" si="38"/>
        <v>0</v>
      </c>
    </row>
    <row r="111" spans="1:16" s="369" customFormat="1" ht="9">
      <c r="A111" s="390" t="str">
        <f>'[1]Orçamento Sintético'!A113</f>
        <v>1.12.02</v>
      </c>
      <c r="B111" s="390" t="str">
        <f>'[1]Orçamento Sintético'!D113</f>
        <v>INSTITUTO DE IDENTIFICAÇÃO</v>
      </c>
      <c r="C111" s="390"/>
      <c r="D111" s="390"/>
      <c r="E111" s="391"/>
      <c r="F111" s="392"/>
      <c r="G111" s="371"/>
      <c r="H111" s="371"/>
      <c r="I111" s="393"/>
      <c r="J111" s="406">
        <f>SUM(J112:J114)</f>
        <v>1524.98</v>
      </c>
      <c r="K111" s="406">
        <f>SUM(K112:K114)</f>
        <v>0</v>
      </c>
      <c r="L111" s="406">
        <f>SUM(L112:L114)</f>
        <v>0</v>
      </c>
      <c r="M111" s="406">
        <f>SUM(M112:M114)</f>
        <v>0</v>
      </c>
      <c r="N111" s="406">
        <f>SUM(N112:N114)</f>
        <v>1524.98</v>
      </c>
      <c r="O111" s="375"/>
    </row>
    <row r="112" spans="1:16" s="324" customFormat="1" ht="36">
      <c r="A112" s="351" t="str">
        <f>'[1]Orçamento Sintético'!A114</f>
        <v>1.12.02.1</v>
      </c>
      <c r="B112" s="351" t="str">
        <f>'[1]Orçamento Sintético'!D114</f>
        <v>Lavatório com bancada em granito cinza andorinha, e = 2cm, dim 1.60x0.60, com 02 cubas de embutir de louça,  sifão ajustável metalizado, válvula cromada, torneira cromada, inclusive rodopia 10 cm, assentada</v>
      </c>
      <c r="C112" s="351" t="str">
        <f>'[1]Orçamento Sintético'!E114</f>
        <v>un</v>
      </c>
      <c r="D112" s="351">
        <v>1</v>
      </c>
      <c r="E112" s="385">
        <v>0</v>
      </c>
      <c r="F112" s="386">
        <v>0</v>
      </c>
      <c r="G112" s="352">
        <f t="shared" ref="G112:G175" si="59">SUM(E112:F112)</f>
        <v>0</v>
      </c>
      <c r="H112" s="352">
        <f t="shared" ref="H112:H175" si="60">SUM(D112-G112)</f>
        <v>1</v>
      </c>
      <c r="I112" s="378">
        <v>1402.87</v>
      </c>
      <c r="J112" s="387">
        <f t="shared" ref="J112:J114" si="61">ROUND(D112*I112,2)</f>
        <v>1402.87</v>
      </c>
      <c r="K112" s="336">
        <f t="shared" ref="K112:K114" si="62">E112*I112</f>
        <v>0</v>
      </c>
      <c r="L112" s="336">
        <f t="shared" ref="L112:L114" si="63">F112*I112</f>
        <v>0</v>
      </c>
      <c r="M112" s="336">
        <f t="shared" ref="M112:M114" si="64">G112*I112</f>
        <v>0</v>
      </c>
      <c r="N112" s="336">
        <f t="shared" ref="N112:N114" si="65">J112-M112</f>
        <v>1402.87</v>
      </c>
      <c r="O112" s="356">
        <f t="shared" ref="O112:O175" si="66">L112/J112</f>
        <v>0</v>
      </c>
    </row>
    <row r="113" spans="1:15" s="324" customFormat="1" ht="27">
      <c r="A113" s="351" t="str">
        <f>'[1]Orçamento Sintético'!A115</f>
        <v>1.12.02.2</v>
      </c>
      <c r="B113" s="351" t="str">
        <f>'[1]Orçamento Sintético'!D115</f>
        <v>SABONETEIRA PLASTICA TIPO DISPENSER PARA SABONETE LIQUIDO COM RESERVATORIO 800 A 1500 ML, INCLUSO FIXAÇÃO. AF_01/2020</v>
      </c>
      <c r="C113" s="351" t="str">
        <f>'[1]Orçamento Sintético'!E115</f>
        <v>UN</v>
      </c>
      <c r="D113" s="351">
        <v>1</v>
      </c>
      <c r="E113" s="385">
        <v>0</v>
      </c>
      <c r="F113" s="386">
        <v>0</v>
      </c>
      <c r="G113" s="352">
        <f t="shared" si="59"/>
        <v>0</v>
      </c>
      <c r="H113" s="352">
        <f t="shared" si="60"/>
        <v>1</v>
      </c>
      <c r="I113" s="378">
        <v>74.430000000000007</v>
      </c>
      <c r="J113" s="387">
        <f t="shared" si="61"/>
        <v>74.430000000000007</v>
      </c>
      <c r="K113" s="336">
        <f t="shared" si="62"/>
        <v>0</v>
      </c>
      <c r="L113" s="336">
        <f t="shared" si="63"/>
        <v>0</v>
      </c>
      <c r="M113" s="336">
        <f t="shared" si="64"/>
        <v>0</v>
      </c>
      <c r="N113" s="336">
        <f t="shared" si="65"/>
        <v>74.430000000000007</v>
      </c>
      <c r="O113" s="356">
        <f t="shared" si="66"/>
        <v>0</v>
      </c>
    </row>
    <row r="114" spans="1:15" s="324" customFormat="1" ht="9">
      <c r="A114" s="351" t="str">
        <f>'[1]Orçamento Sintético'!A116</f>
        <v>1.12.02.3</v>
      </c>
      <c r="B114" s="351" t="str">
        <f>'[1]Orçamento Sintético'!D116</f>
        <v>Dispenser para toalha interfolhada</v>
      </c>
      <c r="C114" s="351" t="str">
        <f>'[1]Orçamento Sintético'!E116</f>
        <v>un</v>
      </c>
      <c r="D114" s="351">
        <v>1</v>
      </c>
      <c r="E114" s="385">
        <v>0</v>
      </c>
      <c r="F114" s="386">
        <v>0</v>
      </c>
      <c r="G114" s="352">
        <f t="shared" si="59"/>
        <v>0</v>
      </c>
      <c r="H114" s="352">
        <f t="shared" si="60"/>
        <v>1</v>
      </c>
      <c r="I114" s="378">
        <v>47.68</v>
      </c>
      <c r="J114" s="387">
        <f t="shared" si="61"/>
        <v>47.68</v>
      </c>
      <c r="K114" s="336">
        <f t="shared" si="62"/>
        <v>0</v>
      </c>
      <c r="L114" s="336">
        <f t="shared" si="63"/>
        <v>0</v>
      </c>
      <c r="M114" s="336">
        <f t="shared" si="64"/>
        <v>0</v>
      </c>
      <c r="N114" s="336">
        <f t="shared" si="65"/>
        <v>47.68</v>
      </c>
      <c r="O114" s="356">
        <f t="shared" si="66"/>
        <v>0</v>
      </c>
    </row>
    <row r="115" spans="1:15" s="369" customFormat="1" ht="9">
      <c r="A115" s="390" t="str">
        <f>'[1]Orçamento Sintético'!A117</f>
        <v>1.12.03</v>
      </c>
      <c r="B115" s="390" t="str">
        <f>'[1]Orçamento Sintético'!D117</f>
        <v>DML</v>
      </c>
      <c r="C115" s="390">
        <f>'[1]Orçamento Sintético'!E117</f>
        <v>0</v>
      </c>
      <c r="D115" s="390">
        <v>0</v>
      </c>
      <c r="E115" s="391"/>
      <c r="F115" s="392"/>
      <c r="G115" s="371"/>
      <c r="H115" s="371"/>
      <c r="I115" s="406"/>
      <c r="J115" s="406">
        <f>J116</f>
        <v>494.24</v>
      </c>
      <c r="K115" s="406">
        <f>K116</f>
        <v>0</v>
      </c>
      <c r="L115" s="406">
        <f>L116</f>
        <v>0</v>
      </c>
      <c r="M115" s="406">
        <f>M116</f>
        <v>0</v>
      </c>
      <c r="N115" s="406">
        <f>N116</f>
        <v>494.24</v>
      </c>
      <c r="O115" s="375"/>
    </row>
    <row r="116" spans="1:15" s="324" customFormat="1" ht="45">
      <c r="A116" s="351" t="str">
        <f>'[1]Orçamento Sintético'!A118</f>
        <v>1.12.03.1</v>
      </c>
      <c r="B116" s="351" t="str">
        <f>'[1]Orçamento Sintético'!D118</f>
        <v>TANQUE DE LOUÇA BRANCA SUSPENSO, 18L OU EQUIVALENTE, INCLUSO SIFÃO TIPO GARRAFA EM PVC, VÁLVULA PLÁSTICA E TORNEIRA DE METAL CROMADO PADRÃO POPULAR - FORNECIMENTO E INSTALAÇÃO. AF_01/2020</v>
      </c>
      <c r="C116" s="351" t="str">
        <f>'[1]Orçamento Sintético'!E118</f>
        <v>UN</v>
      </c>
      <c r="D116" s="351">
        <v>1</v>
      </c>
      <c r="E116" s="385">
        <v>0</v>
      </c>
      <c r="F116" s="386">
        <v>0</v>
      </c>
      <c r="G116" s="352">
        <f t="shared" si="59"/>
        <v>0</v>
      </c>
      <c r="H116" s="352">
        <f t="shared" si="60"/>
        <v>1</v>
      </c>
      <c r="I116" s="378">
        <v>494.24</v>
      </c>
      <c r="J116" s="387">
        <f>ROUND(D116*I116,2)</f>
        <v>494.24</v>
      </c>
      <c r="K116" s="336">
        <f>E116*I116</f>
        <v>0</v>
      </c>
      <c r="L116" s="336">
        <f>F116*I116</f>
        <v>0</v>
      </c>
      <c r="M116" s="336">
        <f>G116*I116</f>
        <v>0</v>
      </c>
      <c r="N116" s="336">
        <f>J116-M116</f>
        <v>494.24</v>
      </c>
      <c r="O116" s="356">
        <f t="shared" si="66"/>
        <v>0</v>
      </c>
    </row>
    <row r="117" spans="1:15" s="338" customFormat="1" ht="9">
      <c r="A117" s="409" t="str">
        <f>'[1]Orçamento Sintético'!A119</f>
        <v>1.12.04</v>
      </c>
      <c r="B117" s="409" t="str">
        <f>'[1]Orçamento Sintético'!D119</f>
        <v>COZINHA</v>
      </c>
      <c r="C117" s="409"/>
      <c r="D117" s="409"/>
      <c r="E117" s="388"/>
      <c r="F117" s="403"/>
      <c r="G117" s="384"/>
      <c r="H117" s="384"/>
      <c r="I117" s="383"/>
      <c r="J117" s="408">
        <f>J118</f>
        <v>1182.24</v>
      </c>
      <c r="K117" s="408">
        <f>K118</f>
        <v>0</v>
      </c>
      <c r="L117" s="408">
        <f>L118</f>
        <v>0</v>
      </c>
      <c r="M117" s="408">
        <f>M118</f>
        <v>0</v>
      </c>
      <c r="N117" s="408">
        <f>N118</f>
        <v>1182.24</v>
      </c>
      <c r="O117" s="405"/>
    </row>
    <row r="118" spans="1:15" s="324" customFormat="1" ht="36">
      <c r="A118" s="351" t="str">
        <f>'[1]Orçamento Sintético'!A120</f>
        <v>1.12.04.1</v>
      </c>
      <c r="B118" s="351" t="str">
        <f>'[1]Orçamento Sintético'!D120</f>
        <v>Pia de cozinha com bancada em granito cinza andorinha, e = 2cm, dim 1.50x0.60, com 01 cuba de aço inox, sifão cromado, válvula cromada, torneira em aço inox, inclusive rodopia 10 cm, assentada.</v>
      </c>
      <c r="C118" s="351" t="str">
        <f>'[1]Orçamento Sintético'!E120</f>
        <v>un</v>
      </c>
      <c r="D118" s="351">
        <v>1</v>
      </c>
      <c r="E118" s="385">
        <v>0</v>
      </c>
      <c r="F118" s="386">
        <v>0</v>
      </c>
      <c r="G118" s="352">
        <f t="shared" si="59"/>
        <v>0</v>
      </c>
      <c r="H118" s="352">
        <f t="shared" si="60"/>
        <v>1</v>
      </c>
      <c r="I118" s="378">
        <v>1182.24</v>
      </c>
      <c r="J118" s="387">
        <f>ROUND(D118*I118,2)</f>
        <v>1182.24</v>
      </c>
      <c r="K118" s="336">
        <f>E118*I118</f>
        <v>0</v>
      </c>
      <c r="L118" s="336">
        <f>F118*I118</f>
        <v>0</v>
      </c>
      <c r="M118" s="336">
        <f>G118*I118</f>
        <v>0</v>
      </c>
      <c r="N118" s="336">
        <f>J118-M118</f>
        <v>1182.24</v>
      </c>
      <c r="O118" s="356">
        <f t="shared" si="66"/>
        <v>0</v>
      </c>
    </row>
    <row r="119" spans="1:15" s="400" customFormat="1" ht="9">
      <c r="A119" s="381" t="str">
        <f>'[1]Orçamento Sintético'!A121</f>
        <v>1.13</v>
      </c>
      <c r="B119" s="381" t="str">
        <f>'[1]Orçamento Sintético'!D121</f>
        <v>PINTURA</v>
      </c>
      <c r="C119" s="381"/>
      <c r="D119" s="381"/>
      <c r="E119" s="388"/>
      <c r="F119" s="403"/>
      <c r="G119" s="402"/>
      <c r="H119" s="402"/>
      <c r="I119" s="408"/>
      <c r="J119" s="408">
        <f>J120+J122+J124+J126</f>
        <v>31890.22</v>
      </c>
      <c r="K119" s="408">
        <f>K120+K122+K124+K126</f>
        <v>0</v>
      </c>
      <c r="L119" s="408">
        <f>L120+L122+L124+L126</f>
        <v>0</v>
      </c>
      <c r="M119" s="408">
        <f>M120+M122+M124+M126</f>
        <v>0</v>
      </c>
      <c r="N119" s="408">
        <f>N120+N122+N124+N126</f>
        <v>31890.22</v>
      </c>
      <c r="O119" s="405"/>
    </row>
    <row r="120" spans="1:15" s="369" customFormat="1" ht="9">
      <c r="A120" s="390" t="str">
        <f>'[1]Orçamento Sintético'!A122</f>
        <v>1.13.01</v>
      </c>
      <c r="B120" s="390" t="str">
        <f>'[1]Orçamento Sintético'!D122</f>
        <v>ESQUADRIA DE MADEIRA</v>
      </c>
      <c r="C120" s="390"/>
      <c r="D120" s="390"/>
      <c r="E120" s="391"/>
      <c r="F120" s="392"/>
      <c r="G120" s="371"/>
      <c r="H120" s="371"/>
      <c r="I120" s="406"/>
      <c r="J120" s="406">
        <f>J121</f>
        <v>1151.8599999999999</v>
      </c>
      <c r="K120" s="406">
        <f>K121</f>
        <v>0</v>
      </c>
      <c r="L120" s="406">
        <f>L121</f>
        <v>0</v>
      </c>
      <c r="M120" s="406">
        <f>M121</f>
        <v>0</v>
      </c>
      <c r="N120" s="406">
        <f>N121</f>
        <v>1151.8599999999999</v>
      </c>
      <c r="O120" s="375"/>
    </row>
    <row r="121" spans="1:15" s="324" customFormat="1" ht="27">
      <c r="A121" s="351" t="str">
        <f>'[1]Orçamento Sintético'!A123</f>
        <v>1.13.01.1</v>
      </c>
      <c r="B121" s="351" t="str">
        <f>'[1]Orçamento Sintético'!D123</f>
        <v>Pintura sobre superfícies de madeira com aplicação de 01 demão de fundo sintético nivelador, 01 demão de massa a óleo e 02 demãos de tinta esmalte</v>
      </c>
      <c r="C121" s="351" t="str">
        <f>'[1]Orçamento Sintético'!E123</f>
        <v>m²</v>
      </c>
      <c r="D121" s="351">
        <v>28.35</v>
      </c>
      <c r="E121" s="385">
        <v>0</v>
      </c>
      <c r="F121" s="386">
        <v>0</v>
      </c>
      <c r="G121" s="352">
        <f t="shared" si="59"/>
        <v>0</v>
      </c>
      <c r="H121" s="352">
        <f t="shared" si="60"/>
        <v>28.35</v>
      </c>
      <c r="I121" s="378">
        <v>40.630000000000003</v>
      </c>
      <c r="J121" s="387">
        <f>ROUND(D121*I121,2)</f>
        <v>1151.8599999999999</v>
      </c>
      <c r="K121" s="336">
        <f>E121*I121</f>
        <v>0</v>
      </c>
      <c r="L121" s="336">
        <f>F121*I121</f>
        <v>0</v>
      </c>
      <c r="M121" s="336">
        <f>G121*I121</f>
        <v>0</v>
      </c>
      <c r="N121" s="336">
        <f>J121-M121</f>
        <v>1151.8599999999999</v>
      </c>
      <c r="O121" s="356">
        <f t="shared" si="66"/>
        <v>0</v>
      </c>
    </row>
    <row r="122" spans="1:15" s="369" customFormat="1" ht="9">
      <c r="A122" s="390" t="str">
        <f>'[1]Orçamento Sintético'!A124</f>
        <v>1.13.02</v>
      </c>
      <c r="B122" s="390" t="str">
        <f>'[1]Orçamento Sintético'!D124</f>
        <v>ESQUADRIA METÁLICA</v>
      </c>
      <c r="C122" s="390"/>
      <c r="D122" s="390"/>
      <c r="E122" s="391"/>
      <c r="F122" s="410"/>
      <c r="G122" s="371"/>
      <c r="H122" s="371"/>
      <c r="I122" s="393"/>
      <c r="J122" s="406">
        <f>J123</f>
        <v>2059.29</v>
      </c>
      <c r="K122" s="406">
        <f>K123</f>
        <v>0</v>
      </c>
      <c r="L122" s="406">
        <f>L123</f>
        <v>0</v>
      </c>
      <c r="M122" s="406">
        <f>M123</f>
        <v>0</v>
      </c>
      <c r="N122" s="406">
        <f>N123</f>
        <v>2059.29</v>
      </c>
      <c r="O122" s="411"/>
    </row>
    <row r="123" spans="1:15" s="324" customFormat="1" ht="18">
      <c r="A123" s="351" t="str">
        <f>'[1]Orçamento Sintético'!A125</f>
        <v>1.13.02.1</v>
      </c>
      <c r="B123" s="351" t="str">
        <f>'[1]Orçamento Sintético'!D125</f>
        <v>Pintura de acabamento com lixamento, aplicação de 01 demão de tinta à base de zarcão e 02 demãos de tinta esmalte</v>
      </c>
      <c r="C123" s="351" t="str">
        <f>'[1]Orçamento Sintético'!E125</f>
        <v>m²</v>
      </c>
      <c r="D123" s="351">
        <v>77.33</v>
      </c>
      <c r="E123" s="385">
        <v>0</v>
      </c>
      <c r="F123" s="386">
        <v>0</v>
      </c>
      <c r="G123" s="352">
        <f t="shared" si="59"/>
        <v>0</v>
      </c>
      <c r="H123" s="352">
        <f t="shared" si="60"/>
        <v>77.33</v>
      </c>
      <c r="I123" s="378">
        <v>26.63</v>
      </c>
      <c r="J123" s="387">
        <f>ROUND(D123*I123,2)-0.01</f>
        <v>2059.29</v>
      </c>
      <c r="K123" s="336">
        <f>E123*I123</f>
        <v>0</v>
      </c>
      <c r="L123" s="336">
        <f>F123*I123</f>
        <v>0</v>
      </c>
      <c r="M123" s="336">
        <f>G123*I123</f>
        <v>0</v>
      </c>
      <c r="N123" s="336">
        <f>J123-M123</f>
        <v>2059.29</v>
      </c>
      <c r="O123" s="356">
        <f t="shared" si="66"/>
        <v>0</v>
      </c>
    </row>
    <row r="124" spans="1:15" s="369" customFormat="1" ht="9">
      <c r="A124" s="390" t="str">
        <f>'[1]Orçamento Sintético'!A126</f>
        <v>1.13.03</v>
      </c>
      <c r="B124" s="390" t="str">
        <f>'[1]Orçamento Sintético'!D126</f>
        <v>PAREDES INTERNAS</v>
      </c>
      <c r="C124" s="390"/>
      <c r="D124" s="390"/>
      <c r="E124" s="391"/>
      <c r="F124" s="410"/>
      <c r="G124" s="371"/>
      <c r="H124" s="371"/>
      <c r="I124" s="393"/>
      <c r="J124" s="394">
        <f>J125</f>
        <v>11987.61</v>
      </c>
      <c r="K124" s="394">
        <f>K125</f>
        <v>0</v>
      </c>
      <c r="L124" s="394">
        <f>L125</f>
        <v>0</v>
      </c>
      <c r="M124" s="394">
        <f>M125</f>
        <v>0</v>
      </c>
      <c r="N124" s="394">
        <f>N125</f>
        <v>11987.61</v>
      </c>
      <c r="O124" s="374"/>
    </row>
    <row r="125" spans="1:15" s="324" customFormat="1" ht="36">
      <c r="A125" s="351" t="str">
        <f>'[1]Orçamento Sintético'!A127</f>
        <v>1.13.03.1</v>
      </c>
      <c r="B125" s="351" t="str">
        <f>'[1]Orçamento Sintético'!D127</f>
        <v>Pintura para interiores, sobre paredes ou tetos, com lixamento, aplicação de 01 demão de líquido selador, 02 demãos de massa corrida e 02 demãos de tinta pva latex convencional para interiores</v>
      </c>
      <c r="C125" s="351" t="str">
        <f>'[1]Orçamento Sintético'!E127</f>
        <v>m²</v>
      </c>
      <c r="D125" s="351">
        <v>411.38</v>
      </c>
      <c r="E125" s="385">
        <v>0</v>
      </c>
      <c r="F125" s="386">
        <v>0</v>
      </c>
      <c r="G125" s="352">
        <f t="shared" si="59"/>
        <v>0</v>
      </c>
      <c r="H125" s="352">
        <f t="shared" si="60"/>
        <v>411.38</v>
      </c>
      <c r="I125" s="378">
        <v>29.14</v>
      </c>
      <c r="J125" s="387">
        <f>ROUND(D125*I125,2)</f>
        <v>11987.61</v>
      </c>
      <c r="K125" s="336">
        <f>E125*I125</f>
        <v>0</v>
      </c>
      <c r="L125" s="336">
        <f>F125*I125</f>
        <v>0</v>
      </c>
      <c r="M125" s="336">
        <f>G125*I125</f>
        <v>0</v>
      </c>
      <c r="N125" s="336">
        <f>J125-M125</f>
        <v>11987.61</v>
      </c>
      <c r="O125" s="356">
        <f t="shared" si="66"/>
        <v>0</v>
      </c>
    </row>
    <row r="126" spans="1:15" s="369" customFormat="1" ht="9">
      <c r="A126" s="390" t="str">
        <f>'[1]Orçamento Sintético'!A128</f>
        <v>1.13.04</v>
      </c>
      <c r="B126" s="390" t="str">
        <f>'[1]Orçamento Sintético'!D128</f>
        <v>PAREDES EXTERNAS</v>
      </c>
      <c r="C126" s="390"/>
      <c r="D126" s="390"/>
      <c r="E126" s="412"/>
      <c r="F126" s="398"/>
      <c r="G126" s="371"/>
      <c r="H126" s="371"/>
      <c r="I126" s="406"/>
      <c r="J126" s="406">
        <f>J127</f>
        <v>16691.460000000003</v>
      </c>
      <c r="K126" s="406">
        <f>K127</f>
        <v>0</v>
      </c>
      <c r="L126" s="406">
        <f>L127</f>
        <v>0</v>
      </c>
      <c r="M126" s="406">
        <f>M127</f>
        <v>0</v>
      </c>
      <c r="N126" s="406">
        <f>N127</f>
        <v>16691.460000000003</v>
      </c>
      <c r="O126" s="375"/>
    </row>
    <row r="127" spans="1:15" s="324" customFormat="1" ht="27">
      <c r="A127" s="351" t="str">
        <f>'[1]Orçamento Sintético'!A129</f>
        <v>1.13.04.1</v>
      </c>
      <c r="B127" s="351" t="str">
        <f>'[1]Orçamento Sintético'!D129</f>
        <v>Pintura para exteriores, sobre paredes, com lixamento, aplicação de 01 demão de selador acrílico, 01 demão de textura acrílica branca e 02 demãos de tinta acrílica convencional</v>
      </c>
      <c r="C127" s="351" t="str">
        <f>'[1]Orçamento Sintético'!E129</f>
        <v>m²</v>
      </c>
      <c r="D127" s="351">
        <v>444.75</v>
      </c>
      <c r="E127" s="385">
        <v>0</v>
      </c>
      <c r="F127" s="386">
        <v>0</v>
      </c>
      <c r="G127" s="352">
        <f t="shared" si="59"/>
        <v>0</v>
      </c>
      <c r="H127" s="352">
        <f t="shared" si="60"/>
        <v>444.75</v>
      </c>
      <c r="I127" s="378">
        <v>37.53</v>
      </c>
      <c r="J127" s="387">
        <f>ROUND(D127*I127,2)-0.01</f>
        <v>16691.460000000003</v>
      </c>
      <c r="K127" s="336">
        <f>E127*I127</f>
        <v>0</v>
      </c>
      <c r="L127" s="336">
        <f>F127*I127</f>
        <v>0</v>
      </c>
      <c r="M127" s="336">
        <f>G127*I127</f>
        <v>0</v>
      </c>
      <c r="N127" s="336">
        <f>J127-M127</f>
        <v>16691.460000000003</v>
      </c>
      <c r="O127" s="356">
        <f t="shared" si="66"/>
        <v>0</v>
      </c>
    </row>
    <row r="128" spans="1:15" s="400" customFormat="1" ht="9">
      <c r="A128" s="381" t="str">
        <f>'[1]Orçamento Sintético'!A130</f>
        <v>1.14</v>
      </c>
      <c r="B128" s="381" t="str">
        <f>'[1]Orçamento Sintético'!D130</f>
        <v>INCÊNDIO</v>
      </c>
      <c r="C128" s="381"/>
      <c r="D128" s="381"/>
      <c r="E128" s="388"/>
      <c r="F128" s="340"/>
      <c r="G128" s="402"/>
      <c r="H128" s="402"/>
      <c r="I128" s="403"/>
      <c r="J128" s="408">
        <f>SUM(J129:J131)</f>
        <v>905.83</v>
      </c>
      <c r="K128" s="408">
        <f>SUM(K129:K131)</f>
        <v>0</v>
      </c>
      <c r="L128" s="408">
        <f>SUM(L129:L131)</f>
        <v>0</v>
      </c>
      <c r="M128" s="408">
        <f>SUM(M129:M131)</f>
        <v>0</v>
      </c>
      <c r="N128" s="408">
        <f>SUM(N129:N131)</f>
        <v>905.83</v>
      </c>
      <c r="O128" s="377"/>
    </row>
    <row r="129" spans="1:15" s="324" customFormat="1" ht="9">
      <c r="A129" s="351" t="str">
        <f>'[1]Orçamento Sintético'!A131</f>
        <v>1.14.1</v>
      </c>
      <c r="B129" s="351" t="str">
        <f>'[1]Orçamento Sintético'!D131</f>
        <v>Extintor de pó químico seco (PQS), capacidade 12 kg</v>
      </c>
      <c r="C129" s="351" t="str">
        <f>'[1]Orçamento Sintético'!E131</f>
        <v>un</v>
      </c>
      <c r="D129" s="351">
        <v>3</v>
      </c>
      <c r="E129" s="385">
        <v>0</v>
      </c>
      <c r="F129" s="386">
        <v>0</v>
      </c>
      <c r="G129" s="352">
        <f t="shared" si="59"/>
        <v>0</v>
      </c>
      <c r="H129" s="352">
        <f t="shared" si="60"/>
        <v>3</v>
      </c>
      <c r="I129" s="378">
        <v>236.53</v>
      </c>
      <c r="J129" s="387">
        <f t="shared" ref="J129:J131" si="67">ROUND(D129*I129,2)</f>
        <v>709.59</v>
      </c>
      <c r="K129" s="336">
        <f t="shared" ref="K129:K131" si="68">E129*I129</f>
        <v>0</v>
      </c>
      <c r="L129" s="336">
        <f t="shared" ref="L129:L131" si="69">F129*I129</f>
        <v>0</v>
      </c>
      <c r="M129" s="336">
        <f t="shared" ref="M129:M131" si="70">G129*I129</f>
        <v>0</v>
      </c>
      <c r="N129" s="336">
        <f t="shared" ref="N129:N131" si="71">J129-M129</f>
        <v>709.59</v>
      </c>
      <c r="O129" s="356">
        <f t="shared" si="66"/>
        <v>0</v>
      </c>
    </row>
    <row r="130" spans="1:15" s="324" customFormat="1" ht="27">
      <c r="A130" s="351" t="str">
        <f>'[1]Orçamento Sintético'!A132</f>
        <v>1.14.2</v>
      </c>
      <c r="B130" s="351" t="str">
        <f>'[1]Orçamento Sintético'!D132</f>
        <v>Placa de sinalizacao, fotoluminescente, 38x19 cm, em pvc , com seta indicativa de sentido (esquerda ou direita) de saída de emergência- Placa S2</v>
      </c>
      <c r="C130" s="351" t="str">
        <f>'[1]Orçamento Sintético'!E132</f>
        <v>un</v>
      </c>
      <c r="D130" s="351">
        <v>6</v>
      </c>
      <c r="E130" s="385">
        <v>0</v>
      </c>
      <c r="F130" s="386">
        <v>0</v>
      </c>
      <c r="G130" s="352">
        <f t="shared" si="59"/>
        <v>0</v>
      </c>
      <c r="H130" s="352">
        <f t="shared" si="60"/>
        <v>6</v>
      </c>
      <c r="I130" s="378">
        <v>23.79</v>
      </c>
      <c r="J130" s="387">
        <f t="shared" si="67"/>
        <v>142.74</v>
      </c>
      <c r="K130" s="336">
        <f t="shared" si="68"/>
        <v>0</v>
      </c>
      <c r="L130" s="336">
        <f t="shared" si="69"/>
        <v>0</v>
      </c>
      <c r="M130" s="336">
        <f t="shared" si="70"/>
        <v>0</v>
      </c>
      <c r="N130" s="336">
        <f t="shared" si="71"/>
        <v>142.74</v>
      </c>
      <c r="O130" s="356">
        <f t="shared" si="66"/>
        <v>0</v>
      </c>
    </row>
    <row r="131" spans="1:15" s="324" customFormat="1" ht="27">
      <c r="A131" s="351" t="str">
        <f>'[1]Orçamento Sintético'!A133</f>
        <v>1.14.3</v>
      </c>
      <c r="B131" s="351" t="str">
        <f>'[1]Orçamento Sintético'!D133</f>
        <v>LUMINÁRIA DE EMERGÊNCIA, COM 30 LÂMPADAS LED DE 2 W, SEM REATOR - FORNECIMENTO E INSTALAÇÃO. AF_02/2020</v>
      </c>
      <c r="C131" s="351" t="str">
        <f>'[1]Orçamento Sintético'!E133</f>
        <v>UN</v>
      </c>
      <c r="D131" s="351">
        <v>2</v>
      </c>
      <c r="E131" s="385">
        <v>0</v>
      </c>
      <c r="F131" s="386">
        <v>0</v>
      </c>
      <c r="G131" s="352">
        <f t="shared" si="59"/>
        <v>0</v>
      </c>
      <c r="H131" s="352">
        <f t="shared" si="60"/>
        <v>2</v>
      </c>
      <c r="I131" s="378">
        <v>26.75</v>
      </c>
      <c r="J131" s="387">
        <f t="shared" si="67"/>
        <v>53.5</v>
      </c>
      <c r="K131" s="336">
        <f t="shared" si="68"/>
        <v>0</v>
      </c>
      <c r="L131" s="336">
        <f t="shared" si="69"/>
        <v>0</v>
      </c>
      <c r="M131" s="336">
        <f t="shared" si="70"/>
        <v>0</v>
      </c>
      <c r="N131" s="336">
        <f t="shared" si="71"/>
        <v>53.5</v>
      </c>
      <c r="O131" s="356">
        <f t="shared" si="66"/>
        <v>0</v>
      </c>
    </row>
    <row r="132" spans="1:15" s="400" customFormat="1" ht="9">
      <c r="A132" s="381" t="str">
        <f>'[1]Orçamento Sintético'!A134</f>
        <v>1.15</v>
      </c>
      <c r="B132" s="381" t="str">
        <f>'[1]Orçamento Sintético'!D134</f>
        <v>INSTALAÇÕES HIDRÁULICAS</v>
      </c>
      <c r="C132" s="381"/>
      <c r="D132" s="381"/>
      <c r="E132" s="388"/>
      <c r="F132" s="403"/>
      <c r="G132" s="402"/>
      <c r="H132" s="402"/>
      <c r="I132" s="408"/>
      <c r="J132" s="408">
        <f>SUM(J133:J146)</f>
        <v>4041.12</v>
      </c>
      <c r="K132" s="408">
        <f>SUM(K133:K146)</f>
        <v>0</v>
      </c>
      <c r="L132" s="408">
        <f>SUM(L133:L146)</f>
        <v>2954.1448</v>
      </c>
      <c r="M132" s="408">
        <f>SUM(M133:M146)</f>
        <v>2954.1448</v>
      </c>
      <c r="N132" s="408">
        <f>SUM(N133:N146)</f>
        <v>1086.9751999999999</v>
      </c>
      <c r="O132" s="405"/>
    </row>
    <row r="133" spans="1:15" s="324" customFormat="1" ht="9">
      <c r="A133" s="351" t="str">
        <f>'[1]Orçamento Sintético'!A135</f>
        <v>1.15.1</v>
      </c>
      <c r="B133" s="351" t="str">
        <f>'[1]Orçamento Sintético'!D135</f>
        <v>Limpeza de reservatório</v>
      </c>
      <c r="C133" s="351" t="str">
        <f>'[1]Orçamento Sintético'!E135</f>
        <v>m³</v>
      </c>
      <c r="D133" s="351">
        <v>5</v>
      </c>
      <c r="E133" s="385">
        <v>0</v>
      </c>
      <c r="F133" s="386">
        <f t="shared" ref="F133:F168" si="72">D133</f>
        <v>5</v>
      </c>
      <c r="G133" s="352">
        <f t="shared" si="59"/>
        <v>5</v>
      </c>
      <c r="H133" s="352">
        <f t="shared" si="60"/>
        <v>0</v>
      </c>
      <c r="I133" s="378">
        <v>13.25</v>
      </c>
      <c r="J133" s="387">
        <f t="shared" ref="J133:J145" si="73">ROUND(D133*I133,2)</f>
        <v>66.25</v>
      </c>
      <c r="K133" s="336">
        <f t="shared" ref="K133:K146" si="74">E133*I133</f>
        <v>0</v>
      </c>
      <c r="L133" s="336">
        <f t="shared" ref="L133:L145" si="75">F133*I133</f>
        <v>66.25</v>
      </c>
      <c r="M133" s="336">
        <f t="shared" ref="M133:M145" si="76">G133*I133</f>
        <v>66.25</v>
      </c>
      <c r="N133" s="336">
        <f t="shared" ref="N133:N146" si="77">J133-M133</f>
        <v>0</v>
      </c>
      <c r="O133" s="356">
        <f t="shared" si="66"/>
        <v>1</v>
      </c>
    </row>
    <row r="134" spans="1:15" s="324" customFormat="1" ht="9">
      <c r="A134" s="351" t="str">
        <f>'[1]Orçamento Sintético'!A136</f>
        <v>1.15.2</v>
      </c>
      <c r="B134" s="351" t="str">
        <f>'[1]Orçamento Sintético'!D136</f>
        <v>Registro tipo esfera em PVC c/borboleta, d =  1""</v>
      </c>
      <c r="C134" s="351" t="str">
        <f>'[1]Orçamento Sintético'!E136</f>
        <v>un</v>
      </c>
      <c r="D134" s="351">
        <v>1</v>
      </c>
      <c r="E134" s="385">
        <v>0</v>
      </c>
      <c r="F134" s="386">
        <f t="shared" si="72"/>
        <v>1</v>
      </c>
      <c r="G134" s="352">
        <f t="shared" si="59"/>
        <v>1</v>
      </c>
      <c r="H134" s="352">
        <f t="shared" si="60"/>
        <v>0</v>
      </c>
      <c r="I134" s="378">
        <v>42.51</v>
      </c>
      <c r="J134" s="387">
        <f t="shared" si="73"/>
        <v>42.51</v>
      </c>
      <c r="K134" s="336">
        <f t="shared" si="74"/>
        <v>0</v>
      </c>
      <c r="L134" s="336">
        <f t="shared" si="75"/>
        <v>42.51</v>
      </c>
      <c r="M134" s="336">
        <f t="shared" si="76"/>
        <v>42.51</v>
      </c>
      <c r="N134" s="336">
        <f t="shared" si="77"/>
        <v>0</v>
      </c>
      <c r="O134" s="356">
        <f t="shared" si="66"/>
        <v>1</v>
      </c>
    </row>
    <row r="135" spans="1:15" s="324" customFormat="1" ht="9">
      <c r="A135" s="351" t="str">
        <f>'[1]Orçamento Sintético'!A137</f>
        <v>1.15.3</v>
      </c>
      <c r="B135" s="351" t="str">
        <f>'[1]Orçamento Sintético'!D137</f>
        <v>Registro tipo esfera em PVC c/borboleta, d = 1 1/4""</v>
      </c>
      <c r="C135" s="351" t="str">
        <f>'[1]Orçamento Sintético'!E137</f>
        <v>un</v>
      </c>
      <c r="D135" s="351">
        <v>1</v>
      </c>
      <c r="E135" s="385">
        <v>0</v>
      </c>
      <c r="F135" s="386">
        <f t="shared" si="72"/>
        <v>1</v>
      </c>
      <c r="G135" s="352">
        <f t="shared" si="59"/>
        <v>1</v>
      </c>
      <c r="H135" s="352">
        <f t="shared" si="60"/>
        <v>0</v>
      </c>
      <c r="I135" s="378">
        <v>57.4</v>
      </c>
      <c r="J135" s="387">
        <f t="shared" si="73"/>
        <v>57.4</v>
      </c>
      <c r="K135" s="336">
        <f t="shared" si="74"/>
        <v>0</v>
      </c>
      <c r="L135" s="336">
        <f t="shared" si="75"/>
        <v>57.4</v>
      </c>
      <c r="M135" s="336">
        <f t="shared" si="76"/>
        <v>57.4</v>
      </c>
      <c r="N135" s="336">
        <f t="shared" si="77"/>
        <v>0</v>
      </c>
      <c r="O135" s="356">
        <f t="shared" si="66"/>
        <v>1</v>
      </c>
    </row>
    <row r="136" spans="1:15" s="324" customFormat="1" ht="27">
      <c r="A136" s="351" t="str">
        <f>'[1]Orçamento Sintético'!A138</f>
        <v>1.15.4</v>
      </c>
      <c r="B136" s="351" t="str">
        <f>'[1]Orçamento Sintético'!D138</f>
        <v>TE, PVC, SOLDÁVEL, DN 32MM, INSTALADO EM RAMAL DE DISTRIBUIÇÃO DE ÁGUA - FORNECIMENTO E INSTALAÇÃO. AF_12/2014</v>
      </c>
      <c r="C136" s="351" t="str">
        <f>'[1]Orçamento Sintético'!E138</f>
        <v>UN</v>
      </c>
      <c r="D136" s="351">
        <v>8</v>
      </c>
      <c r="E136" s="385">
        <v>0</v>
      </c>
      <c r="F136" s="386">
        <f t="shared" si="72"/>
        <v>8</v>
      </c>
      <c r="G136" s="352">
        <f t="shared" si="59"/>
        <v>8</v>
      </c>
      <c r="H136" s="352">
        <f t="shared" si="60"/>
        <v>0</v>
      </c>
      <c r="I136" s="378">
        <v>13.43</v>
      </c>
      <c r="J136" s="387">
        <f t="shared" si="73"/>
        <v>107.44</v>
      </c>
      <c r="K136" s="336">
        <f t="shared" si="74"/>
        <v>0</v>
      </c>
      <c r="L136" s="336">
        <f t="shared" si="75"/>
        <v>107.44</v>
      </c>
      <c r="M136" s="336">
        <f t="shared" si="76"/>
        <v>107.44</v>
      </c>
      <c r="N136" s="336">
        <f t="shared" si="77"/>
        <v>0</v>
      </c>
      <c r="O136" s="356">
        <f t="shared" si="66"/>
        <v>1</v>
      </c>
    </row>
    <row r="137" spans="1:15" s="324" customFormat="1" ht="27">
      <c r="A137" s="351" t="str">
        <f>'[1]Orçamento Sintético'!A139</f>
        <v>1.15.5</v>
      </c>
      <c r="B137" s="351" t="str">
        <f>'[1]Orçamento Sintético'!D139</f>
        <v>JOELHO 90 GRAUS, PVC, SOLDÁVEL, DN 32MM, INSTALADO EM PRUMADA DE ÁGUA - FORNECIMENTO E INSTALAÇÃO. AF_12/2014</v>
      </c>
      <c r="C137" s="351" t="str">
        <f>'[1]Orçamento Sintético'!E139</f>
        <v>UN</v>
      </c>
      <c r="D137" s="351">
        <v>7</v>
      </c>
      <c r="E137" s="385">
        <v>0</v>
      </c>
      <c r="F137" s="386">
        <f t="shared" si="72"/>
        <v>7</v>
      </c>
      <c r="G137" s="352">
        <f t="shared" si="59"/>
        <v>7</v>
      </c>
      <c r="H137" s="352">
        <f t="shared" si="60"/>
        <v>0</v>
      </c>
      <c r="I137" s="378">
        <v>7.2</v>
      </c>
      <c r="J137" s="387">
        <f t="shared" si="73"/>
        <v>50.4</v>
      </c>
      <c r="K137" s="336">
        <f t="shared" si="74"/>
        <v>0</v>
      </c>
      <c r="L137" s="336">
        <f t="shared" si="75"/>
        <v>50.4</v>
      </c>
      <c r="M137" s="336">
        <f t="shared" si="76"/>
        <v>50.4</v>
      </c>
      <c r="N137" s="336">
        <f t="shared" si="77"/>
        <v>0</v>
      </c>
      <c r="O137" s="356">
        <f t="shared" si="66"/>
        <v>1</v>
      </c>
    </row>
    <row r="138" spans="1:15" s="324" customFormat="1" ht="27">
      <c r="A138" s="351" t="str">
        <f>'[1]Orçamento Sintético'!A140</f>
        <v>1.15.6</v>
      </c>
      <c r="B138" s="351" t="str">
        <f>'[1]Orçamento Sintético'!D140</f>
        <v>TÊ DE REDUÇÃO, PVC, SOLDÁVEL, DN 40MM X 32MM, INSTALADO EM PRUMADA DE ÁGUA - FORNECIMENTO E INSTALAÇÃO. AF_12/2014</v>
      </c>
      <c r="C138" s="351" t="str">
        <f>'[1]Orçamento Sintético'!E140</f>
        <v>UN</v>
      </c>
      <c r="D138" s="351">
        <v>2</v>
      </c>
      <c r="E138" s="385">
        <v>0</v>
      </c>
      <c r="F138" s="386">
        <v>0</v>
      </c>
      <c r="G138" s="352">
        <f t="shared" si="59"/>
        <v>0</v>
      </c>
      <c r="H138" s="352">
        <f t="shared" si="60"/>
        <v>2</v>
      </c>
      <c r="I138" s="378">
        <v>20.92</v>
      </c>
      <c r="J138" s="387">
        <f t="shared" si="73"/>
        <v>41.84</v>
      </c>
      <c r="K138" s="336">
        <f t="shared" si="74"/>
        <v>0</v>
      </c>
      <c r="L138" s="336">
        <f t="shared" si="75"/>
        <v>0</v>
      </c>
      <c r="M138" s="336">
        <f t="shared" si="76"/>
        <v>0</v>
      </c>
      <c r="N138" s="336">
        <f t="shared" si="77"/>
        <v>41.84</v>
      </c>
      <c r="O138" s="356">
        <f t="shared" si="66"/>
        <v>0</v>
      </c>
    </row>
    <row r="139" spans="1:15" s="324" customFormat="1" ht="18">
      <c r="A139" s="351" t="str">
        <f>'[1]Orçamento Sintético'!A141</f>
        <v>1.15.7</v>
      </c>
      <c r="B139" s="351" t="str">
        <f>'[1]Orçamento Sintético'!D141</f>
        <v>Bucha de redução curta de pvc rígido soldável, marrom, diâm = 40 x 32mm</v>
      </c>
      <c r="C139" s="351" t="str">
        <f>'[1]Orçamento Sintético'!E141</f>
        <v>un</v>
      </c>
      <c r="D139" s="351">
        <v>2</v>
      </c>
      <c r="E139" s="385">
        <v>0</v>
      </c>
      <c r="F139" s="386">
        <v>0</v>
      </c>
      <c r="G139" s="352">
        <f t="shared" si="59"/>
        <v>0</v>
      </c>
      <c r="H139" s="352">
        <f t="shared" si="60"/>
        <v>2</v>
      </c>
      <c r="I139" s="378">
        <v>9.33</v>
      </c>
      <c r="J139" s="387">
        <f t="shared" si="73"/>
        <v>18.66</v>
      </c>
      <c r="K139" s="336">
        <f t="shared" si="74"/>
        <v>0</v>
      </c>
      <c r="L139" s="336">
        <f t="shared" si="75"/>
        <v>0</v>
      </c>
      <c r="M139" s="336">
        <f t="shared" si="76"/>
        <v>0</v>
      </c>
      <c r="N139" s="336">
        <f t="shared" si="77"/>
        <v>18.66</v>
      </c>
      <c r="O139" s="356">
        <f t="shared" si="66"/>
        <v>0</v>
      </c>
    </row>
    <row r="140" spans="1:15" s="324" customFormat="1" ht="9">
      <c r="A140" s="351" t="str">
        <f>'[1]Orçamento Sintético'!A142</f>
        <v>1.15.8</v>
      </c>
      <c r="B140" s="351" t="str">
        <f>'[1]Orçamento Sintético'!D142</f>
        <v>Tubo pvc rígido soldável marrom p/ água, d = 40 mm (1 1/4"")</v>
      </c>
      <c r="C140" s="351" t="str">
        <f>'[1]Orçamento Sintético'!E142</f>
        <v>m</v>
      </c>
      <c r="D140" s="351">
        <v>24</v>
      </c>
      <c r="E140" s="385">
        <v>0</v>
      </c>
      <c r="F140" s="386">
        <v>0</v>
      </c>
      <c r="G140" s="352">
        <f t="shared" si="59"/>
        <v>0</v>
      </c>
      <c r="H140" s="352">
        <f t="shared" si="60"/>
        <v>24</v>
      </c>
      <c r="I140" s="378">
        <v>42.77</v>
      </c>
      <c r="J140" s="387">
        <f t="shared" si="73"/>
        <v>1026.48</v>
      </c>
      <c r="K140" s="336">
        <f t="shared" si="74"/>
        <v>0</v>
      </c>
      <c r="L140" s="336">
        <f t="shared" si="75"/>
        <v>0</v>
      </c>
      <c r="M140" s="336">
        <f t="shared" si="76"/>
        <v>0</v>
      </c>
      <c r="N140" s="336">
        <f t="shared" si="77"/>
        <v>1026.48</v>
      </c>
      <c r="O140" s="356">
        <f t="shared" si="66"/>
        <v>0</v>
      </c>
    </row>
    <row r="141" spans="1:15" s="324" customFormat="1" ht="9">
      <c r="A141" s="351" t="str">
        <f>'[1]Orçamento Sintético'!A143</f>
        <v>1.15.9</v>
      </c>
      <c r="B141" s="351" t="str">
        <f>'[1]Orçamento Sintético'!D143</f>
        <v>Tubo pvc rígido soldável marrom p/ água, d = 32 mm (1"")</v>
      </c>
      <c r="C141" s="351" t="str">
        <f>'[1]Orçamento Sintético'!E143</f>
        <v>m</v>
      </c>
      <c r="D141" s="351">
        <v>64.180000000000007</v>
      </c>
      <c r="E141" s="385">
        <v>0</v>
      </c>
      <c r="F141" s="386">
        <f t="shared" si="72"/>
        <v>64.180000000000007</v>
      </c>
      <c r="G141" s="352">
        <f t="shared" si="59"/>
        <v>64.180000000000007</v>
      </c>
      <c r="H141" s="352">
        <f t="shared" si="60"/>
        <v>0</v>
      </c>
      <c r="I141" s="378">
        <v>20.86</v>
      </c>
      <c r="J141" s="387">
        <f t="shared" si="73"/>
        <v>1338.79</v>
      </c>
      <c r="K141" s="336">
        <f t="shared" si="74"/>
        <v>0</v>
      </c>
      <c r="L141" s="336">
        <f t="shared" si="75"/>
        <v>1338.7948000000001</v>
      </c>
      <c r="M141" s="336">
        <f t="shared" si="76"/>
        <v>1338.7948000000001</v>
      </c>
      <c r="N141" s="336">
        <f t="shared" si="77"/>
        <v>-4.8000000001593435E-3</v>
      </c>
      <c r="O141" s="356">
        <f t="shared" si="66"/>
        <v>1.0000035853270492</v>
      </c>
    </row>
    <row r="142" spans="1:15" s="324" customFormat="1" ht="18">
      <c r="A142" s="351" t="str">
        <f>'[1]Orçamento Sintético'!A144</f>
        <v>1.15.10</v>
      </c>
      <c r="B142" s="351" t="str">
        <f>'[1]Orçamento Sintético'!D144</f>
        <v>Registro gaveta c/ canopla cromada, d=20mm (3/4"") - ref.1509 Deca ou similar</v>
      </c>
      <c r="C142" s="351" t="str">
        <f>'[1]Orçamento Sintético'!E144</f>
        <v>un</v>
      </c>
      <c r="D142" s="351">
        <v>5</v>
      </c>
      <c r="E142" s="385">
        <v>0</v>
      </c>
      <c r="F142" s="386">
        <f t="shared" si="72"/>
        <v>5</v>
      </c>
      <c r="G142" s="352">
        <f t="shared" si="59"/>
        <v>5</v>
      </c>
      <c r="H142" s="352">
        <f t="shared" si="60"/>
        <v>0</v>
      </c>
      <c r="I142" s="378">
        <v>101.28</v>
      </c>
      <c r="J142" s="387">
        <f t="shared" si="73"/>
        <v>506.4</v>
      </c>
      <c r="K142" s="336">
        <f t="shared" si="74"/>
        <v>0</v>
      </c>
      <c r="L142" s="336">
        <f t="shared" si="75"/>
        <v>506.4</v>
      </c>
      <c r="M142" s="336">
        <f t="shared" si="76"/>
        <v>506.4</v>
      </c>
      <c r="N142" s="336">
        <f t="shared" si="77"/>
        <v>0</v>
      </c>
      <c r="O142" s="356">
        <f t="shared" si="66"/>
        <v>1</v>
      </c>
    </row>
    <row r="143" spans="1:15" s="324" customFormat="1" ht="18">
      <c r="A143" s="351" t="str">
        <f>'[1]Orçamento Sintético'!A145</f>
        <v>1.15.11</v>
      </c>
      <c r="B143" s="351" t="str">
        <f>'[1]Orçamento Sintético'!D145</f>
        <v>Joelho 90º red. pvc rígido soldável c/bucha de latão, diâm= 25mmx1/2""</v>
      </c>
      <c r="C143" s="351" t="str">
        <f>'[1]Orçamento Sintético'!E145</f>
        <v>un</v>
      </c>
      <c r="D143" s="351">
        <v>20</v>
      </c>
      <c r="E143" s="385">
        <v>0</v>
      </c>
      <c r="F143" s="386">
        <f t="shared" si="72"/>
        <v>20</v>
      </c>
      <c r="G143" s="352">
        <f t="shared" si="59"/>
        <v>20</v>
      </c>
      <c r="H143" s="352">
        <f t="shared" si="60"/>
        <v>0</v>
      </c>
      <c r="I143" s="378">
        <v>15.78</v>
      </c>
      <c r="J143" s="387">
        <f t="shared" si="73"/>
        <v>315.60000000000002</v>
      </c>
      <c r="K143" s="336">
        <f t="shared" si="74"/>
        <v>0</v>
      </c>
      <c r="L143" s="336">
        <f t="shared" si="75"/>
        <v>315.59999999999997</v>
      </c>
      <c r="M143" s="336">
        <f t="shared" si="76"/>
        <v>315.59999999999997</v>
      </c>
      <c r="N143" s="336">
        <f t="shared" si="77"/>
        <v>0</v>
      </c>
      <c r="O143" s="356">
        <f t="shared" si="66"/>
        <v>0.99999999999999978</v>
      </c>
    </row>
    <row r="144" spans="1:15" s="324" customFormat="1" ht="18">
      <c r="A144" s="351" t="str">
        <f>'[1]Orçamento Sintético'!A146</f>
        <v>1.15.12</v>
      </c>
      <c r="B144" s="351" t="str">
        <f>'[1]Orçamento Sintético'!D146</f>
        <v>TE, PVC, SOLDÁVEL, DN 25MM, INSTALADO EM PRUMADA DE ÁGUA - FORNECIMENTO E INSTALAÇÃO. AF_12/2014</v>
      </c>
      <c r="C144" s="351" t="str">
        <f>'[1]Orçamento Sintético'!E146</f>
        <v>UN</v>
      </c>
      <c r="D144" s="351">
        <v>13</v>
      </c>
      <c r="E144" s="385">
        <v>0</v>
      </c>
      <c r="F144" s="386">
        <f t="shared" si="72"/>
        <v>13</v>
      </c>
      <c r="G144" s="352">
        <f t="shared" si="59"/>
        <v>13</v>
      </c>
      <c r="H144" s="352">
        <f t="shared" si="60"/>
        <v>0</v>
      </c>
      <c r="I144" s="378">
        <v>6.4</v>
      </c>
      <c r="J144" s="387">
        <f t="shared" si="73"/>
        <v>83.2</v>
      </c>
      <c r="K144" s="336">
        <f t="shared" si="74"/>
        <v>0</v>
      </c>
      <c r="L144" s="336">
        <f t="shared" si="75"/>
        <v>83.2</v>
      </c>
      <c r="M144" s="336">
        <f t="shared" si="76"/>
        <v>83.2</v>
      </c>
      <c r="N144" s="336">
        <f t="shared" si="77"/>
        <v>0</v>
      </c>
      <c r="O144" s="356">
        <f t="shared" si="66"/>
        <v>1</v>
      </c>
    </row>
    <row r="145" spans="1:15" s="324" customFormat="1" ht="9">
      <c r="A145" s="351" t="str">
        <f>'[1]Orçamento Sintético'!A147</f>
        <v>1.15.13</v>
      </c>
      <c r="B145" s="351" t="str">
        <f>'[1]Orçamento Sintético'!D147</f>
        <v>Joelho 90º de pvc rígido soldável, marrom  diâm = 25mm</v>
      </c>
      <c r="C145" s="351" t="str">
        <f>'[1]Orçamento Sintético'!E147</f>
        <v>un</v>
      </c>
      <c r="D145" s="351">
        <v>32</v>
      </c>
      <c r="E145" s="385">
        <v>0</v>
      </c>
      <c r="F145" s="386">
        <f t="shared" si="72"/>
        <v>32</v>
      </c>
      <c r="G145" s="352">
        <f t="shared" si="59"/>
        <v>32</v>
      </c>
      <c r="H145" s="352">
        <f t="shared" si="60"/>
        <v>0</v>
      </c>
      <c r="I145" s="378">
        <v>8.1999999999999993</v>
      </c>
      <c r="J145" s="387">
        <f t="shared" si="73"/>
        <v>262.39999999999998</v>
      </c>
      <c r="K145" s="336">
        <f t="shared" si="74"/>
        <v>0</v>
      </c>
      <c r="L145" s="336">
        <f t="shared" si="75"/>
        <v>262.39999999999998</v>
      </c>
      <c r="M145" s="336">
        <f t="shared" si="76"/>
        <v>262.39999999999998</v>
      </c>
      <c r="N145" s="336">
        <f t="shared" si="77"/>
        <v>0</v>
      </c>
      <c r="O145" s="356">
        <f t="shared" si="66"/>
        <v>1</v>
      </c>
    </row>
    <row r="146" spans="1:15" s="324" customFormat="1" ht="9">
      <c r="A146" s="351" t="str">
        <f>'[1]Orçamento Sintético'!A148</f>
        <v>1.15.14</v>
      </c>
      <c r="B146" s="351" t="str">
        <f>'[1]Orçamento Sintético'!D148</f>
        <v>Tubo pvc rígido soldável marrom p/ água, d = 25 mm (3/4"")</v>
      </c>
      <c r="C146" s="351" t="str">
        <f>'[1]Orçamento Sintético'!E148</f>
        <v>m</v>
      </c>
      <c r="D146" s="351">
        <v>8.74</v>
      </c>
      <c r="E146" s="385">
        <v>0</v>
      </c>
      <c r="F146" s="386">
        <f t="shared" si="72"/>
        <v>8.74</v>
      </c>
      <c r="G146" s="352">
        <f t="shared" si="59"/>
        <v>8.74</v>
      </c>
      <c r="H146" s="352">
        <f t="shared" si="60"/>
        <v>0</v>
      </c>
      <c r="I146" s="378">
        <v>14.16</v>
      </c>
      <c r="J146" s="387">
        <f>ROUND(D146*I146,2)-0.01</f>
        <v>123.75</v>
      </c>
      <c r="K146" s="336">
        <f t="shared" si="74"/>
        <v>0</v>
      </c>
      <c r="L146" s="336">
        <f>J146</f>
        <v>123.75</v>
      </c>
      <c r="M146" s="336">
        <f>L146</f>
        <v>123.75</v>
      </c>
      <c r="N146" s="336">
        <f t="shared" si="77"/>
        <v>0</v>
      </c>
      <c r="O146" s="356">
        <f t="shared" si="66"/>
        <v>1</v>
      </c>
    </row>
    <row r="147" spans="1:15" s="400" customFormat="1" ht="9">
      <c r="A147" s="381" t="str">
        <f>'[1]Orçamento Sintético'!A149</f>
        <v>1.16</v>
      </c>
      <c r="B147" s="381" t="str">
        <f>'[1]Orçamento Sintético'!D149</f>
        <v>INSTALAÇÃO SANITÁRIA</v>
      </c>
      <c r="C147" s="381"/>
      <c r="D147" s="381"/>
      <c r="E147" s="388"/>
      <c r="F147" s="401"/>
      <c r="G147" s="402"/>
      <c r="H147" s="402"/>
      <c r="I147" s="408"/>
      <c r="J147" s="408">
        <f>SUM(J148:J169)</f>
        <v>4577.3799999999992</v>
      </c>
      <c r="K147" s="408">
        <f>SUM(K148:K169)</f>
        <v>0</v>
      </c>
      <c r="L147" s="408">
        <f>SUM(L148:L169)</f>
        <v>4547.1399999999994</v>
      </c>
      <c r="M147" s="408">
        <f>SUM(M148:M169)</f>
        <v>4547.1399999999994</v>
      </c>
      <c r="N147" s="408">
        <f>SUM(N148:N169)</f>
        <v>30.24</v>
      </c>
      <c r="O147" s="405"/>
    </row>
    <row r="148" spans="1:15" s="324" customFormat="1" ht="18">
      <c r="A148" s="351" t="str">
        <f>'[1]Orçamento Sintético'!A150</f>
        <v>1.16.1</v>
      </c>
      <c r="B148" s="351" t="str">
        <f>'[1]Orçamento Sintético'!D150</f>
        <v>Caixa de passagem em alvenaria de tijolos maciços esp. = 0,12m,  dim. int. =  0.60 x 0.60 x 0.60m</v>
      </c>
      <c r="C148" s="351" t="str">
        <f>'[1]Orçamento Sintético'!E150</f>
        <v>un</v>
      </c>
      <c r="D148" s="351">
        <v>2</v>
      </c>
      <c r="E148" s="385">
        <v>0</v>
      </c>
      <c r="F148" s="386">
        <f t="shared" si="72"/>
        <v>2</v>
      </c>
      <c r="G148" s="352">
        <f t="shared" si="59"/>
        <v>2</v>
      </c>
      <c r="H148" s="352">
        <f t="shared" si="60"/>
        <v>0</v>
      </c>
      <c r="I148" s="378">
        <v>412.09</v>
      </c>
      <c r="J148" s="387">
        <f t="shared" ref="J148:J169" si="78">ROUND(D148*I148,2)</f>
        <v>824.18</v>
      </c>
      <c r="K148" s="336">
        <f t="shared" ref="K148:K169" si="79">E148*I148</f>
        <v>0</v>
      </c>
      <c r="L148" s="336">
        <f t="shared" ref="L148:L169" si="80">F148*I148</f>
        <v>824.18</v>
      </c>
      <c r="M148" s="336">
        <f t="shared" ref="M148:M169" si="81">G148*I148</f>
        <v>824.18</v>
      </c>
      <c r="N148" s="336">
        <f t="shared" ref="N148:N169" si="82">J148-M148</f>
        <v>0</v>
      </c>
      <c r="O148" s="356">
        <f t="shared" si="66"/>
        <v>1</v>
      </c>
    </row>
    <row r="149" spans="1:15" s="324" customFormat="1" ht="9">
      <c r="A149" s="351" t="str">
        <f>'[1]Orçamento Sintético'!A151</f>
        <v>1.16.2</v>
      </c>
      <c r="B149" s="351" t="str">
        <f>'[1]Orçamento Sintético'!D151</f>
        <v>Tampa de concreto para caixas de passagem 0,60x0,60mx0,07m</v>
      </c>
      <c r="C149" s="351" t="str">
        <f>'[1]Orçamento Sintético'!E151</f>
        <v>un</v>
      </c>
      <c r="D149" s="351">
        <v>2</v>
      </c>
      <c r="E149" s="385">
        <v>0</v>
      </c>
      <c r="F149" s="386">
        <f t="shared" si="72"/>
        <v>2</v>
      </c>
      <c r="G149" s="352">
        <f t="shared" si="59"/>
        <v>2</v>
      </c>
      <c r="H149" s="352">
        <f t="shared" si="60"/>
        <v>0</v>
      </c>
      <c r="I149" s="378">
        <v>65.77</v>
      </c>
      <c r="J149" s="387">
        <f t="shared" si="78"/>
        <v>131.54</v>
      </c>
      <c r="K149" s="336">
        <f t="shared" si="79"/>
        <v>0</v>
      </c>
      <c r="L149" s="336">
        <f t="shared" si="80"/>
        <v>131.54</v>
      </c>
      <c r="M149" s="336">
        <f t="shared" si="81"/>
        <v>131.54</v>
      </c>
      <c r="N149" s="336">
        <f t="shared" si="82"/>
        <v>0</v>
      </c>
      <c r="O149" s="356">
        <f t="shared" si="66"/>
        <v>1</v>
      </c>
    </row>
    <row r="150" spans="1:15" s="324" customFormat="1" ht="9">
      <c r="A150" s="351" t="str">
        <f>'[1]Orçamento Sintético'!A152</f>
        <v>1.16.3</v>
      </c>
      <c r="B150" s="351" t="str">
        <f>'[1]Orçamento Sintético'!D152</f>
        <v>Caixa de gordura - ""cg"" - (50 x 50 x 65cm)</v>
      </c>
      <c r="C150" s="351" t="str">
        <f>'[1]Orçamento Sintético'!E152</f>
        <v>un</v>
      </c>
      <c r="D150" s="351">
        <v>1</v>
      </c>
      <c r="E150" s="385">
        <v>0</v>
      </c>
      <c r="F150" s="386">
        <f t="shared" si="72"/>
        <v>1</v>
      </c>
      <c r="G150" s="352">
        <f t="shared" si="59"/>
        <v>1</v>
      </c>
      <c r="H150" s="352">
        <f t="shared" si="60"/>
        <v>0</v>
      </c>
      <c r="I150" s="378">
        <v>395.14</v>
      </c>
      <c r="J150" s="387">
        <f t="shared" si="78"/>
        <v>395.14</v>
      </c>
      <c r="K150" s="336">
        <f t="shared" si="79"/>
        <v>0</v>
      </c>
      <c r="L150" s="336">
        <f t="shared" si="80"/>
        <v>395.14</v>
      </c>
      <c r="M150" s="336">
        <f t="shared" si="81"/>
        <v>395.14</v>
      </c>
      <c r="N150" s="336">
        <f t="shared" si="82"/>
        <v>0</v>
      </c>
      <c r="O150" s="356">
        <f t="shared" si="66"/>
        <v>1</v>
      </c>
    </row>
    <row r="151" spans="1:15" s="324" customFormat="1" ht="27">
      <c r="A151" s="351" t="str">
        <f>'[1]Orçamento Sintético'!A153</f>
        <v>1.16.4</v>
      </c>
      <c r="B151" s="351" t="str">
        <f>'[1]Orçamento Sintético'!D153</f>
        <v>CAIXA SIFONADA, PVC, DN 100 X 100 X 50 MM, FORNECIDA E INSTALADA EM RAMAIS DE ENCAMINHAMENTO DE ÁGUA PLUVIAL. AF_12/2014</v>
      </c>
      <c r="C151" s="351" t="str">
        <f>'[1]Orçamento Sintético'!E153</f>
        <v>UN</v>
      </c>
      <c r="D151" s="351">
        <v>4</v>
      </c>
      <c r="E151" s="385">
        <v>0</v>
      </c>
      <c r="F151" s="386">
        <f t="shared" si="72"/>
        <v>4</v>
      </c>
      <c r="G151" s="352">
        <f t="shared" si="59"/>
        <v>4</v>
      </c>
      <c r="H151" s="352">
        <f t="shared" si="60"/>
        <v>0</v>
      </c>
      <c r="I151" s="378">
        <v>30.4</v>
      </c>
      <c r="J151" s="387">
        <f t="shared" si="78"/>
        <v>121.6</v>
      </c>
      <c r="K151" s="336">
        <f t="shared" si="79"/>
        <v>0</v>
      </c>
      <c r="L151" s="336">
        <f t="shared" si="80"/>
        <v>121.6</v>
      </c>
      <c r="M151" s="336">
        <f t="shared" si="81"/>
        <v>121.6</v>
      </c>
      <c r="N151" s="336">
        <f t="shared" si="82"/>
        <v>0</v>
      </c>
      <c r="O151" s="356">
        <f t="shared" si="66"/>
        <v>1</v>
      </c>
    </row>
    <row r="152" spans="1:15" s="324" customFormat="1" ht="18">
      <c r="A152" s="351" t="str">
        <f>'[1]Orçamento Sintético'!A154</f>
        <v>1.16.5</v>
      </c>
      <c r="B152" s="351" t="str">
        <f>'[1]Orçamento Sintético'!D154</f>
        <v>Caixa sifonada quadrada, com sete entradas e uma saída, d = 150 x 150 x 50mm, ref. nº25, acabamento branco, marca Akros ou similar</v>
      </c>
      <c r="C152" s="351" t="str">
        <f>'[1]Orçamento Sintético'!E154</f>
        <v>un</v>
      </c>
      <c r="D152" s="351">
        <v>2</v>
      </c>
      <c r="E152" s="385">
        <v>0</v>
      </c>
      <c r="F152" s="386">
        <f t="shared" si="72"/>
        <v>2</v>
      </c>
      <c r="G152" s="352">
        <f t="shared" si="59"/>
        <v>2</v>
      </c>
      <c r="H152" s="352">
        <f t="shared" si="60"/>
        <v>0</v>
      </c>
      <c r="I152" s="378">
        <v>58.84</v>
      </c>
      <c r="J152" s="387">
        <f t="shared" si="78"/>
        <v>117.68</v>
      </c>
      <c r="K152" s="336">
        <f t="shared" si="79"/>
        <v>0</v>
      </c>
      <c r="L152" s="336">
        <f t="shared" si="80"/>
        <v>117.68</v>
      </c>
      <c r="M152" s="336">
        <f t="shared" si="81"/>
        <v>117.68</v>
      </c>
      <c r="N152" s="336">
        <f t="shared" si="82"/>
        <v>0</v>
      </c>
      <c r="O152" s="356">
        <f t="shared" si="66"/>
        <v>1</v>
      </c>
    </row>
    <row r="153" spans="1:15" s="324" customFormat="1" ht="18">
      <c r="A153" s="351" t="str">
        <f>'[1]Orçamento Sintético'!A155</f>
        <v>1.16.6</v>
      </c>
      <c r="B153" s="351" t="str">
        <f>'[1]Orçamento Sintético'!D155</f>
        <v>Joelho de 90° em pvc rígido soldável, para esgoto secundário, diâm = 40mm</v>
      </c>
      <c r="C153" s="351" t="str">
        <f>'[1]Orçamento Sintético'!E155</f>
        <v>un</v>
      </c>
      <c r="D153" s="351">
        <v>16</v>
      </c>
      <c r="E153" s="385">
        <v>0</v>
      </c>
      <c r="F153" s="386">
        <f t="shared" si="72"/>
        <v>16</v>
      </c>
      <c r="G153" s="352">
        <f t="shared" si="59"/>
        <v>16</v>
      </c>
      <c r="H153" s="352">
        <f t="shared" si="60"/>
        <v>0</v>
      </c>
      <c r="I153" s="378">
        <v>11.49</v>
      </c>
      <c r="J153" s="387">
        <f t="shared" si="78"/>
        <v>183.84</v>
      </c>
      <c r="K153" s="336">
        <f t="shared" si="79"/>
        <v>0</v>
      </c>
      <c r="L153" s="336">
        <f t="shared" si="80"/>
        <v>183.84</v>
      </c>
      <c r="M153" s="336">
        <f t="shared" si="81"/>
        <v>183.84</v>
      </c>
      <c r="N153" s="336">
        <f t="shared" si="82"/>
        <v>0</v>
      </c>
      <c r="O153" s="356">
        <f t="shared" si="66"/>
        <v>1</v>
      </c>
    </row>
    <row r="154" spans="1:15" s="324" customFormat="1" ht="18">
      <c r="A154" s="351" t="str">
        <f>'[1]Orçamento Sintético'!A156</f>
        <v>1.16.7</v>
      </c>
      <c r="B154" s="351" t="str">
        <f>'[1]Orçamento Sintético'!D156</f>
        <v>Joelho 90° em pvc rígido c/ anéis, para esgoto predial, diâm = 50mm</v>
      </c>
      <c r="C154" s="351" t="str">
        <f>'[1]Orçamento Sintético'!E156</f>
        <v>un</v>
      </c>
      <c r="D154" s="351">
        <v>20</v>
      </c>
      <c r="E154" s="385">
        <v>0</v>
      </c>
      <c r="F154" s="386">
        <f t="shared" si="72"/>
        <v>20</v>
      </c>
      <c r="G154" s="352">
        <f t="shared" si="59"/>
        <v>20</v>
      </c>
      <c r="H154" s="352">
        <f t="shared" si="60"/>
        <v>0</v>
      </c>
      <c r="I154" s="378">
        <v>11.34</v>
      </c>
      <c r="J154" s="387">
        <f t="shared" si="78"/>
        <v>226.8</v>
      </c>
      <c r="K154" s="336">
        <f t="shared" si="79"/>
        <v>0</v>
      </c>
      <c r="L154" s="336">
        <f t="shared" si="80"/>
        <v>226.8</v>
      </c>
      <c r="M154" s="336">
        <f t="shared" si="81"/>
        <v>226.8</v>
      </c>
      <c r="N154" s="336">
        <f t="shared" si="82"/>
        <v>0</v>
      </c>
      <c r="O154" s="356">
        <f t="shared" si="66"/>
        <v>1</v>
      </c>
    </row>
    <row r="155" spans="1:15" s="324" customFormat="1" ht="18">
      <c r="A155" s="351" t="str">
        <f>'[1]Orçamento Sintético'!A157</f>
        <v>1.16.8</v>
      </c>
      <c r="B155" s="351" t="str">
        <f>'[1]Orçamento Sintético'!D157</f>
        <v>Joelho 90° em pvc rígido soldável, para esgoto predial, diâm = 100mm</v>
      </c>
      <c r="C155" s="351" t="str">
        <f>'[1]Orçamento Sintético'!E157</f>
        <v>un</v>
      </c>
      <c r="D155" s="351">
        <v>8</v>
      </c>
      <c r="E155" s="385">
        <v>0</v>
      </c>
      <c r="F155" s="386">
        <f t="shared" si="72"/>
        <v>8</v>
      </c>
      <c r="G155" s="352">
        <f t="shared" si="59"/>
        <v>8</v>
      </c>
      <c r="H155" s="352">
        <f t="shared" si="60"/>
        <v>0</v>
      </c>
      <c r="I155" s="378">
        <v>27.64</v>
      </c>
      <c r="J155" s="387">
        <f t="shared" si="78"/>
        <v>221.12</v>
      </c>
      <c r="K155" s="336">
        <f t="shared" si="79"/>
        <v>0</v>
      </c>
      <c r="L155" s="336">
        <f t="shared" si="80"/>
        <v>221.12</v>
      </c>
      <c r="M155" s="336">
        <f t="shared" si="81"/>
        <v>221.12</v>
      </c>
      <c r="N155" s="336">
        <f t="shared" si="82"/>
        <v>0</v>
      </c>
      <c r="O155" s="356">
        <f t="shared" si="66"/>
        <v>1</v>
      </c>
    </row>
    <row r="156" spans="1:15" s="324" customFormat="1" ht="18">
      <c r="A156" s="351" t="str">
        <f>'[1]Orçamento Sintético'!A158</f>
        <v>1.16.9</v>
      </c>
      <c r="B156" s="351" t="str">
        <f>'[1]Orçamento Sintético'!D158</f>
        <v>Joelho de 45° em pvc rígido soldável, para esgoto secundário, diâm = 40mm</v>
      </c>
      <c r="C156" s="351" t="str">
        <f>'[1]Orçamento Sintético'!E158</f>
        <v>un</v>
      </c>
      <c r="D156" s="351">
        <v>6</v>
      </c>
      <c r="E156" s="385">
        <v>0</v>
      </c>
      <c r="F156" s="386">
        <f t="shared" si="72"/>
        <v>6</v>
      </c>
      <c r="G156" s="352">
        <f t="shared" si="59"/>
        <v>6</v>
      </c>
      <c r="H156" s="352">
        <f t="shared" si="60"/>
        <v>0</v>
      </c>
      <c r="I156" s="378">
        <v>8.34</v>
      </c>
      <c r="J156" s="387">
        <f t="shared" si="78"/>
        <v>50.04</v>
      </c>
      <c r="K156" s="336">
        <f t="shared" si="79"/>
        <v>0</v>
      </c>
      <c r="L156" s="336">
        <f t="shared" si="80"/>
        <v>50.04</v>
      </c>
      <c r="M156" s="336">
        <f t="shared" si="81"/>
        <v>50.04</v>
      </c>
      <c r="N156" s="336">
        <f t="shared" si="82"/>
        <v>0</v>
      </c>
      <c r="O156" s="356">
        <f t="shared" si="66"/>
        <v>1</v>
      </c>
    </row>
    <row r="157" spans="1:15" s="324" customFormat="1" ht="18">
      <c r="A157" s="351" t="str">
        <f>'[1]Orçamento Sintético'!A159</f>
        <v>1.16.10</v>
      </c>
      <c r="B157" s="351" t="str">
        <f>'[1]Orçamento Sintético'!D159</f>
        <v>Joelho 45° em pvc rígido soldável, para esgoto predial, diâm = 50mm</v>
      </c>
      <c r="C157" s="351" t="str">
        <f>'[1]Orçamento Sintético'!E159</f>
        <v>un</v>
      </c>
      <c r="D157" s="351">
        <v>4</v>
      </c>
      <c r="E157" s="385">
        <v>0</v>
      </c>
      <c r="F157" s="386">
        <f t="shared" si="72"/>
        <v>4</v>
      </c>
      <c r="G157" s="352">
        <f t="shared" si="59"/>
        <v>4</v>
      </c>
      <c r="H157" s="352">
        <f t="shared" si="60"/>
        <v>0</v>
      </c>
      <c r="I157" s="378">
        <v>11.53</v>
      </c>
      <c r="J157" s="387">
        <f t="shared" si="78"/>
        <v>46.12</v>
      </c>
      <c r="K157" s="336">
        <f t="shared" si="79"/>
        <v>0</v>
      </c>
      <c r="L157" s="336">
        <f t="shared" si="80"/>
        <v>46.12</v>
      </c>
      <c r="M157" s="336">
        <f t="shared" si="81"/>
        <v>46.12</v>
      </c>
      <c r="N157" s="336">
        <f t="shared" si="82"/>
        <v>0</v>
      </c>
      <c r="O157" s="356">
        <f t="shared" si="66"/>
        <v>1</v>
      </c>
    </row>
    <row r="158" spans="1:15" s="324" customFormat="1" ht="18">
      <c r="A158" s="351" t="str">
        <f>'[1]Orçamento Sintético'!A160</f>
        <v>1.16.11</v>
      </c>
      <c r="B158" s="351" t="str">
        <f>'[1]Orçamento Sintético'!D160</f>
        <v>Joelho 45° em pvc rígido soldável, para esgoto predial, diâm = 100mm</v>
      </c>
      <c r="C158" s="351" t="str">
        <f>'[1]Orçamento Sintético'!E160</f>
        <v>un</v>
      </c>
      <c r="D158" s="351">
        <v>4</v>
      </c>
      <c r="E158" s="385">
        <v>0</v>
      </c>
      <c r="F158" s="386">
        <f t="shared" si="72"/>
        <v>4</v>
      </c>
      <c r="G158" s="352">
        <f t="shared" si="59"/>
        <v>4</v>
      </c>
      <c r="H158" s="352">
        <f t="shared" si="60"/>
        <v>0</v>
      </c>
      <c r="I158" s="378">
        <v>27.57</v>
      </c>
      <c r="J158" s="387">
        <f t="shared" si="78"/>
        <v>110.28</v>
      </c>
      <c r="K158" s="336">
        <f t="shared" si="79"/>
        <v>0</v>
      </c>
      <c r="L158" s="336">
        <f t="shared" si="80"/>
        <v>110.28</v>
      </c>
      <c r="M158" s="336">
        <f t="shared" si="81"/>
        <v>110.28</v>
      </c>
      <c r="N158" s="336">
        <f t="shared" si="82"/>
        <v>0</v>
      </c>
      <c r="O158" s="356">
        <f t="shared" si="66"/>
        <v>1</v>
      </c>
    </row>
    <row r="159" spans="1:15" s="324" customFormat="1" ht="36">
      <c r="A159" s="351" t="str">
        <f>'[1]Orçamento Sintético'!A161</f>
        <v>1.16.12</v>
      </c>
      <c r="B159" s="351" t="str">
        <f>'[1]Orçamento Sintético'!D161</f>
        <v>JUNÇÃO SIMPLES, PVC, SERIE NORMAL, ESGOTO PREDIAL, DN 40 MM, JUNTA SOLDÁVEL, FORNECIDO E INSTALADO EM RAMAL DE DESCARGA OU RAMAL DE ESGOTO SANITÁRIO. AF_12/2014</v>
      </c>
      <c r="C159" s="351" t="str">
        <f>'[1]Orçamento Sintético'!E161</f>
        <v>UN</v>
      </c>
      <c r="D159" s="351">
        <v>1</v>
      </c>
      <c r="E159" s="385">
        <v>0</v>
      </c>
      <c r="F159" s="386">
        <f t="shared" si="72"/>
        <v>1</v>
      </c>
      <c r="G159" s="352">
        <f t="shared" si="59"/>
        <v>1</v>
      </c>
      <c r="H159" s="352">
        <f t="shared" si="60"/>
        <v>0</v>
      </c>
      <c r="I159" s="378">
        <v>12.05</v>
      </c>
      <c r="J159" s="387">
        <f t="shared" si="78"/>
        <v>12.05</v>
      </c>
      <c r="K159" s="336">
        <f t="shared" si="79"/>
        <v>0</v>
      </c>
      <c r="L159" s="336">
        <f t="shared" si="80"/>
        <v>12.05</v>
      </c>
      <c r="M159" s="336">
        <f t="shared" si="81"/>
        <v>12.05</v>
      </c>
      <c r="N159" s="336">
        <f t="shared" si="82"/>
        <v>0</v>
      </c>
      <c r="O159" s="356">
        <f t="shared" si="66"/>
        <v>1</v>
      </c>
    </row>
    <row r="160" spans="1:15" s="324" customFormat="1" ht="36">
      <c r="A160" s="351" t="str">
        <f>'[1]Orçamento Sintético'!A162</f>
        <v>1.16.13</v>
      </c>
      <c r="B160" s="351" t="str">
        <f>'[1]Orçamento Sintético'!D162</f>
        <v>JUNÇÃO SIMPLES, PVC, SERIE NORMAL, ESGOTO PREDIAL, DN 50 X 50 MM, JUNTA ELÁSTICA, FORNECIDO E INSTALADO EM RAMAL DE DESCARGA OU RAMAL DE ESGOTO SANITÁRIO. AF_12/2014</v>
      </c>
      <c r="C160" s="351" t="str">
        <f>'[1]Orçamento Sintético'!E162</f>
        <v>UN</v>
      </c>
      <c r="D160" s="351">
        <v>1</v>
      </c>
      <c r="E160" s="385">
        <v>0</v>
      </c>
      <c r="F160" s="386">
        <f t="shared" si="72"/>
        <v>1</v>
      </c>
      <c r="G160" s="352">
        <f t="shared" si="59"/>
        <v>1</v>
      </c>
      <c r="H160" s="352">
        <f t="shared" si="60"/>
        <v>0</v>
      </c>
      <c r="I160" s="378">
        <v>22.29</v>
      </c>
      <c r="J160" s="387">
        <f t="shared" si="78"/>
        <v>22.29</v>
      </c>
      <c r="K160" s="336">
        <f t="shared" si="79"/>
        <v>0</v>
      </c>
      <c r="L160" s="336">
        <f t="shared" si="80"/>
        <v>22.29</v>
      </c>
      <c r="M160" s="336">
        <f t="shared" si="81"/>
        <v>22.29</v>
      </c>
      <c r="N160" s="336">
        <f t="shared" si="82"/>
        <v>0</v>
      </c>
      <c r="O160" s="356">
        <f t="shared" si="66"/>
        <v>1</v>
      </c>
    </row>
    <row r="161" spans="1:15" s="324" customFormat="1" ht="18">
      <c r="A161" s="351" t="str">
        <f>'[1]Orçamento Sintético'!A163</f>
        <v>1.16.14</v>
      </c>
      <c r="B161" s="351" t="str">
        <f>'[1]Orçamento Sintético'!D163</f>
        <v>Junção simples em pvc rígido soldável, para esgoto primário, diâm = 100 x 100mm</v>
      </c>
      <c r="C161" s="351" t="str">
        <f>'[1]Orçamento Sintético'!E163</f>
        <v>un</v>
      </c>
      <c r="D161" s="351">
        <v>3</v>
      </c>
      <c r="E161" s="385">
        <v>0</v>
      </c>
      <c r="F161" s="386">
        <f t="shared" si="72"/>
        <v>3</v>
      </c>
      <c r="G161" s="352">
        <f t="shared" si="59"/>
        <v>3</v>
      </c>
      <c r="H161" s="352">
        <f t="shared" si="60"/>
        <v>0</v>
      </c>
      <c r="I161" s="378">
        <v>56.8</v>
      </c>
      <c r="J161" s="387">
        <f t="shared" si="78"/>
        <v>170.4</v>
      </c>
      <c r="K161" s="336">
        <f t="shared" si="79"/>
        <v>0</v>
      </c>
      <c r="L161" s="336">
        <f t="shared" si="80"/>
        <v>170.39999999999998</v>
      </c>
      <c r="M161" s="336">
        <f t="shared" si="81"/>
        <v>170.39999999999998</v>
      </c>
      <c r="N161" s="336">
        <f t="shared" si="82"/>
        <v>0</v>
      </c>
      <c r="O161" s="356">
        <f t="shared" si="66"/>
        <v>0.99999999999999978</v>
      </c>
    </row>
    <row r="162" spans="1:15" s="324" customFormat="1" ht="18">
      <c r="A162" s="351" t="str">
        <f>'[1]Orçamento Sintético'!A164</f>
        <v>1.16.15</v>
      </c>
      <c r="B162" s="351" t="str">
        <f>'[1]Orçamento Sintético'!D164</f>
        <v>Junção invertida em pvc rígido c/ anéis, para esgoto primário, diâm =100 x 50mm</v>
      </c>
      <c r="C162" s="351" t="str">
        <f>'[1]Orçamento Sintético'!E164</f>
        <v>un</v>
      </c>
      <c r="D162" s="351">
        <v>3</v>
      </c>
      <c r="E162" s="385">
        <v>0</v>
      </c>
      <c r="F162" s="386">
        <f t="shared" si="72"/>
        <v>3</v>
      </c>
      <c r="G162" s="352">
        <f t="shared" si="59"/>
        <v>3</v>
      </c>
      <c r="H162" s="352">
        <f t="shared" si="60"/>
        <v>0</v>
      </c>
      <c r="I162" s="378">
        <v>46.84</v>
      </c>
      <c r="J162" s="387">
        <f t="shared" si="78"/>
        <v>140.52000000000001</v>
      </c>
      <c r="K162" s="336">
        <f t="shared" si="79"/>
        <v>0</v>
      </c>
      <c r="L162" s="336">
        <f t="shared" si="80"/>
        <v>140.52000000000001</v>
      </c>
      <c r="M162" s="336">
        <f t="shared" si="81"/>
        <v>140.52000000000001</v>
      </c>
      <c r="N162" s="336">
        <f t="shared" si="82"/>
        <v>0</v>
      </c>
      <c r="O162" s="356">
        <f t="shared" si="66"/>
        <v>1</v>
      </c>
    </row>
    <row r="163" spans="1:15" s="324" customFormat="1" ht="18">
      <c r="A163" s="351" t="str">
        <f>'[1]Orçamento Sintético'!A165</f>
        <v>1.16.16</v>
      </c>
      <c r="B163" s="351" t="str">
        <f>'[1]Orçamento Sintético'!D165</f>
        <v>Tê sanitário em pvc rígido soldável, para esgoto primário, diâm = 50 x 50mm</v>
      </c>
      <c r="C163" s="351" t="str">
        <f>'[1]Orçamento Sintético'!E165</f>
        <v>un</v>
      </c>
      <c r="D163" s="351">
        <v>7</v>
      </c>
      <c r="E163" s="385">
        <v>0</v>
      </c>
      <c r="F163" s="386">
        <f t="shared" si="72"/>
        <v>7</v>
      </c>
      <c r="G163" s="352">
        <f t="shared" si="59"/>
        <v>7</v>
      </c>
      <c r="H163" s="352">
        <f t="shared" si="60"/>
        <v>0</v>
      </c>
      <c r="I163" s="378">
        <v>23.27</v>
      </c>
      <c r="J163" s="387">
        <f t="shared" si="78"/>
        <v>162.88999999999999</v>
      </c>
      <c r="K163" s="336">
        <f t="shared" si="79"/>
        <v>0</v>
      </c>
      <c r="L163" s="336">
        <f t="shared" si="80"/>
        <v>162.88999999999999</v>
      </c>
      <c r="M163" s="336">
        <f t="shared" si="81"/>
        <v>162.88999999999999</v>
      </c>
      <c r="N163" s="336">
        <f t="shared" si="82"/>
        <v>0</v>
      </c>
      <c r="O163" s="356">
        <f t="shared" si="66"/>
        <v>1</v>
      </c>
    </row>
    <row r="164" spans="1:15" s="324" customFormat="1" ht="36">
      <c r="A164" s="351" t="str">
        <f>'[1]Orçamento Sintético'!A166</f>
        <v>1.16.17</v>
      </c>
      <c r="B164" s="351" t="str">
        <f>'[1]Orçamento Sintético'!D166</f>
        <v>LUVA SIMPLES, PVC, SERIE NORMAL, ESGOTO PREDIAL, DN 50 MM, JUNTA ELÁSTICA, FORNECIDO E INSTALADO EM PRUMADA DE ESGOTO SANITÁRIO OU VENTILAÇÃO. AF_12/2014</v>
      </c>
      <c r="C164" s="351" t="str">
        <f>'[1]Orçamento Sintético'!E166</f>
        <v>UN</v>
      </c>
      <c r="D164" s="351">
        <v>18</v>
      </c>
      <c r="E164" s="385">
        <v>0</v>
      </c>
      <c r="F164" s="386">
        <f t="shared" si="72"/>
        <v>18</v>
      </c>
      <c r="G164" s="352">
        <f t="shared" si="59"/>
        <v>18</v>
      </c>
      <c r="H164" s="352">
        <f t="shared" si="60"/>
        <v>0</v>
      </c>
      <c r="I164" s="378">
        <v>7.06</v>
      </c>
      <c r="J164" s="387">
        <f t="shared" si="78"/>
        <v>127.08</v>
      </c>
      <c r="K164" s="336">
        <f t="shared" si="79"/>
        <v>0</v>
      </c>
      <c r="L164" s="336">
        <f t="shared" si="80"/>
        <v>127.08</v>
      </c>
      <c r="M164" s="336">
        <f t="shared" si="81"/>
        <v>127.08</v>
      </c>
      <c r="N164" s="336">
        <f t="shared" si="82"/>
        <v>0</v>
      </c>
      <c r="O164" s="356">
        <f t="shared" si="66"/>
        <v>1</v>
      </c>
    </row>
    <row r="165" spans="1:15" s="324" customFormat="1" ht="18">
      <c r="A165" s="351" t="str">
        <f>'[1]Orçamento Sintético'!A167</f>
        <v>1.16.18</v>
      </c>
      <c r="B165" s="351" t="str">
        <f>'[1]Orçamento Sintético'!D167</f>
        <v>Luva simples em pvc rígido soldável, para esgoto primário, diâm = 100mm</v>
      </c>
      <c r="C165" s="351" t="str">
        <f>'[1]Orçamento Sintético'!E167</f>
        <v>un</v>
      </c>
      <c r="D165" s="351">
        <v>12</v>
      </c>
      <c r="E165" s="385">
        <v>0</v>
      </c>
      <c r="F165" s="386">
        <f t="shared" si="72"/>
        <v>12</v>
      </c>
      <c r="G165" s="352">
        <f t="shared" si="59"/>
        <v>12</v>
      </c>
      <c r="H165" s="352">
        <f t="shared" si="60"/>
        <v>0</v>
      </c>
      <c r="I165" s="378">
        <v>25.25</v>
      </c>
      <c r="J165" s="387">
        <f t="shared" si="78"/>
        <v>303</v>
      </c>
      <c r="K165" s="336">
        <f t="shared" si="79"/>
        <v>0</v>
      </c>
      <c r="L165" s="336">
        <f t="shared" si="80"/>
        <v>303</v>
      </c>
      <c r="M165" s="336">
        <f t="shared" si="81"/>
        <v>303</v>
      </c>
      <c r="N165" s="336">
        <f t="shared" si="82"/>
        <v>0</v>
      </c>
      <c r="O165" s="356">
        <f t="shared" si="66"/>
        <v>1</v>
      </c>
    </row>
    <row r="166" spans="1:15" s="324" customFormat="1" ht="18">
      <c r="A166" s="351" t="str">
        <f>'[1]Orçamento Sintético'!A168</f>
        <v>1.16.19</v>
      </c>
      <c r="B166" s="351" t="str">
        <f>'[1]Orçamento Sintético'!D168</f>
        <v>Tubo pvc rígido soldável ponta e bolsa p/ esgoto predial, d =  40 mm</v>
      </c>
      <c r="C166" s="351" t="str">
        <f>'[1]Orçamento Sintético'!E168</f>
        <v>m</v>
      </c>
      <c r="D166" s="351">
        <v>10.6</v>
      </c>
      <c r="E166" s="385">
        <v>0</v>
      </c>
      <c r="F166" s="386">
        <f t="shared" si="72"/>
        <v>10.6</v>
      </c>
      <c r="G166" s="352">
        <f t="shared" si="59"/>
        <v>10.6</v>
      </c>
      <c r="H166" s="352">
        <f t="shared" si="60"/>
        <v>0</v>
      </c>
      <c r="I166" s="378">
        <v>16.2</v>
      </c>
      <c r="J166" s="387">
        <f t="shared" si="78"/>
        <v>171.72</v>
      </c>
      <c r="K166" s="336">
        <f t="shared" si="79"/>
        <v>0</v>
      </c>
      <c r="L166" s="336">
        <f t="shared" si="80"/>
        <v>171.72</v>
      </c>
      <c r="M166" s="336">
        <f t="shared" si="81"/>
        <v>171.72</v>
      </c>
      <c r="N166" s="336">
        <f t="shared" si="82"/>
        <v>0</v>
      </c>
      <c r="O166" s="356">
        <f t="shared" si="66"/>
        <v>1</v>
      </c>
    </row>
    <row r="167" spans="1:15" s="324" customFormat="1" ht="18">
      <c r="A167" s="351" t="str">
        <f>'[1]Orçamento Sintético'!A169</f>
        <v>1.16.20</v>
      </c>
      <c r="B167" s="351" t="str">
        <f>'[1]Orçamento Sintético'!D169</f>
        <v>Tubo pvc rígido soldável ponta e bolsa p/ esgoto predial, d =  50 mm</v>
      </c>
      <c r="C167" s="351" t="str">
        <f>'[1]Orçamento Sintético'!E169</f>
        <v>m</v>
      </c>
      <c r="D167" s="351">
        <v>20</v>
      </c>
      <c r="E167" s="385">
        <v>0</v>
      </c>
      <c r="F167" s="386">
        <f t="shared" si="72"/>
        <v>20</v>
      </c>
      <c r="G167" s="352">
        <f t="shared" si="59"/>
        <v>20</v>
      </c>
      <c r="H167" s="352">
        <f t="shared" si="60"/>
        <v>0</v>
      </c>
      <c r="I167" s="378">
        <v>23.37</v>
      </c>
      <c r="J167" s="387">
        <f t="shared" si="78"/>
        <v>467.4</v>
      </c>
      <c r="K167" s="336">
        <f t="shared" si="79"/>
        <v>0</v>
      </c>
      <c r="L167" s="336">
        <f t="shared" si="80"/>
        <v>467.40000000000003</v>
      </c>
      <c r="M167" s="336">
        <f t="shared" si="81"/>
        <v>467.40000000000003</v>
      </c>
      <c r="N167" s="336">
        <f t="shared" si="82"/>
        <v>0</v>
      </c>
      <c r="O167" s="356">
        <f t="shared" si="66"/>
        <v>1.0000000000000002</v>
      </c>
    </row>
    <row r="168" spans="1:15" s="324" customFormat="1" ht="18">
      <c r="A168" s="351" t="str">
        <f>'[1]Orçamento Sintético'!A170</f>
        <v>1.16.21</v>
      </c>
      <c r="B168" s="351" t="str">
        <f>'[1]Orçamento Sintético'!D170</f>
        <v>Tubo pvc rígido soldável ponta e bolsa p/ esgoto predial, d = 100 mm</v>
      </c>
      <c r="C168" s="351" t="str">
        <f>'[1]Orçamento Sintético'!E170</f>
        <v>m</v>
      </c>
      <c r="D168" s="351">
        <v>13</v>
      </c>
      <c r="E168" s="385">
        <v>0</v>
      </c>
      <c r="F168" s="386">
        <f t="shared" si="72"/>
        <v>13</v>
      </c>
      <c r="G168" s="352">
        <f t="shared" si="59"/>
        <v>13</v>
      </c>
      <c r="H168" s="352">
        <f t="shared" si="60"/>
        <v>0</v>
      </c>
      <c r="I168" s="378">
        <v>41.65</v>
      </c>
      <c r="J168" s="387">
        <f t="shared" si="78"/>
        <v>541.45000000000005</v>
      </c>
      <c r="K168" s="336">
        <f t="shared" si="79"/>
        <v>0</v>
      </c>
      <c r="L168" s="336">
        <f t="shared" si="80"/>
        <v>541.44999999999993</v>
      </c>
      <c r="M168" s="336">
        <f t="shared" si="81"/>
        <v>541.44999999999993</v>
      </c>
      <c r="N168" s="336">
        <f t="shared" si="82"/>
        <v>0</v>
      </c>
      <c r="O168" s="356">
        <f t="shared" si="66"/>
        <v>0.99999999999999978</v>
      </c>
    </row>
    <row r="169" spans="1:15" s="324" customFormat="1" ht="18">
      <c r="A169" s="351" t="str">
        <f>'[1]Orçamento Sintético'!A171</f>
        <v>1.16.22</v>
      </c>
      <c r="B169" s="351" t="str">
        <f>'[1]Orçamento Sintético'!D171</f>
        <v>Terminal de ventilação em pvc rígido soldável, para esgoto primário, diâm = 50mm</v>
      </c>
      <c r="C169" s="351" t="str">
        <f>'[1]Orçamento Sintético'!E171</f>
        <v>un</v>
      </c>
      <c r="D169" s="351">
        <v>3</v>
      </c>
      <c r="E169" s="385">
        <v>0</v>
      </c>
      <c r="F169" s="386">
        <v>0</v>
      </c>
      <c r="G169" s="352">
        <f t="shared" si="59"/>
        <v>0</v>
      </c>
      <c r="H169" s="352">
        <f t="shared" si="60"/>
        <v>3</v>
      </c>
      <c r="I169" s="378">
        <v>10.08</v>
      </c>
      <c r="J169" s="387">
        <f t="shared" si="78"/>
        <v>30.24</v>
      </c>
      <c r="K169" s="336">
        <f t="shared" si="79"/>
        <v>0</v>
      </c>
      <c r="L169" s="336">
        <f t="shared" si="80"/>
        <v>0</v>
      </c>
      <c r="M169" s="336">
        <f t="shared" si="81"/>
        <v>0</v>
      </c>
      <c r="N169" s="336">
        <f t="shared" si="82"/>
        <v>30.24</v>
      </c>
      <c r="O169" s="356">
        <f t="shared" si="66"/>
        <v>0</v>
      </c>
    </row>
    <row r="170" spans="1:15" s="400" customFormat="1" ht="9">
      <c r="A170" s="381" t="str">
        <f>'[1]Orçamento Sintético'!A172</f>
        <v>1.17</v>
      </c>
      <c r="B170" s="381" t="str">
        <f>'[1]Orçamento Sintético'!D172</f>
        <v>INSTALAÇÕES ELÉTRICAS</v>
      </c>
      <c r="C170" s="381"/>
      <c r="D170" s="381"/>
      <c r="E170" s="388"/>
      <c r="F170" s="401"/>
      <c r="G170" s="402"/>
      <c r="H170" s="402"/>
      <c r="I170" s="408"/>
      <c r="J170" s="408">
        <f>J171+J185+J192+J211+J229</f>
        <v>107909.05000000002</v>
      </c>
      <c r="K170" s="408">
        <f>K171+K185+K192+K211+K229</f>
        <v>0</v>
      </c>
      <c r="L170" s="408">
        <f>L171+L185+L192+L211+L229</f>
        <v>2263</v>
      </c>
      <c r="M170" s="408">
        <f>M171+M185+M192+M211+M229</f>
        <v>2263</v>
      </c>
      <c r="N170" s="408">
        <f>N171+N185+N192+N211+N229</f>
        <v>105646.05</v>
      </c>
      <c r="O170" s="405"/>
    </row>
    <row r="171" spans="1:15" s="369" customFormat="1" ht="9">
      <c r="A171" s="390" t="str">
        <f>'[1]Orçamento Sintético'!A173</f>
        <v>1.17.01</v>
      </c>
      <c r="B171" s="390" t="str">
        <f>'[1]Orçamento Sintético'!D173</f>
        <v>ENTRADA PADRÃO</v>
      </c>
      <c r="C171" s="390"/>
      <c r="D171" s="390"/>
      <c r="E171" s="391"/>
      <c r="F171" s="398"/>
      <c r="G171" s="371"/>
      <c r="H171" s="371"/>
      <c r="I171" s="406"/>
      <c r="J171" s="406">
        <f>SUM(J172:J184)</f>
        <v>22684.920000000006</v>
      </c>
      <c r="K171" s="406">
        <f>SUM(K172:K184)</f>
        <v>0</v>
      </c>
      <c r="L171" s="406">
        <f>SUM(L172:L184)</f>
        <v>0</v>
      </c>
      <c r="M171" s="406">
        <f>SUM(M172:M184)</f>
        <v>0</v>
      </c>
      <c r="N171" s="406">
        <f>SUM(N172:N184)</f>
        <v>22684.920000000006</v>
      </c>
      <c r="O171" s="375"/>
    </row>
    <row r="172" spans="1:15" s="324" customFormat="1" ht="18">
      <c r="A172" s="351" t="str">
        <f>'[1]Orçamento Sintético'!A174</f>
        <v>1.17.01.1</v>
      </c>
      <c r="B172" s="351" t="str">
        <f>'[1]Orçamento Sintético'!D174</f>
        <v>Poste de concreto duplo T (DT)  9/300 - fornecimento e assentamento</v>
      </c>
      <c r="C172" s="351" t="str">
        <f>'[1]Orçamento Sintético'!E174</f>
        <v>un</v>
      </c>
      <c r="D172" s="351">
        <v>1</v>
      </c>
      <c r="E172" s="385">
        <v>0</v>
      </c>
      <c r="F172" s="386">
        <v>0</v>
      </c>
      <c r="G172" s="352">
        <f t="shared" si="59"/>
        <v>0</v>
      </c>
      <c r="H172" s="352">
        <f t="shared" si="60"/>
        <v>1</v>
      </c>
      <c r="I172" s="378">
        <v>1109.3</v>
      </c>
      <c r="J172" s="387">
        <f t="shared" ref="J172:J184" si="83">ROUND(D172*I172,2)</f>
        <v>1109.3</v>
      </c>
      <c r="K172" s="336">
        <f t="shared" ref="K172:K184" si="84">E172*I172</f>
        <v>0</v>
      </c>
      <c r="L172" s="336">
        <f t="shared" ref="L172:L184" si="85">F172*I172</f>
        <v>0</v>
      </c>
      <c r="M172" s="336">
        <f t="shared" ref="M172:M184" si="86">G172*I172</f>
        <v>0</v>
      </c>
      <c r="N172" s="336">
        <f t="shared" ref="N172:N184" si="87">J172-M172</f>
        <v>1109.3</v>
      </c>
      <c r="O172" s="356">
        <f t="shared" si="66"/>
        <v>0</v>
      </c>
    </row>
    <row r="173" spans="1:15" s="324" customFormat="1" ht="18">
      <c r="A173" s="351" t="str">
        <f>'[1]Orçamento Sintético'!A175</f>
        <v>1.17.01.2</v>
      </c>
      <c r="B173" s="351" t="str">
        <f>'[1]Orçamento Sintético'!D175</f>
        <v>ARMAÇÃO SECUNDÁRIA, COM 3 ESTRIBOS E 3 ISOLADORES - FORNECIMENTO E INSTALAÇÃO. AF_07/2020</v>
      </c>
      <c r="C173" s="351" t="str">
        <f>'[1]Orçamento Sintético'!E175</f>
        <v>UN</v>
      </c>
      <c r="D173" s="351">
        <v>1</v>
      </c>
      <c r="E173" s="385">
        <v>0</v>
      </c>
      <c r="F173" s="386">
        <v>0</v>
      </c>
      <c r="G173" s="352">
        <f t="shared" si="59"/>
        <v>0</v>
      </c>
      <c r="H173" s="352">
        <f t="shared" si="60"/>
        <v>1</v>
      </c>
      <c r="I173" s="378">
        <v>136.18</v>
      </c>
      <c r="J173" s="387">
        <f t="shared" si="83"/>
        <v>136.18</v>
      </c>
      <c r="K173" s="336">
        <f t="shared" si="84"/>
        <v>0</v>
      </c>
      <c r="L173" s="336">
        <f t="shared" si="85"/>
        <v>0</v>
      </c>
      <c r="M173" s="336">
        <f t="shared" si="86"/>
        <v>0</v>
      </c>
      <c r="N173" s="336">
        <f t="shared" si="87"/>
        <v>136.18</v>
      </c>
      <c r="O173" s="356">
        <f t="shared" si="66"/>
        <v>0</v>
      </c>
    </row>
    <row r="174" spans="1:15" s="324" customFormat="1" ht="9">
      <c r="A174" s="351" t="str">
        <f>'[1]Orçamento Sintético'!A176</f>
        <v>1.17.01.3</v>
      </c>
      <c r="B174" s="351" t="str">
        <f>'[1]Orçamento Sintético'!D176</f>
        <v>Cabeçote de alumínio de 3""</v>
      </c>
      <c r="C174" s="351" t="str">
        <f>'[1]Orçamento Sintético'!E176</f>
        <v>un</v>
      </c>
      <c r="D174" s="351">
        <v>1</v>
      </c>
      <c r="E174" s="385">
        <v>0</v>
      </c>
      <c r="F174" s="386">
        <v>0</v>
      </c>
      <c r="G174" s="352">
        <f t="shared" si="59"/>
        <v>0</v>
      </c>
      <c r="H174" s="352">
        <f t="shared" si="60"/>
        <v>1</v>
      </c>
      <c r="I174" s="378">
        <v>32.64</v>
      </c>
      <c r="J174" s="387">
        <f t="shared" si="83"/>
        <v>32.64</v>
      </c>
      <c r="K174" s="336">
        <f t="shared" si="84"/>
        <v>0</v>
      </c>
      <c r="L174" s="336">
        <f t="shared" si="85"/>
        <v>0</v>
      </c>
      <c r="M174" s="336">
        <f t="shared" si="86"/>
        <v>0</v>
      </c>
      <c r="N174" s="336">
        <f t="shared" si="87"/>
        <v>32.64</v>
      </c>
      <c r="O174" s="356">
        <f t="shared" si="66"/>
        <v>0</v>
      </c>
    </row>
    <row r="175" spans="1:15" s="324" customFormat="1" ht="9">
      <c r="A175" s="351" t="str">
        <f>'[1]Orçamento Sintético'!A177</f>
        <v>1.17.01.4</v>
      </c>
      <c r="B175" s="351" t="str">
        <f>'[1]Orçamento Sintético'!D177</f>
        <v>Quadro de medição trifásica em Noril com lente para leitura</v>
      </c>
      <c r="C175" s="351" t="str">
        <f>'[1]Orçamento Sintético'!E177</f>
        <v>un</v>
      </c>
      <c r="D175" s="351">
        <v>1</v>
      </c>
      <c r="E175" s="385">
        <v>0</v>
      </c>
      <c r="F175" s="386">
        <v>0</v>
      </c>
      <c r="G175" s="352">
        <f t="shared" si="59"/>
        <v>0</v>
      </c>
      <c r="H175" s="352">
        <f t="shared" si="60"/>
        <v>1</v>
      </c>
      <c r="I175" s="378">
        <v>743.88</v>
      </c>
      <c r="J175" s="387">
        <f t="shared" si="83"/>
        <v>743.88</v>
      </c>
      <c r="K175" s="336">
        <f t="shared" si="84"/>
        <v>0</v>
      </c>
      <c r="L175" s="336">
        <f t="shared" si="85"/>
        <v>0</v>
      </c>
      <c r="M175" s="336">
        <f t="shared" si="86"/>
        <v>0</v>
      </c>
      <c r="N175" s="336">
        <f t="shared" si="87"/>
        <v>743.88</v>
      </c>
      <c r="O175" s="356">
        <f t="shared" si="66"/>
        <v>0</v>
      </c>
    </row>
    <row r="176" spans="1:15" s="324" customFormat="1" ht="9">
      <c r="A176" s="351" t="str">
        <f>'[1]Orçamento Sintético'!A178</f>
        <v>1.17.01.5</v>
      </c>
      <c r="B176" s="351" t="str">
        <f>'[1]Orçamento Sintético'!D178</f>
        <v>Abraçadeira em fita de aço 1"", com fecho rápido</v>
      </c>
      <c r="C176" s="351" t="str">
        <f>'[1]Orçamento Sintético'!E178</f>
        <v>un</v>
      </c>
      <c r="D176" s="351">
        <v>3</v>
      </c>
      <c r="E176" s="385">
        <v>0</v>
      </c>
      <c r="F176" s="386">
        <v>0</v>
      </c>
      <c r="G176" s="352">
        <f t="shared" ref="G176:G239" si="88">SUM(E176:F176)</f>
        <v>0</v>
      </c>
      <c r="H176" s="352">
        <f t="shared" ref="H176:H239" si="89">SUM(D176-G176)</f>
        <v>3</v>
      </c>
      <c r="I176" s="378">
        <v>10.27</v>
      </c>
      <c r="J176" s="387">
        <f t="shared" si="83"/>
        <v>30.81</v>
      </c>
      <c r="K176" s="336">
        <f t="shared" si="84"/>
        <v>0</v>
      </c>
      <c r="L176" s="336">
        <f t="shared" si="85"/>
        <v>0</v>
      </c>
      <c r="M176" s="336">
        <f t="shared" si="86"/>
        <v>0</v>
      </c>
      <c r="N176" s="336">
        <f t="shared" si="87"/>
        <v>30.81</v>
      </c>
      <c r="O176" s="356">
        <f t="shared" ref="O176:O239" si="90">L176/J176</f>
        <v>0</v>
      </c>
    </row>
    <row r="177" spans="1:15" s="324" customFormat="1" ht="9">
      <c r="A177" s="351" t="str">
        <f>'[1]Orçamento Sintético'!A179</f>
        <v>1.17.01.6</v>
      </c>
      <c r="B177" s="351" t="str">
        <f>'[1]Orçamento Sintético'!D179</f>
        <v>Disjuntor termomagnético tripolar 200 A com caixa moldada 10 kA</v>
      </c>
      <c r="C177" s="351" t="str">
        <f>'[1]Orçamento Sintético'!E179</f>
        <v>un</v>
      </c>
      <c r="D177" s="351">
        <v>1</v>
      </c>
      <c r="E177" s="385">
        <v>0</v>
      </c>
      <c r="F177" s="386">
        <v>0</v>
      </c>
      <c r="G177" s="352">
        <f t="shared" si="88"/>
        <v>0</v>
      </c>
      <c r="H177" s="352">
        <f t="shared" si="89"/>
        <v>1</v>
      </c>
      <c r="I177" s="378">
        <v>605.39</v>
      </c>
      <c r="J177" s="387">
        <f t="shared" si="83"/>
        <v>605.39</v>
      </c>
      <c r="K177" s="336">
        <f t="shared" si="84"/>
        <v>0</v>
      </c>
      <c r="L177" s="336">
        <f t="shared" si="85"/>
        <v>0</v>
      </c>
      <c r="M177" s="336">
        <f t="shared" si="86"/>
        <v>0</v>
      </c>
      <c r="N177" s="336">
        <f t="shared" si="87"/>
        <v>605.39</v>
      </c>
      <c r="O177" s="356">
        <f t="shared" si="90"/>
        <v>0</v>
      </c>
    </row>
    <row r="178" spans="1:15" s="324" customFormat="1" ht="18">
      <c r="A178" s="351" t="str">
        <f>'[1]Orçamento Sintético'!A180</f>
        <v>1.17.01.7</v>
      </c>
      <c r="B178" s="351" t="str">
        <f>'[1]Orçamento Sintético'!D180</f>
        <v>Cabo de cobre isolado em EPR flexível unipolar  95mm² - 0,6Kv/1Kv/90°</v>
      </c>
      <c r="C178" s="351" t="str">
        <f>'[1]Orçamento Sintético'!E180</f>
        <v>m</v>
      </c>
      <c r="D178" s="351">
        <v>1</v>
      </c>
      <c r="E178" s="385">
        <v>0</v>
      </c>
      <c r="F178" s="386">
        <v>0</v>
      </c>
      <c r="G178" s="352">
        <f t="shared" si="88"/>
        <v>0</v>
      </c>
      <c r="H178" s="352">
        <f t="shared" si="89"/>
        <v>1</v>
      </c>
      <c r="I178" s="378">
        <v>135.53</v>
      </c>
      <c r="J178" s="387">
        <f t="shared" si="83"/>
        <v>135.53</v>
      </c>
      <c r="K178" s="336">
        <f t="shared" si="84"/>
        <v>0</v>
      </c>
      <c r="L178" s="336">
        <f t="shared" si="85"/>
        <v>0</v>
      </c>
      <c r="M178" s="336">
        <f t="shared" si="86"/>
        <v>0</v>
      </c>
      <c r="N178" s="336">
        <f t="shared" si="87"/>
        <v>135.53</v>
      </c>
      <c r="O178" s="356">
        <f t="shared" si="90"/>
        <v>0</v>
      </c>
    </row>
    <row r="179" spans="1:15" s="324" customFormat="1" ht="18">
      <c r="A179" s="351" t="str">
        <f>'[1]Orçamento Sintético'!A181</f>
        <v>1.17.01.8</v>
      </c>
      <c r="B179" s="351" t="str">
        <f>'[1]Orçamento Sintético'!D181</f>
        <v>Cabo de cobre isolado em EPR flexível unipolar  50mm² - 0,6Kv/1Kv/90°</v>
      </c>
      <c r="C179" s="351" t="str">
        <f>'[1]Orçamento Sintético'!E181</f>
        <v>m</v>
      </c>
      <c r="D179" s="351">
        <v>27</v>
      </c>
      <c r="E179" s="385">
        <v>0</v>
      </c>
      <c r="F179" s="386">
        <v>0</v>
      </c>
      <c r="G179" s="352">
        <f t="shared" si="88"/>
        <v>0</v>
      </c>
      <c r="H179" s="352">
        <f t="shared" si="89"/>
        <v>27</v>
      </c>
      <c r="I179" s="378">
        <v>69.73</v>
      </c>
      <c r="J179" s="387">
        <f t="shared" si="83"/>
        <v>1882.71</v>
      </c>
      <c r="K179" s="336">
        <f t="shared" si="84"/>
        <v>0</v>
      </c>
      <c r="L179" s="336">
        <f t="shared" si="85"/>
        <v>0</v>
      </c>
      <c r="M179" s="336">
        <f t="shared" si="86"/>
        <v>0</v>
      </c>
      <c r="N179" s="336">
        <f t="shared" si="87"/>
        <v>1882.71</v>
      </c>
      <c r="O179" s="356">
        <f t="shared" si="90"/>
        <v>0</v>
      </c>
    </row>
    <row r="180" spans="1:15" s="324" customFormat="1" ht="9">
      <c r="A180" s="351" t="str">
        <f>'[1]Orçamento Sintético'!A182</f>
        <v>1.17.01.9</v>
      </c>
      <c r="B180" s="351" t="str">
        <f>'[1]Orçamento Sintético'!D182</f>
        <v>Eletroduto em ferro galvanizado pesado sem costura 3"" x 3m</v>
      </c>
      <c r="C180" s="351" t="str">
        <f>'[1]Orçamento Sintético'!E182</f>
        <v>un</v>
      </c>
      <c r="D180" s="351">
        <v>26</v>
      </c>
      <c r="E180" s="385">
        <v>0</v>
      </c>
      <c r="F180" s="386">
        <v>0</v>
      </c>
      <c r="G180" s="352">
        <f t="shared" si="88"/>
        <v>0</v>
      </c>
      <c r="H180" s="352">
        <f t="shared" si="89"/>
        <v>26</v>
      </c>
      <c r="I180" s="378">
        <v>669.04</v>
      </c>
      <c r="J180" s="387">
        <f t="shared" si="83"/>
        <v>17395.04</v>
      </c>
      <c r="K180" s="336">
        <f t="shared" si="84"/>
        <v>0</v>
      </c>
      <c r="L180" s="336">
        <f t="shared" si="85"/>
        <v>0</v>
      </c>
      <c r="M180" s="336">
        <f t="shared" si="86"/>
        <v>0</v>
      </c>
      <c r="N180" s="336">
        <f t="shared" si="87"/>
        <v>17395.04</v>
      </c>
      <c r="O180" s="356">
        <f t="shared" si="90"/>
        <v>0</v>
      </c>
    </row>
    <row r="181" spans="1:15" s="324" customFormat="1" ht="9">
      <c r="A181" s="351" t="str">
        <f>'[1]Orçamento Sintético'!A183</f>
        <v>1.17.01.10</v>
      </c>
      <c r="B181" s="351" t="str">
        <f>'[1]Orçamento Sintético'!D183</f>
        <v>Eletroduto de pvc rígido roscável, diâm = 32mm (1"")</v>
      </c>
      <c r="C181" s="351" t="str">
        <f>'[1]Orçamento Sintético'!E183</f>
        <v>m</v>
      </c>
      <c r="D181" s="351">
        <v>11</v>
      </c>
      <c r="E181" s="385">
        <v>0</v>
      </c>
      <c r="F181" s="386">
        <v>0</v>
      </c>
      <c r="G181" s="352">
        <f t="shared" si="88"/>
        <v>0</v>
      </c>
      <c r="H181" s="352">
        <f t="shared" si="89"/>
        <v>11</v>
      </c>
      <c r="I181" s="378">
        <v>15.03</v>
      </c>
      <c r="J181" s="387">
        <f t="shared" si="83"/>
        <v>165.33</v>
      </c>
      <c r="K181" s="336">
        <f t="shared" si="84"/>
        <v>0</v>
      </c>
      <c r="L181" s="336">
        <f t="shared" si="85"/>
        <v>0</v>
      </c>
      <c r="M181" s="336">
        <f t="shared" si="86"/>
        <v>0</v>
      </c>
      <c r="N181" s="336">
        <f t="shared" si="87"/>
        <v>165.33</v>
      </c>
      <c r="O181" s="356">
        <f t="shared" si="90"/>
        <v>0</v>
      </c>
    </row>
    <row r="182" spans="1:15" s="324" customFormat="1" ht="9">
      <c r="A182" s="351" t="str">
        <f>'[1]Orçamento Sintético'!A184</f>
        <v>1.17.01.11</v>
      </c>
      <c r="B182" s="351" t="str">
        <f>'[1]Orçamento Sintético'!D184</f>
        <v>Curva para eletroduto galvanizado, diâm = 3"" - Rev.01</v>
      </c>
      <c r="C182" s="351" t="str">
        <f>'[1]Orçamento Sintético'!E184</f>
        <v>un</v>
      </c>
      <c r="D182" s="351">
        <v>2</v>
      </c>
      <c r="E182" s="385">
        <v>0</v>
      </c>
      <c r="F182" s="386">
        <v>0</v>
      </c>
      <c r="G182" s="352">
        <f t="shared" si="88"/>
        <v>0</v>
      </c>
      <c r="H182" s="352">
        <f t="shared" si="89"/>
        <v>2</v>
      </c>
      <c r="I182" s="378">
        <v>94.74</v>
      </c>
      <c r="J182" s="387">
        <f t="shared" si="83"/>
        <v>189.48</v>
      </c>
      <c r="K182" s="336">
        <f t="shared" si="84"/>
        <v>0</v>
      </c>
      <c r="L182" s="336">
        <f t="shared" si="85"/>
        <v>0</v>
      </c>
      <c r="M182" s="336">
        <f t="shared" si="86"/>
        <v>0</v>
      </c>
      <c r="N182" s="336">
        <f t="shared" si="87"/>
        <v>189.48</v>
      </c>
      <c r="O182" s="356">
        <f t="shared" si="90"/>
        <v>0</v>
      </c>
    </row>
    <row r="183" spans="1:15" s="324" customFormat="1" ht="18">
      <c r="A183" s="351" t="str">
        <f>'[1]Orçamento Sintético'!A185</f>
        <v>1.17.01.12</v>
      </c>
      <c r="B183" s="351" t="str">
        <f>'[1]Orçamento Sintético'!D185</f>
        <v>Fornecimento de haste de aterramento 5/8""x3,00m com conector (Cópia da ORSE)</v>
      </c>
      <c r="C183" s="351" t="str">
        <f>'[1]Orçamento Sintético'!E185</f>
        <v>un</v>
      </c>
      <c r="D183" s="351">
        <v>3</v>
      </c>
      <c r="E183" s="385">
        <v>0</v>
      </c>
      <c r="F183" s="386">
        <v>0</v>
      </c>
      <c r="G183" s="352">
        <f t="shared" si="88"/>
        <v>0</v>
      </c>
      <c r="H183" s="352">
        <f t="shared" si="89"/>
        <v>3</v>
      </c>
      <c r="I183" s="378">
        <v>72.959999999999994</v>
      </c>
      <c r="J183" s="387">
        <f t="shared" si="83"/>
        <v>218.88</v>
      </c>
      <c r="K183" s="336">
        <f t="shared" si="84"/>
        <v>0</v>
      </c>
      <c r="L183" s="336">
        <f t="shared" si="85"/>
        <v>0</v>
      </c>
      <c r="M183" s="336">
        <f t="shared" si="86"/>
        <v>0</v>
      </c>
      <c r="N183" s="336">
        <f t="shared" si="87"/>
        <v>218.88</v>
      </c>
      <c r="O183" s="356">
        <f t="shared" si="90"/>
        <v>0</v>
      </c>
    </row>
    <row r="184" spans="1:15" s="324" customFormat="1" ht="27">
      <c r="A184" s="351" t="str">
        <f>'[1]Orçamento Sintético'!A186</f>
        <v>1.17.01.13</v>
      </c>
      <c r="B184" s="351" t="str">
        <f>'[1]Orçamento Sintético'!D186</f>
        <v>Caixa pré-moldada c/tampa para aterramento (20x20x15cm), padrão Energisa Caixa pré-moldada c/ tampa para aterramento (20x20x15cm), padrão Energisa</v>
      </c>
      <c r="C184" s="351" t="str">
        <f>'[1]Orçamento Sintético'!E186</f>
        <v>un</v>
      </c>
      <c r="D184" s="351">
        <v>3</v>
      </c>
      <c r="E184" s="385">
        <v>0</v>
      </c>
      <c r="F184" s="386">
        <v>0</v>
      </c>
      <c r="G184" s="352">
        <f t="shared" si="88"/>
        <v>0</v>
      </c>
      <c r="H184" s="352">
        <f t="shared" si="89"/>
        <v>3</v>
      </c>
      <c r="I184" s="378">
        <v>13.25</v>
      </c>
      <c r="J184" s="387">
        <f t="shared" si="83"/>
        <v>39.75</v>
      </c>
      <c r="K184" s="336">
        <f t="shared" si="84"/>
        <v>0</v>
      </c>
      <c r="L184" s="336">
        <f t="shared" si="85"/>
        <v>0</v>
      </c>
      <c r="M184" s="336">
        <f t="shared" si="86"/>
        <v>0</v>
      </c>
      <c r="N184" s="336">
        <f t="shared" si="87"/>
        <v>39.75</v>
      </c>
      <c r="O184" s="356">
        <f t="shared" si="90"/>
        <v>0</v>
      </c>
    </row>
    <row r="185" spans="1:15" s="413" customFormat="1" ht="9">
      <c r="A185" s="396" t="str">
        <f>'[1]Orçamento Sintético'!A187</f>
        <v>1.17.02</v>
      </c>
      <c r="B185" s="396" t="str">
        <f>'[1]Orçamento Sintético'!D187</f>
        <v>CABOS E ELETRODUTOS</v>
      </c>
      <c r="C185" s="396"/>
      <c r="D185" s="396"/>
      <c r="E185" s="391"/>
      <c r="F185" s="398"/>
      <c r="G185" s="372"/>
      <c r="H185" s="372"/>
      <c r="I185" s="394"/>
      <c r="J185" s="394">
        <f>SUM(J186:J191)</f>
        <v>18843.839999999997</v>
      </c>
      <c r="K185" s="394">
        <f>SUM(K186:K191)</f>
        <v>0</v>
      </c>
      <c r="L185" s="394">
        <f>SUM(L186:L191)</f>
        <v>718</v>
      </c>
      <c r="M185" s="394">
        <f>SUM(M186:M191)</f>
        <v>718</v>
      </c>
      <c r="N185" s="394">
        <f>SUM(N186:N191)</f>
        <v>18125.839999999997</v>
      </c>
      <c r="O185" s="375"/>
    </row>
    <row r="186" spans="1:15" s="324" customFormat="1" ht="9">
      <c r="A186" s="351" t="str">
        <f>'[1]Orçamento Sintético'!A188</f>
        <v>1.17.02.1</v>
      </c>
      <c r="B186" s="351" t="str">
        <f>'[1]Orçamento Sintético'!D188</f>
        <v>Cabo de cobre flexível isolado, seção  1,5mm², 450/ 750v / 70°c</v>
      </c>
      <c r="C186" s="351" t="str">
        <f>'[1]Orçamento Sintético'!E188</f>
        <v>m</v>
      </c>
      <c r="D186" s="351">
        <v>715</v>
      </c>
      <c r="E186" s="385">
        <v>0</v>
      </c>
      <c r="F186" s="386">
        <v>0</v>
      </c>
      <c r="G186" s="352">
        <f t="shared" si="88"/>
        <v>0</v>
      </c>
      <c r="H186" s="352">
        <f t="shared" si="89"/>
        <v>715</v>
      </c>
      <c r="I186" s="378">
        <v>6.31</v>
      </c>
      <c r="J186" s="387">
        <f t="shared" ref="J186:J228" si="91">ROUND(D186*I186,2)</f>
        <v>4511.6499999999996</v>
      </c>
      <c r="K186" s="336">
        <f t="shared" ref="K186:K228" si="92">E186*I186</f>
        <v>0</v>
      </c>
      <c r="L186" s="336">
        <f t="shared" ref="L186:L228" si="93">F186*I186</f>
        <v>0</v>
      </c>
      <c r="M186" s="336">
        <f t="shared" ref="M186:M228" si="94">G186*I186</f>
        <v>0</v>
      </c>
      <c r="N186" s="336">
        <f t="shared" ref="N186:N191" si="95">J186-M186</f>
        <v>4511.6499999999996</v>
      </c>
      <c r="O186" s="356">
        <f t="shared" si="90"/>
        <v>0</v>
      </c>
    </row>
    <row r="187" spans="1:15" s="324" customFormat="1" ht="9">
      <c r="A187" s="351" t="str">
        <f>'[1]Orçamento Sintético'!A189</f>
        <v>1.17.02.2</v>
      </c>
      <c r="B187" s="351" t="str">
        <f>'[1]Orçamento Sintético'!D189</f>
        <v>Cabo de cobre flexível isolado, seção  2,5mm², 450/ 750v / 70°c</v>
      </c>
      <c r="C187" s="351" t="str">
        <f>'[1]Orçamento Sintético'!E189</f>
        <v>m</v>
      </c>
      <c r="D187" s="351">
        <v>778</v>
      </c>
      <c r="E187" s="385">
        <v>0</v>
      </c>
      <c r="F187" s="386">
        <v>0</v>
      </c>
      <c r="G187" s="352">
        <f t="shared" si="88"/>
        <v>0</v>
      </c>
      <c r="H187" s="352">
        <f t="shared" si="89"/>
        <v>778</v>
      </c>
      <c r="I187" s="378">
        <v>7.21</v>
      </c>
      <c r="J187" s="387">
        <f t="shared" si="91"/>
        <v>5609.38</v>
      </c>
      <c r="K187" s="336">
        <f t="shared" si="92"/>
        <v>0</v>
      </c>
      <c r="L187" s="336">
        <f t="shared" si="93"/>
        <v>0</v>
      </c>
      <c r="M187" s="336">
        <f t="shared" si="94"/>
        <v>0</v>
      </c>
      <c r="N187" s="336">
        <f t="shared" si="95"/>
        <v>5609.38</v>
      </c>
      <c r="O187" s="356">
        <f t="shared" si="90"/>
        <v>0</v>
      </c>
    </row>
    <row r="188" spans="1:15" s="324" customFormat="1" ht="9">
      <c r="A188" s="351" t="str">
        <f>'[1]Orçamento Sintético'!A190</f>
        <v>1.17.02.3</v>
      </c>
      <c r="B188" s="351" t="str">
        <f>'[1]Orçamento Sintético'!D190</f>
        <v>Cabo de cobre flexível isolado, seção  4mm², 450/ 750v / 70°c</v>
      </c>
      <c r="C188" s="351" t="str">
        <f>'[1]Orçamento Sintético'!E190</f>
        <v>m</v>
      </c>
      <c r="D188" s="351">
        <v>298</v>
      </c>
      <c r="E188" s="385">
        <v>0</v>
      </c>
      <c r="F188" s="386">
        <v>0</v>
      </c>
      <c r="G188" s="352">
        <f t="shared" si="88"/>
        <v>0</v>
      </c>
      <c r="H188" s="352">
        <f t="shared" si="89"/>
        <v>298</v>
      </c>
      <c r="I188" s="378">
        <v>9.1300000000000008</v>
      </c>
      <c r="J188" s="387">
        <f t="shared" si="91"/>
        <v>2720.74</v>
      </c>
      <c r="K188" s="336">
        <f t="shared" si="92"/>
        <v>0</v>
      </c>
      <c r="L188" s="336">
        <f t="shared" si="93"/>
        <v>0</v>
      </c>
      <c r="M188" s="336">
        <f t="shared" si="94"/>
        <v>0</v>
      </c>
      <c r="N188" s="336">
        <f t="shared" si="95"/>
        <v>2720.74</v>
      </c>
      <c r="O188" s="356">
        <f t="shared" si="90"/>
        <v>0</v>
      </c>
    </row>
    <row r="189" spans="1:15" s="324" customFormat="1" ht="9">
      <c r="A189" s="351" t="str">
        <f>'[1]Orçamento Sintético'!A191</f>
        <v>1.17.02.4</v>
      </c>
      <c r="B189" s="351" t="str">
        <f>'[1]Orçamento Sintético'!D191</f>
        <v>Canaleta plástica 50x80mm, Hellerman ou similar</v>
      </c>
      <c r="C189" s="351" t="str">
        <f>'[1]Orçamento Sintético'!E191</f>
        <v>m</v>
      </c>
      <c r="D189" s="351">
        <v>70</v>
      </c>
      <c r="E189" s="385">
        <v>0</v>
      </c>
      <c r="F189" s="386">
        <v>0</v>
      </c>
      <c r="G189" s="352">
        <f t="shared" si="88"/>
        <v>0</v>
      </c>
      <c r="H189" s="352">
        <f t="shared" si="89"/>
        <v>70</v>
      </c>
      <c r="I189" s="378">
        <v>66.91</v>
      </c>
      <c r="J189" s="387">
        <f t="shared" si="91"/>
        <v>4683.7</v>
      </c>
      <c r="K189" s="336">
        <f t="shared" si="92"/>
        <v>0</v>
      </c>
      <c r="L189" s="336">
        <f t="shared" si="93"/>
        <v>0</v>
      </c>
      <c r="M189" s="336">
        <f t="shared" si="94"/>
        <v>0</v>
      </c>
      <c r="N189" s="336">
        <f t="shared" si="95"/>
        <v>4683.7</v>
      </c>
      <c r="O189" s="356">
        <f t="shared" si="90"/>
        <v>0</v>
      </c>
    </row>
    <row r="190" spans="1:15" s="324" customFormat="1" ht="9">
      <c r="A190" s="351" t="str">
        <f>'[1]Orçamento Sintético'!A192</f>
        <v>1.17.02.5</v>
      </c>
      <c r="B190" s="351" t="str">
        <f>'[1]Orçamento Sintético'!D192</f>
        <v>Eletroduto flexível de pvc (sanfonado), diâm = 25mm (3/4"")</v>
      </c>
      <c r="C190" s="351" t="str">
        <f>'[1]Orçamento Sintético'!E192</f>
        <v>m</v>
      </c>
      <c r="D190" s="351">
        <v>124</v>
      </c>
      <c r="E190" s="385">
        <v>0</v>
      </c>
      <c r="F190" s="386">
        <v>50</v>
      </c>
      <c r="G190" s="352">
        <f t="shared" si="88"/>
        <v>50</v>
      </c>
      <c r="H190" s="352">
        <f t="shared" si="89"/>
        <v>74</v>
      </c>
      <c r="I190" s="378">
        <v>6.25</v>
      </c>
      <c r="J190" s="387">
        <f t="shared" si="91"/>
        <v>775</v>
      </c>
      <c r="K190" s="336">
        <f t="shared" si="92"/>
        <v>0</v>
      </c>
      <c r="L190" s="336">
        <f t="shared" si="93"/>
        <v>312.5</v>
      </c>
      <c r="M190" s="336">
        <f t="shared" si="94"/>
        <v>312.5</v>
      </c>
      <c r="N190" s="336">
        <f t="shared" si="95"/>
        <v>462.5</v>
      </c>
      <c r="O190" s="356">
        <f t="shared" si="90"/>
        <v>0.40322580645161288</v>
      </c>
    </row>
    <row r="191" spans="1:15" s="324" customFormat="1" ht="9">
      <c r="A191" s="351" t="str">
        <f>'[1]Orçamento Sintético'!A193</f>
        <v>1.17.02.6</v>
      </c>
      <c r="B191" s="351" t="str">
        <f>'[1]Orçamento Sintético'!D193</f>
        <v>Eletroduto flexível de pvc (sanfonado), diâm = 32mm (1"")</v>
      </c>
      <c r="C191" s="351" t="str">
        <f>'[1]Orçamento Sintético'!E193</f>
        <v>m</v>
      </c>
      <c r="D191" s="351">
        <v>67</v>
      </c>
      <c r="E191" s="385">
        <v>0</v>
      </c>
      <c r="F191" s="386">
        <v>50</v>
      </c>
      <c r="G191" s="352">
        <f t="shared" si="88"/>
        <v>50</v>
      </c>
      <c r="H191" s="352">
        <f t="shared" si="89"/>
        <v>17</v>
      </c>
      <c r="I191" s="378">
        <v>8.11</v>
      </c>
      <c r="J191" s="387">
        <f t="shared" si="91"/>
        <v>543.37</v>
      </c>
      <c r="K191" s="336">
        <f t="shared" si="92"/>
        <v>0</v>
      </c>
      <c r="L191" s="336">
        <f t="shared" si="93"/>
        <v>405.5</v>
      </c>
      <c r="M191" s="336">
        <f t="shared" si="94"/>
        <v>405.5</v>
      </c>
      <c r="N191" s="336">
        <f t="shared" si="95"/>
        <v>137.87</v>
      </c>
      <c r="O191" s="356">
        <f t="shared" si="90"/>
        <v>0.74626865671641796</v>
      </c>
    </row>
    <row r="192" spans="1:15" s="413" customFormat="1" ht="9">
      <c r="A192" s="396" t="str">
        <f>'[1]Orçamento Sintético'!A194</f>
        <v>1.17.03</v>
      </c>
      <c r="B192" s="396" t="str">
        <f>'[1]Orçamento Sintético'!D194</f>
        <v>CAIXAS/LUMINÁRIAS/INTERRUPTORES</v>
      </c>
      <c r="C192" s="396"/>
      <c r="D192" s="396"/>
      <c r="E192" s="391"/>
      <c r="F192" s="392"/>
      <c r="G192" s="371"/>
      <c r="H192" s="371"/>
      <c r="I192" s="393"/>
      <c r="J192" s="394">
        <f>SUM(J193:J210)</f>
        <v>8989.2999999999993</v>
      </c>
      <c r="K192" s="394">
        <f>SUM(K193:K210)</f>
        <v>0</v>
      </c>
      <c r="L192" s="394">
        <f>SUM(L193:L210)</f>
        <v>0</v>
      </c>
      <c r="M192" s="394">
        <f>SUM(M193:M210)</f>
        <v>0</v>
      </c>
      <c r="N192" s="394">
        <f>SUM(N193:N210)</f>
        <v>8989.2999999999993</v>
      </c>
      <c r="O192" s="375"/>
    </row>
    <row r="193" spans="1:15" s="324" customFormat="1" ht="9">
      <c r="A193" s="351" t="str">
        <f>'[1]Orçamento Sintético'!A195</f>
        <v>1.17.03.1</v>
      </c>
      <c r="B193" s="351" t="str">
        <f>'[1]Orçamento Sintético'!D195</f>
        <v>Caixa de passagem pvc, 4"" x 4"" cm, embutir, p/eletroduto</v>
      </c>
      <c r="C193" s="351" t="str">
        <f>'[1]Orçamento Sintético'!E195</f>
        <v>un</v>
      </c>
      <c r="D193" s="351">
        <v>5</v>
      </c>
      <c r="E193" s="385">
        <v>0</v>
      </c>
      <c r="F193" s="386">
        <v>0</v>
      </c>
      <c r="G193" s="352">
        <f t="shared" si="88"/>
        <v>0</v>
      </c>
      <c r="H193" s="352">
        <f t="shared" si="89"/>
        <v>5</v>
      </c>
      <c r="I193" s="378">
        <v>16.079999999999998</v>
      </c>
      <c r="J193" s="387">
        <f t="shared" si="91"/>
        <v>80.400000000000006</v>
      </c>
      <c r="K193" s="336">
        <f t="shared" si="92"/>
        <v>0</v>
      </c>
      <c r="L193" s="336">
        <f t="shared" si="93"/>
        <v>0</v>
      </c>
      <c r="M193" s="336">
        <f t="shared" si="94"/>
        <v>0</v>
      </c>
      <c r="N193" s="336">
        <f t="shared" ref="N193:N210" si="96">J193-M193</f>
        <v>80.400000000000006</v>
      </c>
      <c r="O193" s="356">
        <f t="shared" si="90"/>
        <v>0</v>
      </c>
    </row>
    <row r="194" spans="1:15" s="324" customFormat="1" ht="9">
      <c r="A194" s="351" t="str">
        <f>'[1]Orçamento Sintético'!A196</f>
        <v>1.17.03.2</v>
      </c>
      <c r="B194" s="351" t="str">
        <f>'[1]Orçamento Sintético'!D196</f>
        <v>Caixa de passagem pvc, 4"" x 2"", embutir, p/eletroduto - Rev 01</v>
      </c>
      <c r="C194" s="351" t="str">
        <f>'[1]Orçamento Sintético'!E196</f>
        <v>un</v>
      </c>
      <c r="D194" s="351">
        <v>67</v>
      </c>
      <c r="E194" s="385">
        <v>0</v>
      </c>
      <c r="F194" s="386">
        <v>0</v>
      </c>
      <c r="G194" s="352">
        <f t="shared" si="88"/>
        <v>0</v>
      </c>
      <c r="H194" s="352">
        <f t="shared" si="89"/>
        <v>67</v>
      </c>
      <c r="I194" s="378">
        <v>13.6</v>
      </c>
      <c r="J194" s="387">
        <f t="shared" si="91"/>
        <v>911.2</v>
      </c>
      <c r="K194" s="336">
        <f t="shared" si="92"/>
        <v>0</v>
      </c>
      <c r="L194" s="336">
        <f t="shared" si="93"/>
        <v>0</v>
      </c>
      <c r="M194" s="336">
        <f t="shared" si="94"/>
        <v>0</v>
      </c>
      <c r="N194" s="336">
        <f t="shared" si="96"/>
        <v>911.2</v>
      </c>
      <c r="O194" s="356">
        <f t="shared" si="90"/>
        <v>0</v>
      </c>
    </row>
    <row r="195" spans="1:15" s="324" customFormat="1" ht="9">
      <c r="A195" s="351" t="str">
        <f>'[1]Orçamento Sintético'!A197</f>
        <v>1.17.03.3</v>
      </c>
      <c r="B195" s="351" t="str">
        <f>'[1]Orçamento Sintético'!D197</f>
        <v>Placa cega para caixa de pvc 4""x 4"", p/eletroduto</v>
      </c>
      <c r="C195" s="351" t="str">
        <f>'[1]Orçamento Sintético'!E197</f>
        <v>un</v>
      </c>
      <c r="D195" s="351">
        <v>5</v>
      </c>
      <c r="E195" s="385">
        <v>0</v>
      </c>
      <c r="F195" s="386">
        <v>0</v>
      </c>
      <c r="G195" s="352">
        <f t="shared" si="88"/>
        <v>0</v>
      </c>
      <c r="H195" s="352">
        <f t="shared" si="89"/>
        <v>5</v>
      </c>
      <c r="I195" s="378">
        <v>3.74</v>
      </c>
      <c r="J195" s="387">
        <f t="shared" si="91"/>
        <v>18.7</v>
      </c>
      <c r="K195" s="336">
        <f t="shared" si="92"/>
        <v>0</v>
      </c>
      <c r="L195" s="336">
        <f t="shared" si="93"/>
        <v>0</v>
      </c>
      <c r="M195" s="336">
        <f t="shared" si="94"/>
        <v>0</v>
      </c>
      <c r="N195" s="336">
        <f t="shared" si="96"/>
        <v>18.7</v>
      </c>
      <c r="O195" s="356">
        <f t="shared" si="90"/>
        <v>0</v>
      </c>
    </row>
    <row r="196" spans="1:15" s="324" customFormat="1" ht="9">
      <c r="A196" s="351" t="str">
        <f>'[1]Orçamento Sintético'!A198</f>
        <v>1.17.03.4</v>
      </c>
      <c r="B196" s="351" t="str">
        <f>'[1]Orçamento Sintético'!D198</f>
        <v>Interruptor 02 seções, com caixa pvc 4""x2""</v>
      </c>
      <c r="C196" s="351" t="str">
        <f>'[1]Orçamento Sintético'!E198</f>
        <v>un</v>
      </c>
      <c r="D196" s="351">
        <v>2</v>
      </c>
      <c r="E196" s="385">
        <v>0</v>
      </c>
      <c r="F196" s="386">
        <v>0</v>
      </c>
      <c r="G196" s="352">
        <f t="shared" si="88"/>
        <v>0</v>
      </c>
      <c r="H196" s="352">
        <f t="shared" si="89"/>
        <v>2</v>
      </c>
      <c r="I196" s="378">
        <v>21.13</v>
      </c>
      <c r="J196" s="387">
        <f t="shared" si="91"/>
        <v>42.26</v>
      </c>
      <c r="K196" s="336">
        <f t="shared" si="92"/>
        <v>0</v>
      </c>
      <c r="L196" s="336">
        <f t="shared" si="93"/>
        <v>0</v>
      </c>
      <c r="M196" s="336">
        <f t="shared" si="94"/>
        <v>0</v>
      </c>
      <c r="N196" s="336">
        <f t="shared" si="96"/>
        <v>42.26</v>
      </c>
      <c r="O196" s="356">
        <f t="shared" si="90"/>
        <v>0</v>
      </c>
    </row>
    <row r="197" spans="1:15" s="324" customFormat="1" ht="9">
      <c r="A197" s="351" t="str">
        <f>'[1]Orçamento Sintético'!A199</f>
        <v>1.17.03.5</v>
      </c>
      <c r="B197" s="351" t="str">
        <f>'[1]Orçamento Sintético'!D199</f>
        <v>Interruptor 01 seção, com caixa pvc 4""x2""</v>
      </c>
      <c r="C197" s="351" t="str">
        <f>'[1]Orçamento Sintético'!E199</f>
        <v>un</v>
      </c>
      <c r="D197" s="351">
        <v>1</v>
      </c>
      <c r="E197" s="385">
        <v>0</v>
      </c>
      <c r="F197" s="386">
        <v>0</v>
      </c>
      <c r="G197" s="352">
        <f t="shared" si="88"/>
        <v>0</v>
      </c>
      <c r="H197" s="352">
        <f t="shared" si="89"/>
        <v>1</v>
      </c>
      <c r="I197" s="378">
        <v>18.16</v>
      </c>
      <c r="J197" s="387">
        <f t="shared" si="91"/>
        <v>18.16</v>
      </c>
      <c r="K197" s="336">
        <f t="shared" si="92"/>
        <v>0</v>
      </c>
      <c r="L197" s="336">
        <f t="shared" si="93"/>
        <v>0</v>
      </c>
      <c r="M197" s="336">
        <f t="shared" si="94"/>
        <v>0</v>
      </c>
      <c r="N197" s="336">
        <f t="shared" si="96"/>
        <v>18.16</v>
      </c>
      <c r="O197" s="356">
        <f t="shared" si="90"/>
        <v>0</v>
      </c>
    </row>
    <row r="198" spans="1:15" s="324" customFormat="1" ht="18">
      <c r="A198" s="351" t="str">
        <f>'[1]Orçamento Sintético'!A200</f>
        <v>1.17.03.6</v>
      </c>
      <c r="B198" s="351" t="str">
        <f>'[1]Orçamento Sintético'!D200</f>
        <v>Interruptor ""sistema X"" 01 seção, c/placa, incluso caixa "" sistema X"", aparente</v>
      </c>
      <c r="C198" s="351" t="str">
        <f>'[1]Orçamento Sintético'!E200</f>
        <v>un</v>
      </c>
      <c r="D198" s="351">
        <v>4</v>
      </c>
      <c r="E198" s="385">
        <v>0</v>
      </c>
      <c r="F198" s="386">
        <v>0</v>
      </c>
      <c r="G198" s="352">
        <f t="shared" si="88"/>
        <v>0</v>
      </c>
      <c r="H198" s="352">
        <f t="shared" si="89"/>
        <v>4</v>
      </c>
      <c r="I198" s="378">
        <v>28.62</v>
      </c>
      <c r="J198" s="387">
        <f t="shared" si="91"/>
        <v>114.48</v>
      </c>
      <c r="K198" s="336">
        <f t="shared" si="92"/>
        <v>0</v>
      </c>
      <c r="L198" s="336">
        <f t="shared" si="93"/>
        <v>0</v>
      </c>
      <c r="M198" s="336">
        <f t="shared" si="94"/>
        <v>0</v>
      </c>
      <c r="N198" s="336">
        <f t="shared" si="96"/>
        <v>114.48</v>
      </c>
      <c r="O198" s="356">
        <f t="shared" si="90"/>
        <v>0</v>
      </c>
    </row>
    <row r="199" spans="1:15" s="324" customFormat="1" ht="18">
      <c r="A199" s="351" t="str">
        <f>'[1]Orçamento Sintético'!A201</f>
        <v>1.17.03.7</v>
      </c>
      <c r="B199" s="351" t="str">
        <f>'[1]Orçamento Sintético'!D201</f>
        <v>Interruptor ""sistema X"" 02 seções, c/placa, incluso caixa ""sistema  X"", aparente</v>
      </c>
      <c r="C199" s="351" t="str">
        <f>'[1]Orçamento Sintético'!E201</f>
        <v>un</v>
      </c>
      <c r="D199" s="351">
        <v>1</v>
      </c>
      <c r="E199" s="385">
        <v>0</v>
      </c>
      <c r="F199" s="386">
        <v>0</v>
      </c>
      <c r="G199" s="352">
        <f t="shared" si="88"/>
        <v>0</v>
      </c>
      <c r="H199" s="352">
        <f t="shared" si="89"/>
        <v>1</v>
      </c>
      <c r="I199" s="378">
        <v>27.24</v>
      </c>
      <c r="J199" s="387">
        <f t="shared" si="91"/>
        <v>27.24</v>
      </c>
      <c r="K199" s="336">
        <f t="shared" si="92"/>
        <v>0</v>
      </c>
      <c r="L199" s="336">
        <f t="shared" si="93"/>
        <v>0</v>
      </c>
      <c r="M199" s="336">
        <f t="shared" si="94"/>
        <v>0</v>
      </c>
      <c r="N199" s="336">
        <f t="shared" si="96"/>
        <v>27.24</v>
      </c>
      <c r="O199" s="356">
        <f t="shared" si="90"/>
        <v>0</v>
      </c>
    </row>
    <row r="200" spans="1:15" s="324" customFormat="1" ht="27">
      <c r="A200" s="351" t="str">
        <f>'[1]Orçamento Sintético'!A202</f>
        <v>1.17.03.8</v>
      </c>
      <c r="B200" s="351" t="str">
        <f>'[1]Orçamento Sintético'!D202</f>
        <v>LUMINÁRIA ARANDELA TIPO TARTARUGA, DE SOBREPOR, COM 1 LÂMPADA LED DE 6 W, SEM REATOR - FORNECIMENTO E INSTALAÇÃO. AF_02/2020</v>
      </c>
      <c r="C200" s="351" t="str">
        <f>'[1]Orçamento Sintético'!E202</f>
        <v>UN</v>
      </c>
      <c r="D200" s="351">
        <v>6</v>
      </c>
      <c r="E200" s="385">
        <v>0</v>
      </c>
      <c r="F200" s="386">
        <v>0</v>
      </c>
      <c r="G200" s="352">
        <f t="shared" si="88"/>
        <v>0</v>
      </c>
      <c r="H200" s="352">
        <f t="shared" si="89"/>
        <v>6</v>
      </c>
      <c r="I200" s="378">
        <v>112.12</v>
      </c>
      <c r="J200" s="387">
        <f t="shared" si="91"/>
        <v>672.72</v>
      </c>
      <c r="K200" s="336">
        <f t="shared" si="92"/>
        <v>0</v>
      </c>
      <c r="L200" s="336">
        <f t="shared" si="93"/>
        <v>0</v>
      </c>
      <c r="M200" s="336">
        <f t="shared" si="94"/>
        <v>0</v>
      </c>
      <c r="N200" s="336">
        <f t="shared" si="96"/>
        <v>672.72</v>
      </c>
      <c r="O200" s="356">
        <f t="shared" si="90"/>
        <v>0</v>
      </c>
    </row>
    <row r="201" spans="1:15" s="324" customFormat="1" ht="9">
      <c r="A201" s="351" t="str">
        <f>'[1]Orçamento Sintético'!A203</f>
        <v>1.17.03.9</v>
      </c>
      <c r="B201" s="351" t="str">
        <f>'[1]Orçamento Sintético'!D203</f>
        <v>Relé fotoelétrico individual 5a/127v c/base móvel</v>
      </c>
      <c r="C201" s="351" t="str">
        <f>'[1]Orçamento Sintético'!E203</f>
        <v>un</v>
      </c>
      <c r="D201" s="351">
        <v>2</v>
      </c>
      <c r="E201" s="385">
        <v>0</v>
      </c>
      <c r="F201" s="386">
        <v>0</v>
      </c>
      <c r="G201" s="352">
        <f t="shared" si="88"/>
        <v>0</v>
      </c>
      <c r="H201" s="352">
        <f t="shared" si="89"/>
        <v>2</v>
      </c>
      <c r="I201" s="378">
        <v>34.619999999999997</v>
      </c>
      <c r="J201" s="387">
        <f t="shared" si="91"/>
        <v>69.239999999999995</v>
      </c>
      <c r="K201" s="336">
        <f t="shared" si="92"/>
        <v>0</v>
      </c>
      <c r="L201" s="336">
        <f t="shared" si="93"/>
        <v>0</v>
      </c>
      <c r="M201" s="336">
        <f t="shared" si="94"/>
        <v>0</v>
      </c>
      <c r="N201" s="336">
        <f t="shared" si="96"/>
        <v>69.239999999999995</v>
      </c>
      <c r="O201" s="356">
        <f t="shared" si="90"/>
        <v>0</v>
      </c>
    </row>
    <row r="202" spans="1:15" s="324" customFormat="1" ht="27">
      <c r="A202" s="351" t="str">
        <f>'[1]Orçamento Sintético'!A204</f>
        <v>1.17.03.10</v>
      </c>
      <c r="B202" s="351" t="str">
        <f>'[1]Orçamento Sintético'!D204</f>
        <v>LUMINÁRIA DE EMERGÊNCIA, COM 30 LÂMPADAS LED DE 2 W, SEM REATOR - FORNECIMENTO E INSTALAÇÃO. AF_02/2020</v>
      </c>
      <c r="C202" s="351" t="str">
        <f>'[1]Orçamento Sintético'!E204</f>
        <v>UN</v>
      </c>
      <c r="D202" s="351">
        <v>1</v>
      </c>
      <c r="E202" s="385">
        <v>0</v>
      </c>
      <c r="F202" s="386">
        <v>0</v>
      </c>
      <c r="G202" s="352">
        <f t="shared" si="88"/>
        <v>0</v>
      </c>
      <c r="H202" s="352">
        <f t="shared" si="89"/>
        <v>1</v>
      </c>
      <c r="I202" s="378">
        <v>26.75</v>
      </c>
      <c r="J202" s="387">
        <f t="shared" si="91"/>
        <v>26.75</v>
      </c>
      <c r="K202" s="336">
        <f t="shared" si="92"/>
        <v>0</v>
      </c>
      <c r="L202" s="336">
        <f t="shared" si="93"/>
        <v>0</v>
      </c>
      <c r="M202" s="336">
        <f t="shared" si="94"/>
        <v>0</v>
      </c>
      <c r="N202" s="336">
        <f t="shared" si="96"/>
        <v>26.75</v>
      </c>
      <c r="O202" s="356">
        <f t="shared" si="90"/>
        <v>0</v>
      </c>
    </row>
    <row r="203" spans="1:15" s="324" customFormat="1" ht="18">
      <c r="A203" s="351" t="str">
        <f>'[1]Orçamento Sintético'!A205</f>
        <v>1.17.03.11</v>
      </c>
      <c r="B203" s="351" t="str">
        <f>'[1]Orçamento Sintético'!D205</f>
        <v>Luminária tipo plafon, de sobrepor quadrado, com 1 lâmpada led de 12/13 w, sem reator - fornecimento e instalação. af_02/2020</v>
      </c>
      <c r="C203" s="351" t="str">
        <f>'[1]Orçamento Sintético'!E205</f>
        <v>un</v>
      </c>
      <c r="D203" s="351">
        <v>13</v>
      </c>
      <c r="E203" s="385">
        <v>0</v>
      </c>
      <c r="F203" s="386">
        <v>0</v>
      </c>
      <c r="G203" s="352">
        <f t="shared" si="88"/>
        <v>0</v>
      </c>
      <c r="H203" s="352">
        <f t="shared" si="89"/>
        <v>13</v>
      </c>
      <c r="I203" s="378">
        <v>46.79</v>
      </c>
      <c r="J203" s="387">
        <f t="shared" si="91"/>
        <v>608.27</v>
      </c>
      <c r="K203" s="336">
        <f t="shared" si="92"/>
        <v>0</v>
      </c>
      <c r="L203" s="336">
        <f t="shared" si="93"/>
        <v>0</v>
      </c>
      <c r="M203" s="336">
        <f t="shared" si="94"/>
        <v>0</v>
      </c>
      <c r="N203" s="336">
        <f t="shared" si="96"/>
        <v>608.27</v>
      </c>
      <c r="O203" s="356">
        <f t="shared" si="90"/>
        <v>0</v>
      </c>
    </row>
    <row r="204" spans="1:15" s="324" customFormat="1" ht="9">
      <c r="A204" s="351" t="str">
        <f>'[1]Orçamento Sintético'!A206</f>
        <v>1.17.03.12</v>
      </c>
      <c r="B204" s="351" t="str">
        <f>'[1]Orçamento Sintético'!D206</f>
        <v>Luminária tubular com lâmpada led de 1 x 9/10 w / bivolt</v>
      </c>
      <c r="C204" s="351" t="str">
        <f>'[1]Orçamento Sintético'!E206</f>
        <v>un</v>
      </c>
      <c r="D204" s="351">
        <v>1</v>
      </c>
      <c r="E204" s="385">
        <v>0</v>
      </c>
      <c r="F204" s="386">
        <v>0</v>
      </c>
      <c r="G204" s="352">
        <f t="shared" si="88"/>
        <v>0</v>
      </c>
      <c r="H204" s="352">
        <f t="shared" si="89"/>
        <v>1</v>
      </c>
      <c r="I204" s="378">
        <v>60.75</v>
      </c>
      <c r="J204" s="387">
        <f t="shared" si="91"/>
        <v>60.75</v>
      </c>
      <c r="K204" s="336">
        <f t="shared" si="92"/>
        <v>0</v>
      </c>
      <c r="L204" s="336">
        <f t="shared" si="93"/>
        <v>0</v>
      </c>
      <c r="M204" s="336">
        <f t="shared" si="94"/>
        <v>0</v>
      </c>
      <c r="N204" s="336">
        <f t="shared" si="96"/>
        <v>60.75</v>
      </c>
      <c r="O204" s="356">
        <f t="shared" si="90"/>
        <v>0</v>
      </c>
    </row>
    <row r="205" spans="1:15" s="324" customFormat="1" ht="9">
      <c r="A205" s="351" t="str">
        <f>'[1]Orçamento Sintético'!A207</f>
        <v>1.17.03.13</v>
      </c>
      <c r="B205" s="351" t="str">
        <f>'[1]Orçamento Sintético'!D207</f>
        <v>Luminária tubular com lâmpada led de 2 x 18/20 w / bivolt</v>
      </c>
      <c r="C205" s="351" t="str">
        <f>'[1]Orçamento Sintético'!E207</f>
        <v>un</v>
      </c>
      <c r="D205" s="351">
        <v>28</v>
      </c>
      <c r="E205" s="385">
        <v>0</v>
      </c>
      <c r="F205" s="386">
        <v>0</v>
      </c>
      <c r="G205" s="352">
        <f t="shared" si="88"/>
        <v>0</v>
      </c>
      <c r="H205" s="352">
        <f t="shared" si="89"/>
        <v>28</v>
      </c>
      <c r="I205" s="378">
        <v>121.35</v>
      </c>
      <c r="J205" s="387">
        <f t="shared" si="91"/>
        <v>3397.8</v>
      </c>
      <c r="K205" s="336">
        <f t="shared" si="92"/>
        <v>0</v>
      </c>
      <c r="L205" s="336">
        <f t="shared" si="93"/>
        <v>0</v>
      </c>
      <c r="M205" s="336">
        <f t="shared" si="94"/>
        <v>0</v>
      </c>
      <c r="N205" s="336">
        <f t="shared" si="96"/>
        <v>3397.8</v>
      </c>
      <c r="O205" s="356">
        <f t="shared" si="90"/>
        <v>0</v>
      </c>
    </row>
    <row r="206" spans="1:15" s="324" customFormat="1" ht="27">
      <c r="A206" s="351" t="str">
        <f>'[1]Orçamento Sintético'!A208</f>
        <v>1.17.03.14</v>
      </c>
      <c r="B206" s="351" t="str">
        <f>'[1]Orçamento Sintético'!D208</f>
        <v>TOMADA BAIXA DE EMBUTIR (1 MÓDULO), 2P+T 10 A, INCLUINDO SUPORTE E PLACA - FORNECIMENTO E INSTALAÇÃO. AF_12/2015</v>
      </c>
      <c r="C206" s="351" t="str">
        <f>'[1]Orçamento Sintético'!E208</f>
        <v>UN</v>
      </c>
      <c r="D206" s="351">
        <v>11</v>
      </c>
      <c r="E206" s="385">
        <v>0</v>
      </c>
      <c r="F206" s="386">
        <v>0</v>
      </c>
      <c r="G206" s="352">
        <f t="shared" si="88"/>
        <v>0</v>
      </c>
      <c r="H206" s="352">
        <f t="shared" si="89"/>
        <v>11</v>
      </c>
      <c r="I206" s="378">
        <v>24.02</v>
      </c>
      <c r="J206" s="387">
        <f t="shared" si="91"/>
        <v>264.22000000000003</v>
      </c>
      <c r="K206" s="336">
        <f t="shared" si="92"/>
        <v>0</v>
      </c>
      <c r="L206" s="336">
        <f t="shared" si="93"/>
        <v>0</v>
      </c>
      <c r="M206" s="336">
        <f t="shared" si="94"/>
        <v>0</v>
      </c>
      <c r="N206" s="336">
        <f t="shared" si="96"/>
        <v>264.22000000000003</v>
      </c>
      <c r="O206" s="356">
        <f t="shared" si="90"/>
        <v>0</v>
      </c>
    </row>
    <row r="207" spans="1:15" s="324" customFormat="1" ht="27">
      <c r="A207" s="351" t="str">
        <f>'[1]Orçamento Sintético'!A209</f>
        <v>1.17.03.15</v>
      </c>
      <c r="B207" s="351" t="str">
        <f>'[1]Orçamento Sintético'!D209</f>
        <v>TOMADA BAIXA DE EMBUTIR (2 MÓDULOS), 2P+T 10 A, INCLUINDO SUPORTE E PLACA - FORNECIMENTO E INSTALAÇÃO. AF_12/2015</v>
      </c>
      <c r="C207" s="351" t="str">
        <f>'[1]Orçamento Sintético'!E209</f>
        <v>UN</v>
      </c>
      <c r="D207" s="351">
        <v>4</v>
      </c>
      <c r="E207" s="385">
        <v>0</v>
      </c>
      <c r="F207" s="386">
        <v>0</v>
      </c>
      <c r="G207" s="352">
        <f t="shared" si="88"/>
        <v>0</v>
      </c>
      <c r="H207" s="352">
        <f t="shared" si="89"/>
        <v>4</v>
      </c>
      <c r="I207" s="378">
        <v>38.53</v>
      </c>
      <c r="J207" s="387">
        <f t="shared" si="91"/>
        <v>154.12</v>
      </c>
      <c r="K207" s="336">
        <f t="shared" si="92"/>
        <v>0</v>
      </c>
      <c r="L207" s="336">
        <f t="shared" si="93"/>
        <v>0</v>
      </c>
      <c r="M207" s="336">
        <f t="shared" si="94"/>
        <v>0</v>
      </c>
      <c r="N207" s="336">
        <f t="shared" si="96"/>
        <v>154.12</v>
      </c>
      <c r="O207" s="356">
        <f t="shared" si="90"/>
        <v>0</v>
      </c>
    </row>
    <row r="208" spans="1:15" s="324" customFormat="1" ht="9">
      <c r="A208" s="351" t="str">
        <f>'[1]Orçamento Sintético'!A210</f>
        <v>1.17.03.16</v>
      </c>
      <c r="B208" s="351" t="str">
        <f>'[1]Orçamento Sintético'!D210</f>
        <v>Tomada dupla 2p+T universal, ""Sistema X"", com caixa externa</v>
      </c>
      <c r="C208" s="351" t="str">
        <f>'[1]Orçamento Sintético'!E210</f>
        <v>un</v>
      </c>
      <c r="D208" s="351">
        <v>16</v>
      </c>
      <c r="E208" s="385">
        <v>0</v>
      </c>
      <c r="F208" s="386">
        <v>0</v>
      </c>
      <c r="G208" s="352">
        <f t="shared" si="88"/>
        <v>0</v>
      </c>
      <c r="H208" s="352">
        <f t="shared" si="89"/>
        <v>16</v>
      </c>
      <c r="I208" s="378">
        <v>44.87</v>
      </c>
      <c r="J208" s="387">
        <f t="shared" si="91"/>
        <v>717.92</v>
      </c>
      <c r="K208" s="336">
        <f t="shared" si="92"/>
        <v>0</v>
      </c>
      <c r="L208" s="336">
        <f t="shared" si="93"/>
        <v>0</v>
      </c>
      <c r="M208" s="336">
        <f t="shared" si="94"/>
        <v>0</v>
      </c>
      <c r="N208" s="336">
        <f t="shared" si="96"/>
        <v>717.92</v>
      </c>
      <c r="O208" s="356">
        <f t="shared" si="90"/>
        <v>0</v>
      </c>
    </row>
    <row r="209" spans="1:15" s="324" customFormat="1" ht="27">
      <c r="A209" s="351" t="str">
        <f>'[1]Orçamento Sintético'!A211</f>
        <v>1.17.03.17</v>
      </c>
      <c r="B209" s="351" t="str">
        <f>'[1]Orçamento Sintético'!D211</f>
        <v>TOMADA ALTA DE EMBUTIR (1 MÓDULO), 2P+T 20 A, INCLUINDO SUPORTE E PLACA - FORNECIMENTO E INSTALAÇÃO. AF_12/2015</v>
      </c>
      <c r="C209" s="351" t="str">
        <f>'[1]Orçamento Sintético'!E211</f>
        <v>UN</v>
      </c>
      <c r="D209" s="351">
        <v>2</v>
      </c>
      <c r="E209" s="385">
        <v>0</v>
      </c>
      <c r="F209" s="386">
        <v>0</v>
      </c>
      <c r="G209" s="352">
        <f t="shared" si="88"/>
        <v>0</v>
      </c>
      <c r="H209" s="352">
        <f t="shared" si="89"/>
        <v>2</v>
      </c>
      <c r="I209" s="378">
        <v>36.950000000000003</v>
      </c>
      <c r="J209" s="387">
        <f t="shared" si="91"/>
        <v>73.900000000000006</v>
      </c>
      <c r="K209" s="336">
        <f t="shared" si="92"/>
        <v>0</v>
      </c>
      <c r="L209" s="336">
        <f t="shared" si="93"/>
        <v>0</v>
      </c>
      <c r="M209" s="336">
        <f t="shared" si="94"/>
        <v>0</v>
      </c>
      <c r="N209" s="336">
        <f t="shared" si="96"/>
        <v>73.900000000000006</v>
      </c>
      <c r="O209" s="356">
        <f t="shared" si="90"/>
        <v>0</v>
      </c>
    </row>
    <row r="210" spans="1:15" s="324" customFormat="1" ht="27">
      <c r="A210" s="351" t="str">
        <f>'[1]Orçamento Sintético'!A212</f>
        <v>1.17.03.18</v>
      </c>
      <c r="B210" s="351" t="str">
        <f>'[1]Orçamento Sintético'!D212</f>
        <v>Ponto de tomada 3p para ar condicionado até 3000 va, com eletroduto de pvc flexível sanfonado embutido  Ø 3/4"", incluindo conjunto astop/30a-220v, inclusive aterramento</v>
      </c>
      <c r="C210" s="351" t="str">
        <f>'[1]Orçamento Sintético'!E212</f>
        <v>pt</v>
      </c>
      <c r="D210" s="351">
        <v>7</v>
      </c>
      <c r="E210" s="385">
        <v>0</v>
      </c>
      <c r="F210" s="386">
        <v>0</v>
      </c>
      <c r="G210" s="352">
        <f t="shared" si="88"/>
        <v>0</v>
      </c>
      <c r="H210" s="352">
        <f t="shared" si="89"/>
        <v>7</v>
      </c>
      <c r="I210" s="378">
        <v>247.31</v>
      </c>
      <c r="J210" s="387">
        <f t="shared" si="91"/>
        <v>1731.17</v>
      </c>
      <c r="K210" s="336">
        <f t="shared" si="92"/>
        <v>0</v>
      </c>
      <c r="L210" s="336">
        <f t="shared" si="93"/>
        <v>0</v>
      </c>
      <c r="M210" s="336">
        <f t="shared" si="94"/>
        <v>0</v>
      </c>
      <c r="N210" s="336">
        <f t="shared" si="96"/>
        <v>1731.17</v>
      </c>
      <c r="O210" s="356">
        <f t="shared" si="90"/>
        <v>0</v>
      </c>
    </row>
    <row r="211" spans="1:15" s="413" customFormat="1" ht="9">
      <c r="A211" s="396" t="str">
        <f>'[1]Orçamento Sintético'!A213</f>
        <v>1.17.04</v>
      </c>
      <c r="B211" s="396" t="str">
        <f>'[1]Orçamento Sintético'!D213</f>
        <v>QUADRO E DISJUNTORES</v>
      </c>
      <c r="C211" s="396"/>
      <c r="D211" s="396"/>
      <c r="E211" s="391"/>
      <c r="F211" s="392"/>
      <c r="G211" s="371"/>
      <c r="H211" s="371"/>
      <c r="I211" s="393"/>
      <c r="J211" s="394">
        <f>SUM(J212:J228)</f>
        <v>3745.5499999999993</v>
      </c>
      <c r="K211" s="394">
        <f>SUM(K212:K228)</f>
        <v>0</v>
      </c>
      <c r="L211" s="394">
        <f>SUM(L212:L228)</f>
        <v>1125.26</v>
      </c>
      <c r="M211" s="394">
        <f>SUM(M212:M228)</f>
        <v>1125.26</v>
      </c>
      <c r="N211" s="394">
        <f>SUM(N212:N228)</f>
        <v>2620.29</v>
      </c>
      <c r="O211" s="375"/>
    </row>
    <row r="212" spans="1:15" s="324" customFormat="1" ht="18">
      <c r="A212" s="351" t="str">
        <f>'[1]Orçamento Sintético'!A214</f>
        <v>1.17.04.1</v>
      </c>
      <c r="B212" s="351" t="str">
        <f>'[1]Orçamento Sintético'!D214</f>
        <v>DISJUNTOR MONOPOLAR TIPO DIN, CORRENTE NOMINAL DE 10A - FORNECIMENTO E INSTALAÇÃO. AF_10/2020</v>
      </c>
      <c r="C212" s="351" t="str">
        <f>'[1]Orçamento Sintético'!E214</f>
        <v>UN</v>
      </c>
      <c r="D212" s="351">
        <v>1</v>
      </c>
      <c r="E212" s="385">
        <v>0</v>
      </c>
      <c r="F212" s="386">
        <v>0</v>
      </c>
      <c r="G212" s="352">
        <f t="shared" si="88"/>
        <v>0</v>
      </c>
      <c r="H212" s="352">
        <f t="shared" si="89"/>
        <v>1</v>
      </c>
      <c r="I212" s="378">
        <v>12.83</v>
      </c>
      <c r="J212" s="387">
        <f t="shared" si="91"/>
        <v>12.83</v>
      </c>
      <c r="K212" s="336">
        <f t="shared" si="92"/>
        <v>0</v>
      </c>
      <c r="L212" s="336">
        <f t="shared" si="93"/>
        <v>0</v>
      </c>
      <c r="M212" s="336">
        <f t="shared" si="94"/>
        <v>0</v>
      </c>
      <c r="N212" s="336">
        <f t="shared" ref="N212:N228" si="97">J212-M212</f>
        <v>12.83</v>
      </c>
      <c r="O212" s="356">
        <f t="shared" si="90"/>
        <v>0</v>
      </c>
    </row>
    <row r="213" spans="1:15" s="324" customFormat="1" ht="18">
      <c r="A213" s="351" t="str">
        <f>'[1]Orçamento Sintético'!A215</f>
        <v>1.17.04.2</v>
      </c>
      <c r="B213" s="351" t="str">
        <f>'[1]Orçamento Sintético'!D215</f>
        <v>DISJUNTOR TRIPOLAR TIPO DIN, CORRENTE NOMINAL DE 32A - FORNECIMENTO E INSTALAÇÃO. AF_10/2020</v>
      </c>
      <c r="C213" s="351" t="str">
        <f>'[1]Orçamento Sintético'!E215</f>
        <v>UN</v>
      </c>
      <c r="D213" s="351">
        <v>1</v>
      </c>
      <c r="E213" s="385">
        <v>0</v>
      </c>
      <c r="F213" s="386">
        <v>0</v>
      </c>
      <c r="G213" s="352">
        <f t="shared" si="88"/>
        <v>0</v>
      </c>
      <c r="H213" s="352">
        <f t="shared" si="89"/>
        <v>1</v>
      </c>
      <c r="I213" s="378">
        <v>89.55</v>
      </c>
      <c r="J213" s="387">
        <f t="shared" si="91"/>
        <v>89.55</v>
      </c>
      <c r="K213" s="336">
        <f t="shared" si="92"/>
        <v>0</v>
      </c>
      <c r="L213" s="336">
        <f t="shared" si="93"/>
        <v>0</v>
      </c>
      <c r="M213" s="336">
        <f t="shared" si="94"/>
        <v>0</v>
      </c>
      <c r="N213" s="336">
        <f t="shared" si="97"/>
        <v>89.55</v>
      </c>
      <c r="O213" s="356">
        <f t="shared" si="90"/>
        <v>0</v>
      </c>
    </row>
    <row r="214" spans="1:15" s="324" customFormat="1" ht="18">
      <c r="A214" s="351" t="str">
        <f>'[1]Orçamento Sintético'!A216</f>
        <v>1.17.04.3</v>
      </c>
      <c r="B214" s="351" t="str">
        <f>'[1]Orçamento Sintético'!D216</f>
        <v>DISJUNTOR TRIPOLAR TIPO DIN, CORRENTE NOMINAL DE 40A - FORNECIMENTO E INSTALAÇÃO. AF_10/2020</v>
      </c>
      <c r="C214" s="351" t="str">
        <f>'[1]Orçamento Sintético'!E216</f>
        <v>UN</v>
      </c>
      <c r="D214" s="351">
        <v>3</v>
      </c>
      <c r="E214" s="385">
        <v>0</v>
      </c>
      <c r="F214" s="386">
        <v>0</v>
      </c>
      <c r="G214" s="352">
        <f t="shared" si="88"/>
        <v>0</v>
      </c>
      <c r="H214" s="352">
        <f t="shared" si="89"/>
        <v>3</v>
      </c>
      <c r="I214" s="378">
        <v>95.37</v>
      </c>
      <c r="J214" s="387">
        <f t="shared" si="91"/>
        <v>286.11</v>
      </c>
      <c r="K214" s="336">
        <f t="shared" si="92"/>
        <v>0</v>
      </c>
      <c r="L214" s="336">
        <f t="shared" si="93"/>
        <v>0</v>
      </c>
      <c r="M214" s="336">
        <f t="shared" si="94"/>
        <v>0</v>
      </c>
      <c r="N214" s="336">
        <f t="shared" si="97"/>
        <v>286.11</v>
      </c>
      <c r="O214" s="356">
        <f t="shared" si="90"/>
        <v>0</v>
      </c>
    </row>
    <row r="215" spans="1:15" s="324" customFormat="1" ht="18">
      <c r="A215" s="351" t="str">
        <f>'[1]Orçamento Sintético'!A217</f>
        <v>1.17.04.4</v>
      </c>
      <c r="B215" s="351" t="str">
        <f>'[1]Orçamento Sintético'!D217</f>
        <v>Disjuntor termomagnetico tripolar  63 A, padrão DIN (Europeu - linha branca), curva C</v>
      </c>
      <c r="C215" s="351" t="str">
        <f>'[1]Orçamento Sintético'!E217</f>
        <v>un</v>
      </c>
      <c r="D215" s="351">
        <v>1</v>
      </c>
      <c r="E215" s="385">
        <v>0</v>
      </c>
      <c r="F215" s="386">
        <v>0</v>
      </c>
      <c r="G215" s="352">
        <f t="shared" si="88"/>
        <v>0</v>
      </c>
      <c r="H215" s="352">
        <f t="shared" si="89"/>
        <v>1</v>
      </c>
      <c r="I215" s="378">
        <v>126.3</v>
      </c>
      <c r="J215" s="387">
        <f t="shared" si="91"/>
        <v>126.3</v>
      </c>
      <c r="K215" s="336">
        <f t="shared" si="92"/>
        <v>0</v>
      </c>
      <c r="L215" s="336">
        <f t="shared" si="93"/>
        <v>0</v>
      </c>
      <c r="M215" s="336">
        <f t="shared" si="94"/>
        <v>0</v>
      </c>
      <c r="N215" s="336">
        <f t="shared" si="97"/>
        <v>126.3</v>
      </c>
      <c r="O215" s="356">
        <f t="shared" si="90"/>
        <v>0</v>
      </c>
    </row>
    <row r="216" spans="1:15" s="324" customFormat="1" ht="18">
      <c r="A216" s="351" t="str">
        <f>'[1]Orçamento Sintético'!A218</f>
        <v>1.17.04.5</v>
      </c>
      <c r="B216" s="351" t="str">
        <f>'[1]Orçamento Sintético'!D218</f>
        <v>Quadro de distribuição de embutir, em chapa de aço, para até 24 disjuntores, com barramento, padrão DIN, exclusive disjuntores</v>
      </c>
      <c r="C216" s="351" t="str">
        <f>'[1]Orçamento Sintético'!E218</f>
        <v>un</v>
      </c>
      <c r="D216" s="351">
        <v>1</v>
      </c>
      <c r="E216" s="385">
        <v>0</v>
      </c>
      <c r="F216" s="386">
        <v>0</v>
      </c>
      <c r="G216" s="352">
        <f t="shared" si="88"/>
        <v>0</v>
      </c>
      <c r="H216" s="352">
        <f t="shared" si="89"/>
        <v>1</v>
      </c>
      <c r="I216" s="378">
        <v>1058.57</v>
      </c>
      <c r="J216" s="387">
        <f t="shared" si="91"/>
        <v>1058.57</v>
      </c>
      <c r="K216" s="336">
        <f t="shared" si="92"/>
        <v>0</v>
      </c>
      <c r="L216" s="336">
        <f t="shared" si="93"/>
        <v>0</v>
      </c>
      <c r="M216" s="336">
        <f t="shared" si="94"/>
        <v>0</v>
      </c>
      <c r="N216" s="336">
        <f t="shared" si="97"/>
        <v>1058.57</v>
      </c>
      <c r="O216" s="356">
        <f t="shared" si="90"/>
        <v>0</v>
      </c>
    </row>
    <row r="217" spans="1:15" s="324" customFormat="1" ht="18">
      <c r="A217" s="351" t="str">
        <f>'[1]Orçamento Sintético'!A219</f>
        <v>1.17.04.6</v>
      </c>
      <c r="B217" s="351" t="str">
        <f>'[1]Orçamento Sintético'!D219</f>
        <v>DISJUNTOR MONOPOLAR TIPO DIN, CORRENTE NOMINAL DE 10A - FORNECIMENTO E INSTALAÇÃO. AF_10/2020</v>
      </c>
      <c r="C217" s="351" t="str">
        <f>'[1]Orçamento Sintético'!E219</f>
        <v>UN</v>
      </c>
      <c r="D217" s="351">
        <v>6</v>
      </c>
      <c r="E217" s="385">
        <v>0</v>
      </c>
      <c r="F217" s="386">
        <v>0</v>
      </c>
      <c r="G217" s="352">
        <f t="shared" si="88"/>
        <v>0</v>
      </c>
      <c r="H217" s="352">
        <f t="shared" si="89"/>
        <v>6</v>
      </c>
      <c r="I217" s="378">
        <v>12.83</v>
      </c>
      <c r="J217" s="387">
        <f t="shared" si="91"/>
        <v>76.98</v>
      </c>
      <c r="K217" s="336">
        <f t="shared" si="92"/>
        <v>0</v>
      </c>
      <c r="L217" s="336">
        <f t="shared" si="93"/>
        <v>0</v>
      </c>
      <c r="M217" s="336">
        <f t="shared" si="94"/>
        <v>0</v>
      </c>
      <c r="N217" s="336">
        <f t="shared" si="97"/>
        <v>76.98</v>
      </c>
      <c r="O217" s="356">
        <f t="shared" si="90"/>
        <v>0</v>
      </c>
    </row>
    <row r="218" spans="1:15" s="324" customFormat="1" ht="18">
      <c r="A218" s="351" t="str">
        <f>'[1]Orçamento Sintético'!A220</f>
        <v>1.17.04.7</v>
      </c>
      <c r="B218" s="351" t="str">
        <f>'[1]Orçamento Sintético'!D220</f>
        <v>DISJUNTOR MONOPOLAR TIPO DIN, CORRENTE NOMINAL DE 16A - FORNECIMENTO E INSTALAÇÃO. AF_10/2020</v>
      </c>
      <c r="C218" s="351" t="str">
        <f>'[1]Orçamento Sintético'!E220</f>
        <v>UN</v>
      </c>
      <c r="D218" s="351">
        <v>1</v>
      </c>
      <c r="E218" s="385">
        <v>0</v>
      </c>
      <c r="F218" s="386">
        <v>0</v>
      </c>
      <c r="G218" s="352">
        <f t="shared" si="88"/>
        <v>0</v>
      </c>
      <c r="H218" s="352">
        <f t="shared" si="89"/>
        <v>1</v>
      </c>
      <c r="I218" s="378">
        <v>13.35</v>
      </c>
      <c r="J218" s="387">
        <f t="shared" si="91"/>
        <v>13.35</v>
      </c>
      <c r="K218" s="336">
        <f t="shared" si="92"/>
        <v>0</v>
      </c>
      <c r="L218" s="336">
        <f t="shared" si="93"/>
        <v>0</v>
      </c>
      <c r="M218" s="336">
        <f t="shared" si="94"/>
        <v>0</v>
      </c>
      <c r="N218" s="336">
        <f t="shared" si="97"/>
        <v>13.35</v>
      </c>
      <c r="O218" s="356">
        <f t="shared" si="90"/>
        <v>0</v>
      </c>
    </row>
    <row r="219" spans="1:15" s="324" customFormat="1" ht="18">
      <c r="A219" s="351" t="str">
        <f>'[1]Orçamento Sintético'!A221</f>
        <v>1.17.04.8</v>
      </c>
      <c r="B219" s="351" t="str">
        <f>'[1]Orçamento Sintético'!D221</f>
        <v>DISJUNTOR TRIPOLAR TIPO DIN, CORRENTE NOMINAL DE 16A - FORNECIMENTO E INSTALAÇÃO. AF_10/2020</v>
      </c>
      <c r="C219" s="351" t="str">
        <f>'[1]Orçamento Sintético'!E221</f>
        <v>UN</v>
      </c>
      <c r="D219" s="351">
        <v>1</v>
      </c>
      <c r="E219" s="385">
        <v>0</v>
      </c>
      <c r="F219" s="386">
        <v>0</v>
      </c>
      <c r="G219" s="352">
        <f t="shared" si="88"/>
        <v>0</v>
      </c>
      <c r="H219" s="352">
        <f t="shared" si="89"/>
        <v>1</v>
      </c>
      <c r="I219" s="378">
        <v>82.89</v>
      </c>
      <c r="J219" s="387">
        <f t="shared" si="91"/>
        <v>82.89</v>
      </c>
      <c r="K219" s="336">
        <f t="shared" si="92"/>
        <v>0</v>
      </c>
      <c r="L219" s="336">
        <f t="shared" si="93"/>
        <v>0</v>
      </c>
      <c r="M219" s="336">
        <f t="shared" si="94"/>
        <v>0</v>
      </c>
      <c r="N219" s="336">
        <f t="shared" si="97"/>
        <v>82.89</v>
      </c>
      <c r="O219" s="356">
        <f t="shared" si="90"/>
        <v>0</v>
      </c>
    </row>
    <row r="220" spans="1:15" s="324" customFormat="1" ht="18">
      <c r="A220" s="351" t="str">
        <f>'[1]Orçamento Sintético'!A222</f>
        <v>1.17.04.9</v>
      </c>
      <c r="B220" s="351" t="str">
        <f>'[1]Orçamento Sintético'!D222</f>
        <v>DISJUNTOR TRIPOLAR TIPO DIN, CORRENTE NOMINAL DE 10A - FORNECIMENTO E INSTALAÇÃO. AF_10/2020</v>
      </c>
      <c r="C220" s="351" t="str">
        <f>'[1]Orçamento Sintético'!E222</f>
        <v>UN</v>
      </c>
      <c r="D220" s="351">
        <v>4</v>
      </c>
      <c r="E220" s="385">
        <v>0</v>
      </c>
      <c r="F220" s="386">
        <v>0</v>
      </c>
      <c r="G220" s="352">
        <f t="shared" si="88"/>
        <v>0</v>
      </c>
      <c r="H220" s="352">
        <f t="shared" si="89"/>
        <v>4</v>
      </c>
      <c r="I220" s="378">
        <v>81.319999999999993</v>
      </c>
      <c r="J220" s="387">
        <f t="shared" si="91"/>
        <v>325.27999999999997</v>
      </c>
      <c r="K220" s="336">
        <f t="shared" si="92"/>
        <v>0</v>
      </c>
      <c r="L220" s="336">
        <f t="shared" si="93"/>
        <v>0</v>
      </c>
      <c r="M220" s="336">
        <f t="shared" si="94"/>
        <v>0</v>
      </c>
      <c r="N220" s="336">
        <f t="shared" si="97"/>
        <v>325.27999999999997</v>
      </c>
      <c r="O220" s="356">
        <f t="shared" si="90"/>
        <v>0</v>
      </c>
    </row>
    <row r="221" spans="1:15" s="324" customFormat="1" ht="18">
      <c r="A221" s="351" t="str">
        <f>'[1]Orçamento Sintético'!A223</f>
        <v>1.17.04.10</v>
      </c>
      <c r="B221" s="351" t="str">
        <f>'[1]Orçamento Sintético'!D223</f>
        <v>DISJUNTOR TRIPOLAR TIPO DIN, CORRENTE NOMINAL DE 40A - FORNECIMENTO E INSTALAÇÃO. AF_10/2020</v>
      </c>
      <c r="C221" s="351" t="str">
        <f>'[1]Orçamento Sintético'!E223</f>
        <v>UN</v>
      </c>
      <c r="D221" s="351">
        <v>1</v>
      </c>
      <c r="E221" s="385">
        <v>0</v>
      </c>
      <c r="F221" s="386">
        <v>0</v>
      </c>
      <c r="G221" s="352">
        <f t="shared" si="88"/>
        <v>0</v>
      </c>
      <c r="H221" s="352">
        <f t="shared" si="89"/>
        <v>1</v>
      </c>
      <c r="I221" s="378">
        <v>95.37</v>
      </c>
      <c r="J221" s="387">
        <f t="shared" si="91"/>
        <v>95.37</v>
      </c>
      <c r="K221" s="336">
        <f t="shared" si="92"/>
        <v>0</v>
      </c>
      <c r="L221" s="336">
        <f t="shared" si="93"/>
        <v>0</v>
      </c>
      <c r="M221" s="336">
        <f t="shared" si="94"/>
        <v>0</v>
      </c>
      <c r="N221" s="336">
        <f t="shared" si="97"/>
        <v>95.37</v>
      </c>
      <c r="O221" s="356">
        <f t="shared" si="90"/>
        <v>0</v>
      </c>
    </row>
    <row r="222" spans="1:15" s="324" customFormat="1" ht="18">
      <c r="A222" s="351" t="str">
        <f>'[1]Orçamento Sintético'!A224</f>
        <v>1.17.04.11</v>
      </c>
      <c r="B222" s="351" t="str">
        <f>'[1]Orçamento Sintético'!D224</f>
        <v>Quadro de distribuição de embutir, em chapa de aço, para até 08 disjuntores, com barramento, padrão DIN, exclusive disjuntores</v>
      </c>
      <c r="C222" s="351" t="str">
        <f>'[1]Orçamento Sintético'!E224</f>
        <v>un</v>
      </c>
      <c r="D222" s="351">
        <v>1</v>
      </c>
      <c r="E222" s="385">
        <v>0</v>
      </c>
      <c r="F222" s="386">
        <v>1</v>
      </c>
      <c r="G222" s="352">
        <f t="shared" si="88"/>
        <v>1</v>
      </c>
      <c r="H222" s="352">
        <f t="shared" si="89"/>
        <v>0</v>
      </c>
      <c r="I222" s="378">
        <v>131.46</v>
      </c>
      <c r="J222" s="387">
        <f t="shared" si="91"/>
        <v>131.46</v>
      </c>
      <c r="K222" s="336">
        <f t="shared" si="92"/>
        <v>0</v>
      </c>
      <c r="L222" s="336">
        <f t="shared" si="93"/>
        <v>131.46</v>
      </c>
      <c r="M222" s="336">
        <f t="shared" si="94"/>
        <v>131.46</v>
      </c>
      <c r="N222" s="336">
        <f t="shared" si="97"/>
        <v>0</v>
      </c>
      <c r="O222" s="356">
        <f t="shared" si="90"/>
        <v>1</v>
      </c>
    </row>
    <row r="223" spans="1:15" s="324" customFormat="1" ht="18">
      <c r="A223" s="351" t="str">
        <f>'[1]Orçamento Sintético'!A225</f>
        <v>1.17.04.12</v>
      </c>
      <c r="B223" s="351" t="str">
        <f>'[1]Orçamento Sintético'!D225</f>
        <v>DISJUNTOR MONOPOLAR TIPO DIN, CORRENTE NOMINAL DE 10A - FORNECIMENTO E INSTALAÇÃO. AF_10/2020</v>
      </c>
      <c r="C223" s="351" t="str">
        <f>'[1]Orçamento Sintético'!E225</f>
        <v>UN</v>
      </c>
      <c r="D223" s="351">
        <v>4</v>
      </c>
      <c r="E223" s="385">
        <v>0</v>
      </c>
      <c r="F223" s="386">
        <v>0</v>
      </c>
      <c r="G223" s="352">
        <f t="shared" si="88"/>
        <v>0</v>
      </c>
      <c r="H223" s="352">
        <f t="shared" si="89"/>
        <v>4</v>
      </c>
      <c r="I223" s="378">
        <v>12.83</v>
      </c>
      <c r="J223" s="387">
        <f t="shared" si="91"/>
        <v>51.32</v>
      </c>
      <c r="K223" s="336">
        <f t="shared" si="92"/>
        <v>0</v>
      </c>
      <c r="L223" s="336">
        <f t="shared" si="93"/>
        <v>0</v>
      </c>
      <c r="M223" s="336">
        <f t="shared" si="94"/>
        <v>0</v>
      </c>
      <c r="N223" s="336">
        <f t="shared" si="97"/>
        <v>51.32</v>
      </c>
      <c r="O223" s="356">
        <f t="shared" si="90"/>
        <v>0</v>
      </c>
    </row>
    <row r="224" spans="1:15" s="324" customFormat="1" ht="18">
      <c r="A224" s="351" t="str">
        <f>'[1]Orçamento Sintético'!A226</f>
        <v>1.17.04.13</v>
      </c>
      <c r="B224" s="351" t="str">
        <f>'[1]Orçamento Sintético'!D226</f>
        <v>Quadro de distribuição de embutir, em chapa de aço, para até 18 disjuntores, com barramento, padrão DIN, exclusive disjuntores</v>
      </c>
      <c r="C224" s="351" t="str">
        <f>'[1]Orçamento Sintético'!E226</f>
        <v>un</v>
      </c>
      <c r="D224" s="351">
        <v>1</v>
      </c>
      <c r="E224" s="385">
        <v>0</v>
      </c>
      <c r="F224" s="386">
        <v>1</v>
      </c>
      <c r="G224" s="352">
        <f t="shared" si="88"/>
        <v>1</v>
      </c>
      <c r="H224" s="352">
        <f t="shared" si="89"/>
        <v>0</v>
      </c>
      <c r="I224" s="378">
        <v>993.8</v>
      </c>
      <c r="J224" s="387">
        <f t="shared" si="91"/>
        <v>993.8</v>
      </c>
      <c r="K224" s="336">
        <f t="shared" si="92"/>
        <v>0</v>
      </c>
      <c r="L224" s="336">
        <f t="shared" si="93"/>
        <v>993.8</v>
      </c>
      <c r="M224" s="336">
        <f t="shared" si="94"/>
        <v>993.8</v>
      </c>
      <c r="N224" s="336">
        <f t="shared" si="97"/>
        <v>0</v>
      </c>
      <c r="O224" s="356">
        <f t="shared" si="90"/>
        <v>1</v>
      </c>
    </row>
    <row r="225" spans="1:15" s="324" customFormat="1" ht="18">
      <c r="A225" s="351" t="str">
        <f>'[1]Orçamento Sintético'!A227</f>
        <v>1.17.04.14</v>
      </c>
      <c r="B225" s="351" t="str">
        <f>'[1]Orçamento Sintético'!D227</f>
        <v>DISJUNTOR MONOPOLAR TIPO DIN, CORRENTE NOMINAL DE 10A - FORNECIMENTO E INSTALAÇÃO. AF_10/2020</v>
      </c>
      <c r="C225" s="351" t="str">
        <f>'[1]Orçamento Sintético'!E227</f>
        <v>UN</v>
      </c>
      <c r="D225" s="351">
        <v>6</v>
      </c>
      <c r="E225" s="385">
        <v>0</v>
      </c>
      <c r="F225" s="386">
        <v>0</v>
      </c>
      <c r="G225" s="352">
        <f t="shared" si="88"/>
        <v>0</v>
      </c>
      <c r="H225" s="352">
        <f t="shared" si="89"/>
        <v>6</v>
      </c>
      <c r="I225" s="378">
        <v>12.83</v>
      </c>
      <c r="J225" s="387">
        <f t="shared" si="91"/>
        <v>76.98</v>
      </c>
      <c r="K225" s="336">
        <f t="shared" si="92"/>
        <v>0</v>
      </c>
      <c r="L225" s="336">
        <f t="shared" si="93"/>
        <v>0</v>
      </c>
      <c r="M225" s="336">
        <f t="shared" si="94"/>
        <v>0</v>
      </c>
      <c r="N225" s="336">
        <f t="shared" si="97"/>
        <v>76.98</v>
      </c>
      <c r="O225" s="356">
        <f t="shared" si="90"/>
        <v>0</v>
      </c>
    </row>
    <row r="226" spans="1:15" s="324" customFormat="1" ht="18">
      <c r="A226" s="351" t="str">
        <f>'[1]Orçamento Sintético'!A228</f>
        <v>1.17.04.15</v>
      </c>
      <c r="B226" s="351" t="str">
        <f>'[1]Orçamento Sintético'!D228</f>
        <v>DISJUNTOR MONOPOLAR TIPO DIN, CORRENTE NOMINAL DE 16A - FORNECIMENTO E INSTALAÇÃO. AF_10/2020</v>
      </c>
      <c r="C226" s="351" t="str">
        <f>'[1]Orçamento Sintético'!E228</f>
        <v>UN</v>
      </c>
      <c r="D226" s="351">
        <v>2</v>
      </c>
      <c r="E226" s="385">
        <v>0</v>
      </c>
      <c r="F226" s="386">
        <v>0</v>
      </c>
      <c r="G226" s="352">
        <f t="shared" si="88"/>
        <v>0</v>
      </c>
      <c r="H226" s="352">
        <f t="shared" si="89"/>
        <v>2</v>
      </c>
      <c r="I226" s="378">
        <v>13.35</v>
      </c>
      <c r="J226" s="387">
        <f t="shared" si="91"/>
        <v>26.7</v>
      </c>
      <c r="K226" s="336">
        <f t="shared" si="92"/>
        <v>0</v>
      </c>
      <c r="L226" s="336">
        <f t="shared" si="93"/>
        <v>0</v>
      </c>
      <c r="M226" s="336">
        <f t="shared" si="94"/>
        <v>0</v>
      </c>
      <c r="N226" s="336">
        <f t="shared" si="97"/>
        <v>26.7</v>
      </c>
      <c r="O226" s="356">
        <f t="shared" si="90"/>
        <v>0</v>
      </c>
    </row>
    <row r="227" spans="1:15" s="324" customFormat="1" ht="18">
      <c r="A227" s="351" t="str">
        <f>'[1]Orçamento Sintético'!A229</f>
        <v>1.17.04.16</v>
      </c>
      <c r="B227" s="351" t="str">
        <f>'[1]Orçamento Sintético'!D229</f>
        <v>DISJUNTOR TRIPOLAR TIPO DIN, CORRENTE NOMINAL DE 25A - FORNECIMENTO E INSTALAÇÃO. AF_10/2020</v>
      </c>
      <c r="C227" s="351" t="str">
        <f>'[1]Orçamento Sintético'!E229</f>
        <v>UN</v>
      </c>
      <c r="D227" s="351">
        <v>2</v>
      </c>
      <c r="E227" s="385">
        <v>0</v>
      </c>
      <c r="F227" s="386">
        <v>0</v>
      </c>
      <c r="G227" s="352">
        <f t="shared" si="88"/>
        <v>0</v>
      </c>
      <c r="H227" s="352">
        <f t="shared" si="89"/>
        <v>2</v>
      </c>
      <c r="I227" s="378">
        <v>85.88</v>
      </c>
      <c r="J227" s="387">
        <f t="shared" si="91"/>
        <v>171.76</v>
      </c>
      <c r="K227" s="336">
        <f t="shared" si="92"/>
        <v>0</v>
      </c>
      <c r="L227" s="336">
        <f t="shared" si="93"/>
        <v>0</v>
      </c>
      <c r="M227" s="336">
        <f t="shared" si="94"/>
        <v>0</v>
      </c>
      <c r="N227" s="336">
        <f t="shared" si="97"/>
        <v>171.76</v>
      </c>
      <c r="O227" s="356">
        <f t="shared" si="90"/>
        <v>0</v>
      </c>
    </row>
    <row r="228" spans="1:15" s="324" customFormat="1" ht="18">
      <c r="A228" s="351" t="str">
        <f>'[1]Orçamento Sintético'!A230</f>
        <v>1.17.04.17</v>
      </c>
      <c r="B228" s="351" t="str">
        <f>'[1]Orçamento Sintético'!D230</f>
        <v>Disjuntor termomagnetico tripolar  63 A, padrão DIN (Europeu - linha branca), curva C</v>
      </c>
      <c r="C228" s="351" t="str">
        <f>'[1]Orçamento Sintético'!E230</f>
        <v>un</v>
      </c>
      <c r="D228" s="351">
        <v>1</v>
      </c>
      <c r="E228" s="385">
        <v>0</v>
      </c>
      <c r="F228" s="386">
        <v>0</v>
      </c>
      <c r="G228" s="352">
        <f t="shared" si="88"/>
        <v>0</v>
      </c>
      <c r="H228" s="352">
        <f t="shared" si="89"/>
        <v>1</v>
      </c>
      <c r="I228" s="378">
        <v>126.3</v>
      </c>
      <c r="J228" s="387">
        <f t="shared" si="91"/>
        <v>126.3</v>
      </c>
      <c r="K228" s="336">
        <f t="shared" si="92"/>
        <v>0</v>
      </c>
      <c r="L228" s="336">
        <f t="shared" si="93"/>
        <v>0</v>
      </c>
      <c r="M228" s="336">
        <f t="shared" si="94"/>
        <v>0</v>
      </c>
      <c r="N228" s="336">
        <f t="shared" si="97"/>
        <v>126.3</v>
      </c>
      <c r="O228" s="356">
        <f t="shared" si="90"/>
        <v>0</v>
      </c>
    </row>
    <row r="229" spans="1:15" s="413" customFormat="1" ht="9">
      <c r="A229" s="396" t="str">
        <f>'[1]Orçamento Sintético'!A231</f>
        <v>1.17.05</v>
      </c>
      <c r="B229" s="396" t="str">
        <f>'[1]Orçamento Sintético'!D231</f>
        <v>IMPLANTAÇÃO E ILUMINAÇÃO EXTERNA</v>
      </c>
      <c r="C229" s="396"/>
      <c r="D229" s="396"/>
      <c r="E229" s="391"/>
      <c r="F229" s="398"/>
      <c r="G229" s="372"/>
      <c r="H229" s="372"/>
      <c r="I229" s="394"/>
      <c r="J229" s="394">
        <f>SUM(J230:J248)</f>
        <v>53645.44000000001</v>
      </c>
      <c r="K229" s="394">
        <f>SUM(K230:K248)</f>
        <v>0</v>
      </c>
      <c r="L229" s="394">
        <f>SUM(L230:L248)</f>
        <v>419.74</v>
      </c>
      <c r="M229" s="394">
        <f>SUM(M230:M248)</f>
        <v>419.74</v>
      </c>
      <c r="N229" s="394">
        <f>SUM(N230:N248)</f>
        <v>53225.700000000004</v>
      </c>
      <c r="O229" s="375"/>
    </row>
    <row r="230" spans="1:15" s="324" customFormat="1" ht="9">
      <c r="A230" s="351" t="str">
        <f>'[1]Orçamento Sintético'!A232</f>
        <v>1.17.05.1</v>
      </c>
      <c r="B230" s="351" t="str">
        <f>'[1]Orçamento Sintético'!D232</f>
        <v>Caixa de inspeção  0,30 x 0,30 x 0,40m</v>
      </c>
      <c r="C230" s="351" t="str">
        <f>'[1]Orçamento Sintético'!E232</f>
        <v>un</v>
      </c>
      <c r="D230" s="351">
        <v>8</v>
      </c>
      <c r="E230" s="385">
        <v>0</v>
      </c>
      <c r="F230" s="386">
        <v>2</v>
      </c>
      <c r="G230" s="352">
        <f t="shared" si="88"/>
        <v>2</v>
      </c>
      <c r="H230" s="352">
        <f t="shared" si="89"/>
        <v>6</v>
      </c>
      <c r="I230" s="378">
        <v>144.57</v>
      </c>
      <c r="J230" s="387">
        <f t="shared" ref="J230:J248" si="98">ROUND(D230*I230,2)</f>
        <v>1156.56</v>
      </c>
      <c r="K230" s="336">
        <f t="shared" ref="K230:K248" si="99">E230*I230</f>
        <v>0</v>
      </c>
      <c r="L230" s="336">
        <f t="shared" ref="L230:L248" si="100">F230*I230</f>
        <v>289.14</v>
      </c>
      <c r="M230" s="336">
        <f t="shared" ref="M230:M248" si="101">G230*I230</f>
        <v>289.14</v>
      </c>
      <c r="N230" s="336">
        <f t="shared" ref="N230:N248" si="102">J230-M230</f>
        <v>867.42</v>
      </c>
      <c r="O230" s="356">
        <f t="shared" si="90"/>
        <v>0.25</v>
      </c>
    </row>
    <row r="231" spans="1:15" s="324" customFormat="1" ht="18">
      <c r="A231" s="351" t="str">
        <f>'[1]Orçamento Sintético'!A233</f>
        <v>1.17.05.2</v>
      </c>
      <c r="B231" s="351" t="str">
        <f>'[1]Orçamento Sintético'!D233</f>
        <v>Caixa de passagem em alvenaria de tijolos maciços esp. = 0,12m,  dim. int. =  0.70 x 0.70 x 0.80m</v>
      </c>
      <c r="C231" s="351" t="str">
        <f>'[1]Orçamento Sintético'!E233</f>
        <v>un</v>
      </c>
      <c r="D231" s="351">
        <v>3</v>
      </c>
      <c r="E231" s="385">
        <v>0</v>
      </c>
      <c r="F231" s="386">
        <v>0</v>
      </c>
      <c r="G231" s="352">
        <f t="shared" si="88"/>
        <v>0</v>
      </c>
      <c r="H231" s="352">
        <f t="shared" si="89"/>
        <v>3</v>
      </c>
      <c r="I231" s="378">
        <v>564.73</v>
      </c>
      <c r="J231" s="387">
        <f t="shared" si="98"/>
        <v>1694.19</v>
      </c>
      <c r="K231" s="336">
        <f t="shared" si="99"/>
        <v>0</v>
      </c>
      <c r="L231" s="336">
        <f t="shared" si="100"/>
        <v>0</v>
      </c>
      <c r="M231" s="336">
        <f t="shared" si="101"/>
        <v>0</v>
      </c>
      <c r="N231" s="336">
        <f t="shared" si="102"/>
        <v>1694.19</v>
      </c>
      <c r="O231" s="356">
        <f t="shared" si="90"/>
        <v>0</v>
      </c>
    </row>
    <row r="232" spans="1:15" s="324" customFormat="1" ht="18">
      <c r="A232" s="351" t="str">
        <f>'[1]Orçamento Sintético'!A234</f>
        <v>1.17.05.3</v>
      </c>
      <c r="B232" s="351" t="str">
        <f>'[1]Orçamento Sintético'!D234</f>
        <v>Caixa de passagem em alvenaria de tijolos maciços esp. = 0,12m,  dim. int. =  1.00 x 1.00 x 0,60m</v>
      </c>
      <c r="C232" s="351" t="str">
        <f>'[1]Orçamento Sintético'!E234</f>
        <v>un</v>
      </c>
      <c r="D232" s="351">
        <v>3</v>
      </c>
      <c r="E232" s="385">
        <v>0</v>
      </c>
      <c r="F232" s="386">
        <v>0</v>
      </c>
      <c r="G232" s="352">
        <f t="shared" si="88"/>
        <v>0</v>
      </c>
      <c r="H232" s="352">
        <f t="shared" si="89"/>
        <v>3</v>
      </c>
      <c r="I232" s="378">
        <v>894.45</v>
      </c>
      <c r="J232" s="387">
        <f t="shared" si="98"/>
        <v>2683.35</v>
      </c>
      <c r="K232" s="336">
        <f t="shared" si="99"/>
        <v>0</v>
      </c>
      <c r="L232" s="336">
        <f t="shared" si="100"/>
        <v>0</v>
      </c>
      <c r="M232" s="336">
        <f t="shared" si="101"/>
        <v>0</v>
      </c>
      <c r="N232" s="336">
        <f t="shared" si="102"/>
        <v>2683.35</v>
      </c>
      <c r="O232" s="356">
        <f t="shared" si="90"/>
        <v>0</v>
      </c>
    </row>
    <row r="233" spans="1:15" s="324" customFormat="1" ht="9">
      <c r="A233" s="351" t="str">
        <f>'[1]Orçamento Sintético'!A235</f>
        <v>1.17.05.4</v>
      </c>
      <c r="B233" s="351" t="str">
        <f>'[1]Orçamento Sintético'!D235</f>
        <v>Eletroduto de pvc rígido roscável, diâm = 32mm (1"")</v>
      </c>
      <c r="C233" s="351" t="str">
        <f>'[1]Orçamento Sintético'!E235</f>
        <v>m</v>
      </c>
      <c r="D233" s="351">
        <v>19</v>
      </c>
      <c r="E233" s="385">
        <v>0</v>
      </c>
      <c r="F233" s="386">
        <v>0</v>
      </c>
      <c r="G233" s="352">
        <f t="shared" si="88"/>
        <v>0</v>
      </c>
      <c r="H233" s="352">
        <f t="shared" si="89"/>
        <v>19</v>
      </c>
      <c r="I233" s="378">
        <v>15.03</v>
      </c>
      <c r="J233" s="387">
        <f t="shared" si="98"/>
        <v>285.57</v>
      </c>
      <c r="K233" s="336">
        <f t="shared" si="99"/>
        <v>0</v>
      </c>
      <c r="L233" s="336">
        <f t="shared" si="100"/>
        <v>0</v>
      </c>
      <c r="M233" s="336">
        <f t="shared" si="101"/>
        <v>0</v>
      </c>
      <c r="N233" s="336">
        <f t="shared" si="102"/>
        <v>285.57</v>
      </c>
      <c r="O233" s="356">
        <f t="shared" si="90"/>
        <v>0</v>
      </c>
    </row>
    <row r="234" spans="1:15" s="324" customFormat="1" ht="9">
      <c r="A234" s="351" t="str">
        <f>'[1]Orçamento Sintético'!A236</f>
        <v>1.17.05.5</v>
      </c>
      <c r="B234" s="351" t="str">
        <f>'[1]Orçamento Sintético'!D236</f>
        <v>Eletroduto em ferro galvanizado pesado sem costura 2"" x 3m</v>
      </c>
      <c r="C234" s="351" t="str">
        <f>'[1]Orçamento Sintético'!E236</f>
        <v>un</v>
      </c>
      <c r="D234" s="351">
        <v>2</v>
      </c>
      <c r="E234" s="385">
        <v>0</v>
      </c>
      <c r="F234" s="386">
        <v>0</v>
      </c>
      <c r="G234" s="352">
        <f t="shared" si="88"/>
        <v>0</v>
      </c>
      <c r="H234" s="352">
        <f t="shared" si="89"/>
        <v>2</v>
      </c>
      <c r="I234" s="378">
        <v>406.12</v>
      </c>
      <c r="J234" s="387">
        <f t="shared" si="98"/>
        <v>812.24</v>
      </c>
      <c r="K234" s="336">
        <f t="shared" si="99"/>
        <v>0</v>
      </c>
      <c r="L234" s="336">
        <f t="shared" si="100"/>
        <v>0</v>
      </c>
      <c r="M234" s="336">
        <f t="shared" si="101"/>
        <v>0</v>
      </c>
      <c r="N234" s="336">
        <f t="shared" si="102"/>
        <v>812.24</v>
      </c>
      <c r="O234" s="356">
        <f t="shared" si="90"/>
        <v>0</v>
      </c>
    </row>
    <row r="235" spans="1:15" s="324" customFormat="1" ht="9">
      <c r="A235" s="351" t="str">
        <f>'[1]Orçamento Sintético'!A237</f>
        <v>1.17.05.6</v>
      </c>
      <c r="B235" s="351" t="str">
        <f>'[1]Orçamento Sintético'!D237</f>
        <v>Eletroduto em ferro galvanizado pesado sem costura 3"" x 3m</v>
      </c>
      <c r="C235" s="351" t="str">
        <f>'[1]Orçamento Sintético'!E237</f>
        <v>un</v>
      </c>
      <c r="D235" s="351">
        <v>11</v>
      </c>
      <c r="E235" s="385">
        <v>0</v>
      </c>
      <c r="F235" s="386">
        <v>0</v>
      </c>
      <c r="G235" s="352">
        <f t="shared" si="88"/>
        <v>0</v>
      </c>
      <c r="H235" s="352">
        <f t="shared" si="89"/>
        <v>11</v>
      </c>
      <c r="I235" s="378">
        <v>669.04</v>
      </c>
      <c r="J235" s="387">
        <f t="shared" si="98"/>
        <v>7359.44</v>
      </c>
      <c r="K235" s="336">
        <f t="shared" si="99"/>
        <v>0</v>
      </c>
      <c r="L235" s="336">
        <f t="shared" si="100"/>
        <v>0</v>
      </c>
      <c r="M235" s="336">
        <f t="shared" si="101"/>
        <v>0</v>
      </c>
      <c r="N235" s="336">
        <f t="shared" si="102"/>
        <v>7359.44</v>
      </c>
      <c r="O235" s="356">
        <f t="shared" si="90"/>
        <v>0</v>
      </c>
    </row>
    <row r="236" spans="1:15" s="324" customFormat="1" ht="27">
      <c r="A236" s="351" t="str">
        <f>'[1]Orçamento Sintético'!A238</f>
        <v>1.17.05.7</v>
      </c>
      <c r="B236" s="351" t="str">
        <f>'[1]Orçamento Sintético'!D238</f>
        <v>ELETRODUTO FLEXÍVEL CORRUGADO, PEAD, DN 40 MM (1 1/4""), PARA CIRCUITOS TERMINAIS, INSTALADO EM FORRO - FORNECIMENTO E INSTALAÇÃO. AF_12/2015</v>
      </c>
      <c r="C236" s="351" t="str">
        <f>'[1]Orçamento Sintético'!E238</f>
        <v>M</v>
      </c>
      <c r="D236" s="351">
        <v>129</v>
      </c>
      <c r="E236" s="385">
        <v>0</v>
      </c>
      <c r="F236" s="386">
        <v>10</v>
      </c>
      <c r="G236" s="352">
        <f t="shared" si="88"/>
        <v>10</v>
      </c>
      <c r="H236" s="352">
        <f t="shared" si="89"/>
        <v>119</v>
      </c>
      <c r="I236" s="378">
        <v>13.06</v>
      </c>
      <c r="J236" s="387">
        <f t="shared" si="98"/>
        <v>1684.74</v>
      </c>
      <c r="K236" s="336">
        <f t="shared" si="99"/>
        <v>0</v>
      </c>
      <c r="L236" s="336">
        <f t="shared" si="100"/>
        <v>130.6</v>
      </c>
      <c r="M236" s="336">
        <f t="shared" si="101"/>
        <v>130.6</v>
      </c>
      <c r="N236" s="336">
        <f t="shared" si="102"/>
        <v>1554.14</v>
      </c>
      <c r="O236" s="356">
        <f t="shared" si="90"/>
        <v>7.7519379844961239E-2</v>
      </c>
    </row>
    <row r="237" spans="1:15" s="324" customFormat="1" ht="9">
      <c r="A237" s="351" t="str">
        <f>'[1]Orçamento Sintético'!A239</f>
        <v>1.17.05.8</v>
      </c>
      <c r="B237" s="351" t="str">
        <f>'[1]Orçamento Sintético'!D239</f>
        <v>Cabo de cobre flexível isolado, seção  1,5mm², 450/ 750v / 70°c</v>
      </c>
      <c r="C237" s="351" t="str">
        <f>'[1]Orçamento Sintético'!E239</f>
        <v>m</v>
      </c>
      <c r="D237" s="351">
        <v>274</v>
      </c>
      <c r="E237" s="385">
        <v>0</v>
      </c>
      <c r="F237" s="386">
        <v>0</v>
      </c>
      <c r="G237" s="352">
        <f t="shared" si="88"/>
        <v>0</v>
      </c>
      <c r="H237" s="352">
        <f t="shared" si="89"/>
        <v>274</v>
      </c>
      <c r="I237" s="378">
        <v>6.31</v>
      </c>
      <c r="J237" s="387">
        <f t="shared" si="98"/>
        <v>1728.94</v>
      </c>
      <c r="K237" s="336">
        <f t="shared" si="99"/>
        <v>0</v>
      </c>
      <c r="L237" s="336">
        <f t="shared" si="100"/>
        <v>0</v>
      </c>
      <c r="M237" s="336">
        <f t="shared" si="101"/>
        <v>0</v>
      </c>
      <c r="N237" s="336">
        <f t="shared" si="102"/>
        <v>1728.94</v>
      </c>
      <c r="O237" s="356">
        <f t="shared" si="90"/>
        <v>0</v>
      </c>
    </row>
    <row r="238" spans="1:15" s="324" customFormat="1" ht="9">
      <c r="A238" s="351" t="str">
        <f>'[1]Orçamento Sintético'!A240</f>
        <v>1.17.05.9</v>
      </c>
      <c r="B238" s="351" t="str">
        <f>'[1]Orçamento Sintético'!D240</f>
        <v>Cabo de cobre flexível isolado, seção  4mm², 450/ 750v / 70°c</v>
      </c>
      <c r="C238" s="351" t="str">
        <f>'[1]Orçamento Sintético'!E240</f>
        <v>m</v>
      </c>
      <c r="D238" s="351">
        <v>57</v>
      </c>
      <c r="E238" s="385">
        <v>0</v>
      </c>
      <c r="F238" s="386">
        <v>0</v>
      </c>
      <c r="G238" s="352">
        <f t="shared" si="88"/>
        <v>0</v>
      </c>
      <c r="H238" s="352">
        <f t="shared" si="89"/>
        <v>57</v>
      </c>
      <c r="I238" s="378">
        <v>9.1300000000000008</v>
      </c>
      <c r="J238" s="387">
        <f t="shared" si="98"/>
        <v>520.41</v>
      </c>
      <c r="K238" s="336">
        <f t="shared" si="99"/>
        <v>0</v>
      </c>
      <c r="L238" s="336">
        <f t="shared" si="100"/>
        <v>0</v>
      </c>
      <c r="M238" s="336">
        <f t="shared" si="101"/>
        <v>0</v>
      </c>
      <c r="N238" s="336">
        <f t="shared" si="102"/>
        <v>520.41</v>
      </c>
      <c r="O238" s="356">
        <f t="shared" si="90"/>
        <v>0</v>
      </c>
    </row>
    <row r="239" spans="1:15" s="324" customFormat="1" ht="18">
      <c r="A239" s="351" t="str">
        <f>'[1]Orçamento Sintético'!A241</f>
        <v>1.17.05.10</v>
      </c>
      <c r="B239" s="351" t="str">
        <f>'[1]Orçamento Sintético'!D241</f>
        <v>Cabo de cobre isolado em EPR flexível unipolar  10mm²  - 0,6Kv/1Kv/90°</v>
      </c>
      <c r="C239" s="351" t="str">
        <f>'[1]Orçamento Sintético'!E241</f>
        <v>m</v>
      </c>
      <c r="D239" s="351">
        <v>168</v>
      </c>
      <c r="E239" s="385">
        <v>0</v>
      </c>
      <c r="F239" s="386">
        <v>0</v>
      </c>
      <c r="G239" s="352">
        <f t="shared" si="88"/>
        <v>0</v>
      </c>
      <c r="H239" s="352">
        <f t="shared" si="89"/>
        <v>168</v>
      </c>
      <c r="I239" s="378">
        <v>18.48</v>
      </c>
      <c r="J239" s="387">
        <f t="shared" si="98"/>
        <v>3104.64</v>
      </c>
      <c r="K239" s="336">
        <f t="shared" si="99"/>
        <v>0</v>
      </c>
      <c r="L239" s="336">
        <f t="shared" si="100"/>
        <v>0</v>
      </c>
      <c r="M239" s="336">
        <f t="shared" si="101"/>
        <v>0</v>
      </c>
      <c r="N239" s="336">
        <f t="shared" si="102"/>
        <v>3104.64</v>
      </c>
      <c r="O239" s="356">
        <f t="shared" si="90"/>
        <v>0</v>
      </c>
    </row>
    <row r="240" spans="1:15" s="324" customFormat="1" ht="9">
      <c r="A240" s="351" t="str">
        <f>'[1]Orçamento Sintético'!A242</f>
        <v>1.17.05.11</v>
      </c>
      <c r="B240" s="351" t="str">
        <f>'[1]Orçamento Sintético'!D242</f>
        <v>Cabo de cobre flexível isolado, seção 16mm², 450/ 750v / 70°c</v>
      </c>
      <c r="C240" s="351" t="str">
        <f>'[1]Orçamento Sintético'!E242</f>
        <v>m</v>
      </c>
      <c r="D240" s="351">
        <v>135</v>
      </c>
      <c r="E240" s="385">
        <v>0</v>
      </c>
      <c r="F240" s="386">
        <v>0</v>
      </c>
      <c r="G240" s="352">
        <f t="shared" ref="G240:G302" si="103">SUM(E240:F240)</f>
        <v>0</v>
      </c>
      <c r="H240" s="352">
        <f t="shared" ref="H240:H302" si="104">SUM(D240-G240)</f>
        <v>135</v>
      </c>
      <c r="I240" s="378">
        <v>21.53</v>
      </c>
      <c r="J240" s="387">
        <f t="shared" si="98"/>
        <v>2906.55</v>
      </c>
      <c r="K240" s="336">
        <f t="shared" si="99"/>
        <v>0</v>
      </c>
      <c r="L240" s="336">
        <f t="shared" si="100"/>
        <v>0</v>
      </c>
      <c r="M240" s="336">
        <f t="shared" si="101"/>
        <v>0</v>
      </c>
      <c r="N240" s="336">
        <f t="shared" si="102"/>
        <v>2906.55</v>
      </c>
      <c r="O240" s="356">
        <f t="shared" ref="O240:O302" si="105">L240/J240</f>
        <v>0</v>
      </c>
    </row>
    <row r="241" spans="1:15" s="324" customFormat="1" ht="18">
      <c r="A241" s="351" t="str">
        <f>'[1]Orçamento Sintético'!A243</f>
        <v>1.17.05.12</v>
      </c>
      <c r="B241" s="351" t="str">
        <f>'[1]Orçamento Sintético'!D243</f>
        <v>Cabo de cobre isolado em EPR flexível unipolar  50mm² - 0,6Kv/1Kv/90°</v>
      </c>
      <c r="C241" s="351" t="str">
        <f>'[1]Orçamento Sintético'!E243</f>
        <v>m</v>
      </c>
      <c r="D241" s="351">
        <v>62</v>
      </c>
      <c r="E241" s="385">
        <v>0</v>
      </c>
      <c r="F241" s="386">
        <v>0</v>
      </c>
      <c r="G241" s="352">
        <f t="shared" si="103"/>
        <v>0</v>
      </c>
      <c r="H241" s="352">
        <f t="shared" si="104"/>
        <v>62</v>
      </c>
      <c r="I241" s="378">
        <v>69.73</v>
      </c>
      <c r="J241" s="387">
        <f t="shared" si="98"/>
        <v>4323.26</v>
      </c>
      <c r="K241" s="336">
        <f t="shared" si="99"/>
        <v>0</v>
      </c>
      <c r="L241" s="336">
        <f t="shared" si="100"/>
        <v>0</v>
      </c>
      <c r="M241" s="336">
        <f t="shared" si="101"/>
        <v>0</v>
      </c>
      <c r="N241" s="336">
        <f t="shared" si="102"/>
        <v>4323.26</v>
      </c>
      <c r="O241" s="356">
        <f t="shared" si="105"/>
        <v>0</v>
      </c>
    </row>
    <row r="242" spans="1:15" s="324" customFormat="1" ht="18">
      <c r="A242" s="351" t="str">
        <f>'[1]Orçamento Sintético'!A244</f>
        <v>1.17.05.13</v>
      </c>
      <c r="B242" s="351" t="str">
        <f>'[1]Orçamento Sintético'!D244</f>
        <v>Cabo de cobre isolado em EPR flexível unipolar  95mm² - 0,6Kv/1Kv/90°</v>
      </c>
      <c r="C242" s="351" t="str">
        <f>'[1]Orçamento Sintético'!E244</f>
        <v>m</v>
      </c>
      <c r="D242" s="351">
        <v>93</v>
      </c>
      <c r="E242" s="385">
        <v>0</v>
      </c>
      <c r="F242" s="386">
        <v>0</v>
      </c>
      <c r="G242" s="352">
        <f t="shared" si="103"/>
        <v>0</v>
      </c>
      <c r="H242" s="352">
        <f t="shared" si="104"/>
        <v>93</v>
      </c>
      <c r="I242" s="378">
        <v>135.53</v>
      </c>
      <c r="J242" s="387">
        <f t="shared" si="98"/>
        <v>12604.29</v>
      </c>
      <c r="K242" s="336">
        <f t="shared" si="99"/>
        <v>0</v>
      </c>
      <c r="L242" s="336">
        <f t="shared" si="100"/>
        <v>0</v>
      </c>
      <c r="M242" s="336">
        <f t="shared" si="101"/>
        <v>0</v>
      </c>
      <c r="N242" s="336">
        <f t="shared" si="102"/>
        <v>12604.29</v>
      </c>
      <c r="O242" s="356">
        <f t="shared" si="105"/>
        <v>0</v>
      </c>
    </row>
    <row r="243" spans="1:15" s="324" customFormat="1" ht="36">
      <c r="A243" s="351" t="str">
        <f>'[1]Orçamento Sintético'!A245</f>
        <v>1.17.05.14</v>
      </c>
      <c r="B243" s="351" t="str">
        <f>'[1]Orçamento Sintético'!D245</f>
        <v>Luminária em LED  para iluminação pública,30W,bivolt, Selo A Inmetro,corpo em alumínio inj,FP 0,97, prot. DPS 10kv, IP66, IK09, Temp. cor 5000k, IRC= ou 70%, v. útil 50.000h, 120 lm/w.gar.5 anos, modelo GL216 G-light ou similar - Rev 01</v>
      </c>
      <c r="C243" s="351" t="str">
        <f>'[1]Orçamento Sintético'!E245</f>
        <v>un</v>
      </c>
      <c r="D243" s="351">
        <v>6</v>
      </c>
      <c r="E243" s="385">
        <v>0</v>
      </c>
      <c r="F243" s="386">
        <v>0</v>
      </c>
      <c r="G243" s="352">
        <f t="shared" si="103"/>
        <v>0</v>
      </c>
      <c r="H243" s="352">
        <f t="shared" si="104"/>
        <v>6</v>
      </c>
      <c r="I243" s="378">
        <v>622.28</v>
      </c>
      <c r="J243" s="387">
        <f t="shared" si="98"/>
        <v>3733.68</v>
      </c>
      <c r="K243" s="336">
        <f t="shared" si="99"/>
        <v>0</v>
      </c>
      <c r="L243" s="336">
        <f t="shared" si="100"/>
        <v>0</v>
      </c>
      <c r="M243" s="336">
        <f t="shared" si="101"/>
        <v>0</v>
      </c>
      <c r="N243" s="336">
        <f t="shared" si="102"/>
        <v>3733.68</v>
      </c>
      <c r="O243" s="356">
        <f t="shared" si="105"/>
        <v>0</v>
      </c>
    </row>
    <row r="244" spans="1:15" s="324" customFormat="1" ht="27">
      <c r="A244" s="351" t="str">
        <f>'[1]Orçamento Sintético'!A246</f>
        <v>1.17.05.15</v>
      </c>
      <c r="B244" s="351" t="str">
        <f>'[1]Orçamento Sintético'!D246</f>
        <v>Poste em aço galvanizado, para iluminação pública, cônico, contínuo, reto, h=6.00m, d=126mm (base) e d=60mm (topo)ref.1006/B, incl.base concreto</v>
      </c>
      <c r="C244" s="351" t="str">
        <f>'[1]Orçamento Sintético'!E246</f>
        <v>un</v>
      </c>
      <c r="D244" s="351">
        <v>5</v>
      </c>
      <c r="E244" s="385">
        <v>0</v>
      </c>
      <c r="F244" s="386">
        <v>0</v>
      </c>
      <c r="G244" s="352">
        <f t="shared" si="103"/>
        <v>0</v>
      </c>
      <c r="H244" s="352">
        <f t="shared" si="104"/>
        <v>5</v>
      </c>
      <c r="I244" s="378">
        <v>1563.26</v>
      </c>
      <c r="J244" s="387">
        <f t="shared" si="98"/>
        <v>7816.3</v>
      </c>
      <c r="K244" s="336">
        <f t="shared" si="99"/>
        <v>0</v>
      </c>
      <c r="L244" s="336">
        <f t="shared" si="100"/>
        <v>0</v>
      </c>
      <c r="M244" s="336">
        <f t="shared" si="101"/>
        <v>0</v>
      </c>
      <c r="N244" s="336">
        <f t="shared" si="102"/>
        <v>7816.3</v>
      </c>
      <c r="O244" s="356">
        <f t="shared" si="105"/>
        <v>0</v>
      </c>
    </row>
    <row r="245" spans="1:15" s="324" customFormat="1" ht="18">
      <c r="A245" s="351" t="str">
        <f>'[1]Orçamento Sintético'!A247</f>
        <v>1.17.05.16</v>
      </c>
      <c r="B245" s="351" t="str">
        <f>'[1]Orçamento Sintético'!D247</f>
        <v>Suporte de fixação em chapa de aço para 02 luminárias, encaixe em poste galvanizado.</v>
      </c>
      <c r="C245" s="351" t="str">
        <f>'[1]Orçamento Sintético'!E247</f>
        <v>un</v>
      </c>
      <c r="D245" s="351">
        <v>1</v>
      </c>
      <c r="E245" s="385">
        <v>0</v>
      </c>
      <c r="F245" s="386">
        <v>0</v>
      </c>
      <c r="G245" s="352">
        <f t="shared" si="103"/>
        <v>0</v>
      </c>
      <c r="H245" s="352">
        <f t="shared" si="104"/>
        <v>1</v>
      </c>
      <c r="I245" s="378">
        <v>93.48</v>
      </c>
      <c r="J245" s="387">
        <f t="shared" si="98"/>
        <v>93.48</v>
      </c>
      <c r="K245" s="336">
        <f t="shared" si="99"/>
        <v>0</v>
      </c>
      <c r="L245" s="336">
        <f t="shared" si="100"/>
        <v>0</v>
      </c>
      <c r="M245" s="336">
        <f t="shared" si="101"/>
        <v>0</v>
      </c>
      <c r="N245" s="336">
        <f t="shared" si="102"/>
        <v>93.48</v>
      </c>
      <c r="O245" s="356">
        <f t="shared" si="105"/>
        <v>0</v>
      </c>
    </row>
    <row r="246" spans="1:15" s="324" customFormat="1" ht="18">
      <c r="A246" s="351" t="str">
        <f>'[1]Orçamento Sintético'!A248</f>
        <v>1.17.05.17</v>
      </c>
      <c r="B246" s="351" t="str">
        <f>'[1]Orçamento Sintético'!D248</f>
        <v>Fornecimento de haste de aterramento 5/8""x3,00m com conector (Cópia da ORSE)</v>
      </c>
      <c r="C246" s="351" t="str">
        <f>'[1]Orçamento Sintético'!E248</f>
        <v>un</v>
      </c>
      <c r="D246" s="351">
        <v>5</v>
      </c>
      <c r="E246" s="385">
        <v>0</v>
      </c>
      <c r="F246" s="386">
        <v>0</v>
      </c>
      <c r="G246" s="352">
        <f t="shared" si="103"/>
        <v>0</v>
      </c>
      <c r="H246" s="352">
        <f t="shared" si="104"/>
        <v>5</v>
      </c>
      <c r="I246" s="378">
        <v>72.959999999999994</v>
      </c>
      <c r="J246" s="387">
        <f t="shared" si="98"/>
        <v>364.8</v>
      </c>
      <c r="K246" s="336">
        <f t="shared" si="99"/>
        <v>0</v>
      </c>
      <c r="L246" s="336">
        <f t="shared" si="100"/>
        <v>0</v>
      </c>
      <c r="M246" s="336">
        <f t="shared" si="101"/>
        <v>0</v>
      </c>
      <c r="N246" s="336">
        <f t="shared" si="102"/>
        <v>364.8</v>
      </c>
      <c r="O246" s="356">
        <f t="shared" si="105"/>
        <v>0</v>
      </c>
    </row>
    <row r="247" spans="1:15" s="324" customFormat="1" ht="18">
      <c r="A247" s="351" t="str">
        <f>'[1]Orçamento Sintético'!A249</f>
        <v>1.17.05.18</v>
      </c>
      <c r="B247" s="351" t="str">
        <f>'[1]Orçamento Sintético'!D249</f>
        <v>Cabo de cobre PP Cordplast 3 x 1,5 mm2, 450/750v - fornecimento e instalação</v>
      </c>
      <c r="C247" s="351" t="str">
        <f>'[1]Orçamento Sintético'!E249</f>
        <v>M</v>
      </c>
      <c r="D247" s="351">
        <v>60</v>
      </c>
      <c r="E247" s="385">
        <v>0</v>
      </c>
      <c r="F247" s="386">
        <v>0</v>
      </c>
      <c r="G247" s="352">
        <f t="shared" si="103"/>
        <v>0</v>
      </c>
      <c r="H247" s="352">
        <f t="shared" si="104"/>
        <v>60</v>
      </c>
      <c r="I247" s="378">
        <v>10.8</v>
      </c>
      <c r="J247" s="387">
        <f t="shared" si="98"/>
        <v>648</v>
      </c>
      <c r="K247" s="336">
        <f t="shared" si="99"/>
        <v>0</v>
      </c>
      <c r="L247" s="336">
        <f t="shared" si="100"/>
        <v>0</v>
      </c>
      <c r="M247" s="336">
        <f t="shared" si="101"/>
        <v>0</v>
      </c>
      <c r="N247" s="336">
        <f t="shared" si="102"/>
        <v>648</v>
      </c>
      <c r="O247" s="356">
        <f t="shared" si="105"/>
        <v>0</v>
      </c>
    </row>
    <row r="248" spans="1:15" s="324" customFormat="1" ht="9">
      <c r="A248" s="351" t="str">
        <f>'[1]Orçamento Sintético'!A250</f>
        <v>1.17.05.19</v>
      </c>
      <c r="B248" s="351" t="str">
        <f>'[1]Orçamento Sintético'!D250</f>
        <v>Eletroduto flexível de pvc (sanfonado), diâm = 25mm (3/4"")</v>
      </c>
      <c r="C248" s="351" t="str">
        <f>'[1]Orçamento Sintético'!E250</f>
        <v>m</v>
      </c>
      <c r="D248" s="351">
        <v>20</v>
      </c>
      <c r="E248" s="385">
        <v>0</v>
      </c>
      <c r="F248" s="386">
        <v>0</v>
      </c>
      <c r="G248" s="352">
        <f t="shared" si="103"/>
        <v>0</v>
      </c>
      <c r="H248" s="352">
        <f t="shared" si="104"/>
        <v>20</v>
      </c>
      <c r="I248" s="378">
        <v>6.25</v>
      </c>
      <c r="J248" s="387">
        <f t="shared" si="98"/>
        <v>125</v>
      </c>
      <c r="K248" s="336">
        <f t="shared" si="99"/>
        <v>0</v>
      </c>
      <c r="L248" s="336">
        <f t="shared" si="100"/>
        <v>0</v>
      </c>
      <c r="M248" s="336">
        <f t="shared" si="101"/>
        <v>0</v>
      </c>
      <c r="N248" s="336">
        <f t="shared" si="102"/>
        <v>125</v>
      </c>
      <c r="O248" s="356">
        <f t="shared" si="105"/>
        <v>0</v>
      </c>
    </row>
    <row r="249" spans="1:15" s="400" customFormat="1" ht="9">
      <c r="A249" s="381" t="str">
        <f>'[1]Orçamento Sintético'!A251</f>
        <v>1.18</v>
      </c>
      <c r="B249" s="381" t="str">
        <f>'[1]Orçamento Sintético'!D251</f>
        <v>SMTT</v>
      </c>
      <c r="C249" s="381"/>
      <c r="D249" s="381"/>
      <c r="E249" s="388"/>
      <c r="F249" s="401"/>
      <c r="G249" s="402"/>
      <c r="H249" s="402"/>
      <c r="I249" s="408"/>
      <c r="J249" s="408">
        <f>SUM(J250:J273)</f>
        <v>36472.490000000005</v>
      </c>
      <c r="K249" s="408">
        <f>SUM(K250:K273)</f>
        <v>0</v>
      </c>
      <c r="L249" s="408">
        <f>SUM(L250:L273)</f>
        <v>0</v>
      </c>
      <c r="M249" s="408">
        <f>SUM(M250:M273)</f>
        <v>0</v>
      </c>
      <c r="N249" s="408">
        <f>SUM(N250:N273)</f>
        <v>36472.490000000005</v>
      </c>
      <c r="O249" s="405"/>
    </row>
    <row r="250" spans="1:15" s="324" customFormat="1" ht="9">
      <c r="A250" s="351" t="str">
        <f>'[1]Orçamento Sintético'!A252</f>
        <v>1.18.1</v>
      </c>
      <c r="B250" s="351" t="str">
        <f>'[1]Orçamento Sintético'!D252</f>
        <v>Demolição de piso cerâmico ou ladrilho</v>
      </c>
      <c r="C250" s="351" t="str">
        <f>'[1]Orçamento Sintético'!E252</f>
        <v>m²</v>
      </c>
      <c r="D250" s="351">
        <v>235.51</v>
      </c>
      <c r="E250" s="385">
        <v>0</v>
      </c>
      <c r="F250" s="386">
        <v>0</v>
      </c>
      <c r="G250" s="352">
        <f t="shared" si="103"/>
        <v>0</v>
      </c>
      <c r="H250" s="352">
        <f t="shared" si="104"/>
        <v>235.51</v>
      </c>
      <c r="I250" s="378">
        <v>12.14</v>
      </c>
      <c r="J250" s="387">
        <f t="shared" ref="J250:J273" si="106">ROUND(D250*I250,2)</f>
        <v>2859.09</v>
      </c>
      <c r="K250" s="336">
        <f t="shared" ref="K250:K273" si="107">E250*I250</f>
        <v>0</v>
      </c>
      <c r="L250" s="336">
        <f t="shared" ref="L250:L273" si="108">F250*I250</f>
        <v>0</v>
      </c>
      <c r="M250" s="336">
        <f t="shared" ref="M250:M273" si="109">G250*I250</f>
        <v>0</v>
      </c>
      <c r="N250" s="336">
        <f t="shared" ref="N250:N273" si="110">J250-M250</f>
        <v>2859.09</v>
      </c>
      <c r="O250" s="356">
        <f t="shared" si="105"/>
        <v>0</v>
      </c>
    </row>
    <row r="251" spans="1:15" s="324" customFormat="1" ht="18">
      <c r="A251" s="351" t="str">
        <f>'[1]Orçamento Sintético'!A253</f>
        <v>1.18.2</v>
      </c>
      <c r="B251" s="351" t="str">
        <f>'[1]Orçamento Sintético'!D253</f>
        <v>Regularização de base para revest. de pisos com arg. traço t4, esp. média = 2,5cm</v>
      </c>
      <c r="C251" s="351" t="str">
        <f>'[1]Orçamento Sintético'!E253</f>
        <v>m²</v>
      </c>
      <c r="D251" s="351">
        <v>235.51</v>
      </c>
      <c r="E251" s="385">
        <v>0</v>
      </c>
      <c r="F251" s="386">
        <v>0</v>
      </c>
      <c r="G251" s="352">
        <f t="shared" si="103"/>
        <v>0</v>
      </c>
      <c r="H251" s="352">
        <f t="shared" si="104"/>
        <v>235.51</v>
      </c>
      <c r="I251" s="378">
        <v>24.81</v>
      </c>
      <c r="J251" s="387">
        <f t="shared" si="106"/>
        <v>5843</v>
      </c>
      <c r="K251" s="336">
        <f t="shared" si="107"/>
        <v>0</v>
      </c>
      <c r="L251" s="336">
        <f t="shared" si="108"/>
        <v>0</v>
      </c>
      <c r="M251" s="336">
        <f t="shared" si="109"/>
        <v>0</v>
      </c>
      <c r="N251" s="336">
        <f t="shared" si="110"/>
        <v>5843</v>
      </c>
      <c r="O251" s="356">
        <f t="shared" si="105"/>
        <v>0</v>
      </c>
    </row>
    <row r="252" spans="1:15" s="324" customFormat="1" ht="27">
      <c r="A252" s="351" t="str">
        <f>'[1]Orçamento Sintético'!A254</f>
        <v>1.18.3</v>
      </c>
      <c r="B252" s="351" t="str">
        <f>'[1]Orçamento Sintético'!D254</f>
        <v>Piso alta resistência 12 mm, cor cinza, com juntas plásticas, polimento até o esmeril 400 e enceramento, exclusive argamassa de regularização, aplicado</v>
      </c>
      <c r="C252" s="351" t="str">
        <f>'[1]Orçamento Sintético'!E254</f>
        <v>m²</v>
      </c>
      <c r="D252" s="351">
        <v>235.51</v>
      </c>
      <c r="E252" s="385">
        <v>0</v>
      </c>
      <c r="F252" s="386">
        <v>0</v>
      </c>
      <c r="G252" s="352">
        <f t="shared" si="103"/>
        <v>0</v>
      </c>
      <c r="H252" s="352">
        <f t="shared" si="104"/>
        <v>235.51</v>
      </c>
      <c r="I252" s="378">
        <v>44.37</v>
      </c>
      <c r="J252" s="387">
        <f t="shared" ref="J252:J254" si="111">ROUND(D252*I252,2)-0.01</f>
        <v>10449.57</v>
      </c>
      <c r="K252" s="336">
        <f t="shared" si="107"/>
        <v>0</v>
      </c>
      <c r="L252" s="336">
        <f t="shared" si="108"/>
        <v>0</v>
      </c>
      <c r="M252" s="336">
        <f t="shared" si="109"/>
        <v>0</v>
      </c>
      <c r="N252" s="336">
        <f t="shared" si="110"/>
        <v>10449.57</v>
      </c>
      <c r="O252" s="356">
        <f t="shared" si="105"/>
        <v>0</v>
      </c>
    </row>
    <row r="253" spans="1:15" s="324" customFormat="1" ht="9">
      <c r="A253" s="351" t="str">
        <f>'[1]Orçamento Sintético'!A255</f>
        <v>1.18.4</v>
      </c>
      <c r="B253" s="351" t="str">
        <f>'[1]Orçamento Sintético'!D255</f>
        <v>Rodapé alta resistência, h = 10 cm</v>
      </c>
      <c r="C253" s="351" t="str">
        <f>'[1]Orçamento Sintético'!E255</f>
        <v>m</v>
      </c>
      <c r="D253" s="351">
        <v>190.14</v>
      </c>
      <c r="E253" s="385">
        <v>0</v>
      </c>
      <c r="F253" s="386">
        <v>0</v>
      </c>
      <c r="G253" s="352">
        <f t="shared" si="103"/>
        <v>0</v>
      </c>
      <c r="H253" s="352">
        <f t="shared" si="104"/>
        <v>190.14</v>
      </c>
      <c r="I253" s="378">
        <v>20.48</v>
      </c>
      <c r="J253" s="387">
        <f t="shared" si="111"/>
        <v>3894.06</v>
      </c>
      <c r="K253" s="336">
        <f t="shared" si="107"/>
        <v>0</v>
      </c>
      <c r="L253" s="336">
        <f t="shared" si="108"/>
        <v>0</v>
      </c>
      <c r="M253" s="336">
        <f t="shared" si="109"/>
        <v>0</v>
      </c>
      <c r="N253" s="336">
        <f t="shared" si="110"/>
        <v>3894.06</v>
      </c>
      <c r="O253" s="356">
        <f t="shared" si="105"/>
        <v>0</v>
      </c>
    </row>
    <row r="254" spans="1:15" s="324" customFormat="1" ht="18">
      <c r="A254" s="351" t="str">
        <f>'[1]Orçamento Sintético'!A256</f>
        <v>1.18.5</v>
      </c>
      <c r="B254" s="351" t="str">
        <f>'[1]Orçamento Sintético'!D256</f>
        <v>REMOÇÃO DE PORTAS, DE FORMA MANUAL, SEM REAPROVEITAMENTO. AF_12/2017</v>
      </c>
      <c r="C254" s="351" t="str">
        <f>'[1]Orçamento Sintético'!E256</f>
        <v>m²</v>
      </c>
      <c r="D254" s="351">
        <v>1.68</v>
      </c>
      <c r="E254" s="385">
        <v>0</v>
      </c>
      <c r="F254" s="386">
        <v>0</v>
      </c>
      <c r="G254" s="352">
        <f t="shared" si="103"/>
        <v>0</v>
      </c>
      <c r="H254" s="352">
        <f t="shared" si="104"/>
        <v>1.68</v>
      </c>
      <c r="I254" s="378">
        <v>7.73</v>
      </c>
      <c r="J254" s="387">
        <f t="shared" si="111"/>
        <v>12.98</v>
      </c>
      <c r="K254" s="336">
        <f t="shared" si="107"/>
        <v>0</v>
      </c>
      <c r="L254" s="336">
        <f t="shared" si="108"/>
        <v>0</v>
      </c>
      <c r="M254" s="336">
        <f t="shared" si="109"/>
        <v>0</v>
      </c>
      <c r="N254" s="336">
        <f t="shared" si="110"/>
        <v>12.98</v>
      </c>
      <c r="O254" s="356">
        <f t="shared" si="105"/>
        <v>0</v>
      </c>
    </row>
    <row r="255" spans="1:15" s="324" customFormat="1" ht="18">
      <c r="A255" s="351" t="str">
        <f>'[1]Orçamento Sintético'!A257</f>
        <v>1.18.6</v>
      </c>
      <c r="B255" s="351" t="str">
        <f>'[1]Orçamento Sintético'!D257</f>
        <v>Porta em madeira mista, almofadada, 80 x 210 cm, exclusive batente e ferragens</v>
      </c>
      <c r="C255" s="351" t="str">
        <f>'[1]Orçamento Sintético'!E257</f>
        <v>un</v>
      </c>
      <c r="D255" s="351">
        <v>1</v>
      </c>
      <c r="E255" s="385">
        <v>0</v>
      </c>
      <c r="F255" s="386">
        <v>0</v>
      </c>
      <c r="G255" s="352">
        <f t="shared" si="103"/>
        <v>0</v>
      </c>
      <c r="H255" s="352">
        <f t="shared" si="104"/>
        <v>1</v>
      </c>
      <c r="I255" s="378">
        <v>314.06</v>
      </c>
      <c r="J255" s="387">
        <f t="shared" si="106"/>
        <v>314.06</v>
      </c>
      <c r="K255" s="336">
        <f t="shared" si="107"/>
        <v>0</v>
      </c>
      <c r="L255" s="336">
        <f t="shared" si="108"/>
        <v>0</v>
      </c>
      <c r="M255" s="336">
        <f t="shared" si="109"/>
        <v>0</v>
      </c>
      <c r="N255" s="336">
        <f t="shared" si="110"/>
        <v>314.06</v>
      </c>
      <c r="O255" s="356">
        <f t="shared" si="105"/>
        <v>0</v>
      </c>
    </row>
    <row r="256" spans="1:15" s="324" customFormat="1" ht="18">
      <c r="A256" s="351" t="str">
        <f>'[1]Orçamento Sintético'!A258</f>
        <v>1.18.7</v>
      </c>
      <c r="B256" s="351" t="str">
        <f>'[1]Orçamento Sintético'!D258</f>
        <v>Fechadura para porta externa, linha Colonial, ref.803-04 EZL, marca Stam ou similar</v>
      </c>
      <c r="C256" s="351" t="str">
        <f>'[1]Orçamento Sintético'!E258</f>
        <v>un</v>
      </c>
      <c r="D256" s="351">
        <v>1</v>
      </c>
      <c r="E256" s="385">
        <v>0</v>
      </c>
      <c r="F256" s="386">
        <v>0</v>
      </c>
      <c r="G256" s="352">
        <f t="shared" si="103"/>
        <v>0</v>
      </c>
      <c r="H256" s="352">
        <f t="shared" si="104"/>
        <v>1</v>
      </c>
      <c r="I256" s="378">
        <v>138.68</v>
      </c>
      <c r="J256" s="387">
        <f t="shared" si="106"/>
        <v>138.68</v>
      </c>
      <c r="K256" s="336">
        <f t="shared" si="107"/>
        <v>0</v>
      </c>
      <c r="L256" s="336">
        <f t="shared" si="108"/>
        <v>0</v>
      </c>
      <c r="M256" s="336">
        <f t="shared" si="109"/>
        <v>0</v>
      </c>
      <c r="N256" s="336">
        <f t="shared" si="110"/>
        <v>138.68</v>
      </c>
      <c r="O256" s="356">
        <f t="shared" si="105"/>
        <v>0</v>
      </c>
    </row>
    <row r="257" spans="1:15" s="324" customFormat="1" ht="27">
      <c r="A257" s="351" t="str">
        <f>'[1]Orçamento Sintético'!A259</f>
        <v>1.18.8</v>
      </c>
      <c r="B257" s="351" t="str">
        <f>'[1]Orçamento Sintético'!D259</f>
        <v>Porta ou janela em alumínio, cor N/P/B,tipo veneziana, de abrir ou correr, completa inclusive caixilhos, dobradiças ou roldanas e fechadura</v>
      </c>
      <c r="C257" s="351" t="str">
        <f>'[1]Orçamento Sintético'!E259</f>
        <v>m²</v>
      </c>
      <c r="D257" s="351">
        <v>1.68</v>
      </c>
      <c r="E257" s="385">
        <v>0</v>
      </c>
      <c r="F257" s="386">
        <v>0</v>
      </c>
      <c r="G257" s="352">
        <f t="shared" si="103"/>
        <v>0</v>
      </c>
      <c r="H257" s="352">
        <f t="shared" si="104"/>
        <v>1.68</v>
      </c>
      <c r="I257" s="378">
        <v>335.46</v>
      </c>
      <c r="J257" s="387">
        <f t="shared" si="106"/>
        <v>563.57000000000005</v>
      </c>
      <c r="K257" s="336">
        <f t="shared" si="107"/>
        <v>0</v>
      </c>
      <c r="L257" s="336">
        <f t="shared" si="108"/>
        <v>0</v>
      </c>
      <c r="M257" s="336">
        <f t="shared" si="109"/>
        <v>0</v>
      </c>
      <c r="N257" s="336">
        <f t="shared" si="110"/>
        <v>563.57000000000005</v>
      </c>
      <c r="O257" s="356">
        <f t="shared" si="105"/>
        <v>0</v>
      </c>
    </row>
    <row r="258" spans="1:15" s="324" customFormat="1" ht="27">
      <c r="A258" s="351" t="str">
        <f>'[1]Orçamento Sintético'!A260</f>
        <v>1.18.9</v>
      </c>
      <c r="B258" s="351" t="str">
        <f>'[1]Orçamento Sintético'!D260</f>
        <v>Pintura sobre superfícies de madeira com aplicação de 01 demão de fundo sintético nivelador, 01 demão de massa a óleo e 02 demãos de tinta esmalte</v>
      </c>
      <c r="C258" s="351" t="str">
        <f>'[1]Orçamento Sintético'!E260</f>
        <v>m²</v>
      </c>
      <c r="D258" s="351">
        <v>4.7300000000000004</v>
      </c>
      <c r="E258" s="385">
        <v>0</v>
      </c>
      <c r="F258" s="386">
        <v>0</v>
      </c>
      <c r="G258" s="352">
        <f t="shared" si="103"/>
        <v>0</v>
      </c>
      <c r="H258" s="352">
        <f t="shared" si="104"/>
        <v>4.7300000000000004</v>
      </c>
      <c r="I258" s="378">
        <v>40.630000000000003</v>
      </c>
      <c r="J258" s="387">
        <f>ROUND(D258*I258,2)-0.01</f>
        <v>192.17000000000002</v>
      </c>
      <c r="K258" s="336">
        <f t="shared" si="107"/>
        <v>0</v>
      </c>
      <c r="L258" s="336">
        <f t="shared" si="108"/>
        <v>0</v>
      </c>
      <c r="M258" s="336">
        <f t="shared" si="109"/>
        <v>0</v>
      </c>
      <c r="N258" s="336">
        <f t="shared" si="110"/>
        <v>192.17000000000002</v>
      </c>
      <c r="O258" s="356">
        <f t="shared" si="105"/>
        <v>0</v>
      </c>
    </row>
    <row r="259" spans="1:15" s="324" customFormat="1" ht="9">
      <c r="A259" s="351" t="str">
        <f>'[1]Orçamento Sintético'!A261</f>
        <v>1.18.10</v>
      </c>
      <c r="B259" s="351" t="str">
        <f>'[1]Orçamento Sintético'!D261</f>
        <v>Filete de mármore branco, 2 cm, para acabamentos</v>
      </c>
      <c r="C259" s="351" t="str">
        <f>'[1]Orçamento Sintético'!E261</f>
        <v>m</v>
      </c>
      <c r="D259" s="351">
        <v>1.7</v>
      </c>
      <c r="E259" s="385">
        <v>0</v>
      </c>
      <c r="F259" s="386">
        <v>0</v>
      </c>
      <c r="G259" s="352">
        <f t="shared" si="103"/>
        <v>0</v>
      </c>
      <c r="H259" s="352">
        <f t="shared" si="104"/>
        <v>1.7</v>
      </c>
      <c r="I259" s="378">
        <v>29.26</v>
      </c>
      <c r="J259" s="387">
        <f t="shared" si="106"/>
        <v>49.74</v>
      </c>
      <c r="K259" s="336">
        <f t="shared" si="107"/>
        <v>0</v>
      </c>
      <c r="L259" s="336">
        <f t="shared" si="108"/>
        <v>0</v>
      </c>
      <c r="M259" s="336">
        <f t="shared" si="109"/>
        <v>0</v>
      </c>
      <c r="N259" s="336">
        <f t="shared" si="110"/>
        <v>49.74</v>
      </c>
      <c r="O259" s="356">
        <f t="shared" si="105"/>
        <v>0</v>
      </c>
    </row>
    <row r="260" spans="1:15" s="324" customFormat="1" ht="27">
      <c r="A260" s="351" t="str">
        <f>'[1]Orçamento Sintético'!A262</f>
        <v>1.18.11</v>
      </c>
      <c r="B260" s="351" t="str">
        <f>'[1]Orçamento Sintético'!D262</f>
        <v>Box para banheiro em vidro temperado 8 mm, liso, incolor, de correr, em aluminío branco, inclusive ferragens - fornecimento e instalação - Rev.02_10/2021</v>
      </c>
      <c r="C260" s="351" t="str">
        <f>'[1]Orçamento Sintético'!E262</f>
        <v>m²</v>
      </c>
      <c r="D260" s="351">
        <v>3.06</v>
      </c>
      <c r="E260" s="385">
        <v>0</v>
      </c>
      <c r="F260" s="386">
        <v>0</v>
      </c>
      <c r="G260" s="352">
        <f t="shared" si="103"/>
        <v>0</v>
      </c>
      <c r="H260" s="352">
        <f t="shared" si="104"/>
        <v>3.06</v>
      </c>
      <c r="I260" s="378">
        <v>286.51</v>
      </c>
      <c r="J260" s="387">
        <f t="shared" si="106"/>
        <v>876.72</v>
      </c>
      <c r="K260" s="336">
        <f t="shared" si="107"/>
        <v>0</v>
      </c>
      <c r="L260" s="336">
        <f t="shared" si="108"/>
        <v>0</v>
      </c>
      <c r="M260" s="336">
        <f t="shared" si="109"/>
        <v>0</v>
      </c>
      <c r="N260" s="336">
        <f t="shared" si="110"/>
        <v>876.72</v>
      </c>
      <c r="O260" s="356">
        <f t="shared" si="105"/>
        <v>0</v>
      </c>
    </row>
    <row r="261" spans="1:15" s="324" customFormat="1" ht="9">
      <c r="A261" s="351" t="str">
        <f>'[1]Orçamento Sintético'!A263</f>
        <v>1.18.12</v>
      </c>
      <c r="B261" s="351" t="str">
        <f>'[1]Orçamento Sintético'!D263</f>
        <v>Vidro fantasia canelado 4 mm - Rev 02_10/2021</v>
      </c>
      <c r="C261" s="351" t="str">
        <f>'[1]Orçamento Sintético'!E263</f>
        <v>m²</v>
      </c>
      <c r="D261" s="351">
        <v>1</v>
      </c>
      <c r="E261" s="385">
        <v>0</v>
      </c>
      <c r="F261" s="386">
        <v>0</v>
      </c>
      <c r="G261" s="352">
        <f t="shared" si="103"/>
        <v>0</v>
      </c>
      <c r="H261" s="352">
        <f t="shared" si="104"/>
        <v>1</v>
      </c>
      <c r="I261" s="378">
        <v>176.72</v>
      </c>
      <c r="J261" s="387">
        <f t="shared" si="106"/>
        <v>176.72</v>
      </c>
      <c r="K261" s="336">
        <f t="shared" si="107"/>
        <v>0</v>
      </c>
      <c r="L261" s="336">
        <f t="shared" si="108"/>
        <v>0</v>
      </c>
      <c r="M261" s="336">
        <f t="shared" si="109"/>
        <v>0</v>
      </c>
      <c r="N261" s="336">
        <f t="shared" si="110"/>
        <v>176.72</v>
      </c>
      <c r="O261" s="356">
        <f t="shared" si="105"/>
        <v>0</v>
      </c>
    </row>
    <row r="262" spans="1:15" s="324" customFormat="1" ht="9">
      <c r="A262" s="351" t="str">
        <f>'[1]Orçamento Sintético'!A264</f>
        <v>1.18.13</v>
      </c>
      <c r="B262" s="351" t="str">
        <f>'[1]Orçamento Sintético'!D264</f>
        <v>Remoção de esquadria de alumínio e vidro</v>
      </c>
      <c r="C262" s="351" t="str">
        <f>'[1]Orçamento Sintético'!E264</f>
        <v>m²</v>
      </c>
      <c r="D262" s="351">
        <v>4.8</v>
      </c>
      <c r="E262" s="385">
        <v>0</v>
      </c>
      <c r="F262" s="386">
        <v>0</v>
      </c>
      <c r="G262" s="352">
        <f t="shared" si="103"/>
        <v>0</v>
      </c>
      <c r="H262" s="352">
        <f t="shared" si="104"/>
        <v>4.8</v>
      </c>
      <c r="I262" s="378">
        <v>13.61</v>
      </c>
      <c r="J262" s="387">
        <f>ROUND(D262*I262,2)-0.01</f>
        <v>65.319999999999993</v>
      </c>
      <c r="K262" s="336">
        <f t="shared" si="107"/>
        <v>0</v>
      </c>
      <c r="L262" s="336">
        <f t="shared" si="108"/>
        <v>0</v>
      </c>
      <c r="M262" s="336">
        <f t="shared" si="109"/>
        <v>0</v>
      </c>
      <c r="N262" s="336">
        <f t="shared" si="110"/>
        <v>65.319999999999993</v>
      </c>
      <c r="O262" s="356">
        <f t="shared" si="105"/>
        <v>0</v>
      </c>
    </row>
    <row r="263" spans="1:15" s="324" customFormat="1" ht="18">
      <c r="A263" s="351" t="str">
        <f>'[1]Orçamento Sintético'!A265</f>
        <v>1.18.14</v>
      </c>
      <c r="B263" s="351" t="str">
        <f>'[1]Orçamento Sintético'!D265</f>
        <v>Janela em alumínio, cor N/P/B, tipo moldura-vidro, de correr, exclusive vidro</v>
      </c>
      <c r="C263" s="351" t="str">
        <f>'[1]Orçamento Sintético'!E265</f>
        <v>m²</v>
      </c>
      <c r="D263" s="351">
        <v>4.8</v>
      </c>
      <c r="E263" s="385">
        <v>0</v>
      </c>
      <c r="F263" s="386">
        <v>0</v>
      </c>
      <c r="G263" s="352">
        <f t="shared" si="103"/>
        <v>0</v>
      </c>
      <c r="H263" s="352">
        <f t="shared" si="104"/>
        <v>4.8</v>
      </c>
      <c r="I263" s="378">
        <v>295.58999999999997</v>
      </c>
      <c r="J263" s="387">
        <f t="shared" si="106"/>
        <v>1418.83</v>
      </c>
      <c r="K263" s="336">
        <f t="shared" si="107"/>
        <v>0</v>
      </c>
      <c r="L263" s="336">
        <f t="shared" si="108"/>
        <v>0</v>
      </c>
      <c r="M263" s="336">
        <f t="shared" si="109"/>
        <v>0</v>
      </c>
      <c r="N263" s="336">
        <f t="shared" si="110"/>
        <v>1418.83</v>
      </c>
      <c r="O263" s="356">
        <f t="shared" si="105"/>
        <v>0</v>
      </c>
    </row>
    <row r="264" spans="1:15" s="324" customFormat="1" ht="27">
      <c r="A264" s="351" t="str">
        <f>'[1]Orçamento Sintético'!A266</f>
        <v>1.18.15</v>
      </c>
      <c r="B264" s="351" t="str">
        <f>'[1]Orçamento Sintético'!D266</f>
        <v>INSTALAÇÃO DE VIDRO LISO INCOLOR, E = 4 MM, EM ESQUADRIA DE ALUMÍNIO OU PVC, FIXADO COM BAGUETE. AF_01/2021_P</v>
      </c>
      <c r="C264" s="351" t="str">
        <f>'[1]Orçamento Sintético'!E266</f>
        <v>m²</v>
      </c>
      <c r="D264" s="351">
        <v>4.5599999999999996</v>
      </c>
      <c r="E264" s="385">
        <v>0</v>
      </c>
      <c r="F264" s="386">
        <v>0</v>
      </c>
      <c r="G264" s="352">
        <f t="shared" si="103"/>
        <v>0</v>
      </c>
      <c r="H264" s="352">
        <f t="shared" si="104"/>
        <v>4.5599999999999996</v>
      </c>
      <c r="I264" s="378">
        <v>310.77999999999997</v>
      </c>
      <c r="J264" s="387">
        <f>ROUND(D264*I264,2)-0.01</f>
        <v>1417.15</v>
      </c>
      <c r="K264" s="336">
        <f t="shared" si="107"/>
        <v>0</v>
      </c>
      <c r="L264" s="336">
        <f t="shared" si="108"/>
        <v>0</v>
      </c>
      <c r="M264" s="336">
        <f t="shared" si="109"/>
        <v>0</v>
      </c>
      <c r="N264" s="336">
        <f t="shared" si="110"/>
        <v>1417.15</v>
      </c>
      <c r="O264" s="356">
        <f t="shared" si="105"/>
        <v>0</v>
      </c>
    </row>
    <row r="265" spans="1:15" s="324" customFormat="1" ht="18">
      <c r="A265" s="351" t="str">
        <f>'[1]Orçamento Sintético'!A267</f>
        <v>1.18.16</v>
      </c>
      <c r="B265" s="351" t="str">
        <f>'[1]Orçamento Sintético'!D267</f>
        <v>Ponto de luz em teto ou parede, com eletroduto de pvc flexivel sanfonado aparente Ø 3/4""</v>
      </c>
      <c r="C265" s="351" t="str">
        <f>'[1]Orçamento Sintético'!E267</f>
        <v>un</v>
      </c>
      <c r="D265" s="351">
        <v>1</v>
      </c>
      <c r="E265" s="385">
        <v>0</v>
      </c>
      <c r="F265" s="386">
        <v>0</v>
      </c>
      <c r="G265" s="352">
        <f t="shared" si="103"/>
        <v>0</v>
      </c>
      <c r="H265" s="352">
        <f t="shared" si="104"/>
        <v>1</v>
      </c>
      <c r="I265" s="378">
        <v>216.69</v>
      </c>
      <c r="J265" s="387">
        <f t="shared" si="106"/>
        <v>216.69</v>
      </c>
      <c r="K265" s="336">
        <f t="shared" si="107"/>
        <v>0</v>
      </c>
      <c r="L265" s="336">
        <f t="shared" si="108"/>
        <v>0</v>
      </c>
      <c r="M265" s="336">
        <f t="shared" si="109"/>
        <v>0</v>
      </c>
      <c r="N265" s="336">
        <f t="shared" si="110"/>
        <v>216.69</v>
      </c>
      <c r="O265" s="356">
        <f t="shared" si="105"/>
        <v>0</v>
      </c>
    </row>
    <row r="266" spans="1:15" s="324" customFormat="1" ht="18">
      <c r="A266" s="351" t="str">
        <f>'[1]Orçamento Sintético'!A268</f>
        <v>1.18.17</v>
      </c>
      <c r="B266" s="351" t="str">
        <f>'[1]Orçamento Sintético'!D268</f>
        <v>Ponto de tomada p/ lógica, c/ canaleta plastica 20x10mm com divisória, sem fiação, aparente</v>
      </c>
      <c r="C266" s="351" t="str">
        <f>'[1]Orçamento Sintético'!E268</f>
        <v>un</v>
      </c>
      <c r="D266" s="351">
        <v>2</v>
      </c>
      <c r="E266" s="385">
        <v>0</v>
      </c>
      <c r="F266" s="386">
        <v>0</v>
      </c>
      <c r="G266" s="352">
        <f t="shared" si="103"/>
        <v>0</v>
      </c>
      <c r="H266" s="352">
        <f t="shared" si="104"/>
        <v>2</v>
      </c>
      <c r="I266" s="378">
        <v>108.23</v>
      </c>
      <c r="J266" s="387">
        <f t="shared" si="106"/>
        <v>216.46</v>
      </c>
      <c r="K266" s="336">
        <f t="shared" si="107"/>
        <v>0</v>
      </c>
      <c r="L266" s="336">
        <f t="shared" si="108"/>
        <v>0</v>
      </c>
      <c r="M266" s="336">
        <f t="shared" si="109"/>
        <v>0</v>
      </c>
      <c r="N266" s="336">
        <f t="shared" si="110"/>
        <v>216.46</v>
      </c>
      <c r="O266" s="356">
        <f t="shared" si="105"/>
        <v>0</v>
      </c>
    </row>
    <row r="267" spans="1:15" s="324" customFormat="1" ht="18">
      <c r="A267" s="351" t="str">
        <f>'[1]Orçamento Sintético'!A269</f>
        <v>1.18.18</v>
      </c>
      <c r="B267" s="351" t="str">
        <f>'[1]Orçamento Sintético'!D269</f>
        <v>Ponto de telefone c/tomada padrão Telebrás, com canaleta plastica c/divisoria 20x10mm, aparente</v>
      </c>
      <c r="C267" s="351" t="str">
        <f>'[1]Orçamento Sintético'!E269</f>
        <v>un</v>
      </c>
      <c r="D267" s="351">
        <v>1</v>
      </c>
      <c r="E267" s="385">
        <v>0</v>
      </c>
      <c r="F267" s="386">
        <v>0</v>
      </c>
      <c r="G267" s="352">
        <f t="shared" si="103"/>
        <v>0</v>
      </c>
      <c r="H267" s="352">
        <f t="shared" si="104"/>
        <v>1</v>
      </c>
      <c r="I267" s="378">
        <v>172.16</v>
      </c>
      <c r="J267" s="387">
        <f t="shared" si="106"/>
        <v>172.16</v>
      </c>
      <c r="K267" s="336">
        <f t="shared" si="107"/>
        <v>0</v>
      </c>
      <c r="L267" s="336">
        <f t="shared" si="108"/>
        <v>0</v>
      </c>
      <c r="M267" s="336">
        <f t="shared" si="109"/>
        <v>0</v>
      </c>
      <c r="N267" s="336">
        <f t="shared" si="110"/>
        <v>172.16</v>
      </c>
      <c r="O267" s="356">
        <f t="shared" si="105"/>
        <v>0</v>
      </c>
    </row>
    <row r="268" spans="1:15" s="324" customFormat="1" ht="18">
      <c r="A268" s="351" t="str">
        <f>'[1]Orçamento Sintético'!A270</f>
        <v>1.18.19</v>
      </c>
      <c r="B268" s="351" t="str">
        <f>'[1]Orçamento Sintético'!D270</f>
        <v>Enchimento de rasgos em alvenaria e concreto  para tubulação  diâm    1/2"" a 1""</v>
      </c>
      <c r="C268" s="351" t="str">
        <f>'[1]Orçamento Sintético'!E270</f>
        <v>m</v>
      </c>
      <c r="D268" s="351">
        <v>5</v>
      </c>
      <c r="E268" s="385">
        <v>0</v>
      </c>
      <c r="F268" s="386">
        <v>0</v>
      </c>
      <c r="G268" s="352">
        <f t="shared" si="103"/>
        <v>0</v>
      </c>
      <c r="H268" s="352">
        <f t="shared" si="104"/>
        <v>5</v>
      </c>
      <c r="I268" s="378">
        <v>4.59</v>
      </c>
      <c r="J268" s="387">
        <f t="shared" si="106"/>
        <v>22.95</v>
      </c>
      <c r="K268" s="336">
        <f t="shared" si="107"/>
        <v>0</v>
      </c>
      <c r="L268" s="336">
        <f t="shared" si="108"/>
        <v>0</v>
      </c>
      <c r="M268" s="336">
        <f t="shared" si="109"/>
        <v>0</v>
      </c>
      <c r="N268" s="336">
        <f t="shared" si="110"/>
        <v>22.95</v>
      </c>
      <c r="O268" s="356">
        <f t="shared" si="105"/>
        <v>0</v>
      </c>
    </row>
    <row r="269" spans="1:15" s="324" customFormat="1" ht="18">
      <c r="A269" s="351" t="str">
        <f>'[1]Orçamento Sintético'!A271</f>
        <v>1.18.20</v>
      </c>
      <c r="B269" s="351" t="str">
        <f>'[1]Orçamento Sintético'!D271</f>
        <v>Rasgos em alvenaria para passagem de tubulação   diâm     1/2"" a 1""</v>
      </c>
      <c r="C269" s="351" t="str">
        <f>'[1]Orçamento Sintético'!E271</f>
        <v>m</v>
      </c>
      <c r="D269" s="351">
        <v>5</v>
      </c>
      <c r="E269" s="385">
        <v>0</v>
      </c>
      <c r="F269" s="386">
        <v>0</v>
      </c>
      <c r="G269" s="352">
        <f t="shared" si="103"/>
        <v>0</v>
      </c>
      <c r="H269" s="352">
        <f t="shared" si="104"/>
        <v>5</v>
      </c>
      <c r="I269" s="378">
        <v>6.16</v>
      </c>
      <c r="J269" s="387">
        <f t="shared" si="106"/>
        <v>30.8</v>
      </c>
      <c r="K269" s="336">
        <f t="shared" si="107"/>
        <v>0</v>
      </c>
      <c r="L269" s="336">
        <f t="shared" si="108"/>
        <v>0</v>
      </c>
      <c r="M269" s="336">
        <f t="shared" si="109"/>
        <v>0</v>
      </c>
      <c r="N269" s="336">
        <f t="shared" si="110"/>
        <v>30.8</v>
      </c>
      <c r="O269" s="356">
        <f t="shared" si="105"/>
        <v>0</v>
      </c>
    </row>
    <row r="270" spans="1:15" s="324" customFormat="1" ht="9">
      <c r="A270" s="351" t="str">
        <f>'[1]Orçamento Sintético'!A272</f>
        <v>1.18.21</v>
      </c>
      <c r="B270" s="351" t="str">
        <f>'[1]Orçamento Sintético'!D272</f>
        <v>Tubo pvc rígido roscável d = 1/2""</v>
      </c>
      <c r="C270" s="351" t="str">
        <f>'[1]Orçamento Sintético'!E272</f>
        <v>m</v>
      </c>
      <c r="D270" s="351">
        <v>4.5</v>
      </c>
      <c r="E270" s="385">
        <v>0</v>
      </c>
      <c r="F270" s="386">
        <v>0</v>
      </c>
      <c r="G270" s="352">
        <f t="shared" si="103"/>
        <v>0</v>
      </c>
      <c r="H270" s="352">
        <f t="shared" si="104"/>
        <v>4.5</v>
      </c>
      <c r="I270" s="378">
        <v>18.39</v>
      </c>
      <c r="J270" s="387">
        <f>ROUND(D270*I270,2)-0.01</f>
        <v>82.75</v>
      </c>
      <c r="K270" s="336">
        <f t="shared" si="107"/>
        <v>0</v>
      </c>
      <c r="L270" s="336">
        <f t="shared" si="108"/>
        <v>0</v>
      </c>
      <c r="M270" s="336">
        <f t="shared" si="109"/>
        <v>0</v>
      </c>
      <c r="N270" s="336">
        <f t="shared" si="110"/>
        <v>82.75</v>
      </c>
      <c r="O270" s="356">
        <f t="shared" si="105"/>
        <v>0</v>
      </c>
    </row>
    <row r="271" spans="1:15" s="324" customFormat="1" ht="9">
      <c r="A271" s="351" t="str">
        <f>'[1]Orçamento Sintético'!A273</f>
        <v>1.18.22</v>
      </c>
      <c r="B271" s="351" t="str">
        <f>'[1]Orçamento Sintético'!D273</f>
        <v>Joelho de 90º de pvc rígido roscável, diâm = 1/2""</v>
      </c>
      <c r="C271" s="351" t="str">
        <f>'[1]Orçamento Sintético'!E273</f>
        <v>un</v>
      </c>
      <c r="D271" s="351">
        <v>5</v>
      </c>
      <c r="E271" s="385">
        <v>0</v>
      </c>
      <c r="F271" s="386">
        <v>0</v>
      </c>
      <c r="G271" s="352">
        <f t="shared" si="103"/>
        <v>0</v>
      </c>
      <c r="H271" s="352">
        <f t="shared" si="104"/>
        <v>5</v>
      </c>
      <c r="I271" s="378">
        <v>11.57</v>
      </c>
      <c r="J271" s="387">
        <f t="shared" si="106"/>
        <v>57.85</v>
      </c>
      <c r="K271" s="336">
        <f t="shared" si="107"/>
        <v>0</v>
      </c>
      <c r="L271" s="336">
        <f t="shared" si="108"/>
        <v>0</v>
      </c>
      <c r="M271" s="336">
        <f t="shared" si="109"/>
        <v>0</v>
      </c>
      <c r="N271" s="336">
        <f t="shared" si="110"/>
        <v>57.85</v>
      </c>
      <c r="O271" s="356">
        <f t="shared" si="105"/>
        <v>0</v>
      </c>
    </row>
    <row r="272" spans="1:15" s="324" customFormat="1" ht="27">
      <c r="A272" s="351" t="str">
        <f>'[1]Orçamento Sintético'!A274</f>
        <v>1.18.23</v>
      </c>
      <c r="B272" s="351" t="str">
        <f>'[1]Orçamento Sintético'!D274</f>
        <v>Portão de ferro de abrir, quadro em tubo de aço galv.1 1/2"", barra quadrada 1/2"" na vertical e barra chata de 1 x 3/16"" na horizontal, inclusive dobradiças e e ferrolho</v>
      </c>
      <c r="C272" s="351" t="str">
        <f>'[1]Orçamento Sintético'!E274</f>
        <v>m²</v>
      </c>
      <c r="D272" s="351">
        <v>18.25</v>
      </c>
      <c r="E272" s="385">
        <v>0</v>
      </c>
      <c r="F272" s="386">
        <v>0</v>
      </c>
      <c r="G272" s="352">
        <f t="shared" si="103"/>
        <v>0</v>
      </c>
      <c r="H272" s="352">
        <f t="shared" si="104"/>
        <v>18.25</v>
      </c>
      <c r="I272" s="378">
        <v>352.43</v>
      </c>
      <c r="J272" s="387">
        <f>ROUND(D272*I272,2)-0.01</f>
        <v>6431.84</v>
      </c>
      <c r="K272" s="336">
        <f t="shared" si="107"/>
        <v>0</v>
      </c>
      <c r="L272" s="336">
        <f t="shared" si="108"/>
        <v>0</v>
      </c>
      <c r="M272" s="336">
        <f t="shared" si="109"/>
        <v>0</v>
      </c>
      <c r="N272" s="336">
        <f t="shared" si="110"/>
        <v>6431.84</v>
      </c>
      <c r="O272" s="356">
        <f t="shared" si="105"/>
        <v>0</v>
      </c>
    </row>
    <row r="273" spans="1:15" s="324" customFormat="1" ht="18">
      <c r="A273" s="351" t="str">
        <f>'[1]Orçamento Sintético'!A275</f>
        <v>1.18.24</v>
      </c>
      <c r="B273" s="351" t="str">
        <f>'[1]Orçamento Sintético'!D275</f>
        <v>Pintura de acabamento com lixamento, aplicação de 01 demão de tinta à base de zarcão e 02 demãos de tinta esmalte</v>
      </c>
      <c r="C273" s="351" t="str">
        <f>'[1]Orçamento Sintético'!E275</f>
        <v>m²</v>
      </c>
      <c r="D273" s="351">
        <v>36.4</v>
      </c>
      <c r="E273" s="385">
        <v>0</v>
      </c>
      <c r="F273" s="386">
        <v>0</v>
      </c>
      <c r="G273" s="352">
        <f t="shared" si="103"/>
        <v>0</v>
      </c>
      <c r="H273" s="352">
        <f t="shared" si="104"/>
        <v>36.4</v>
      </c>
      <c r="I273" s="378">
        <v>26.63</v>
      </c>
      <c r="J273" s="387">
        <f t="shared" si="106"/>
        <v>969.33</v>
      </c>
      <c r="K273" s="336">
        <f t="shared" si="107"/>
        <v>0</v>
      </c>
      <c r="L273" s="336">
        <f t="shared" si="108"/>
        <v>0</v>
      </c>
      <c r="M273" s="336">
        <f t="shared" si="109"/>
        <v>0</v>
      </c>
      <c r="N273" s="336">
        <f t="shared" si="110"/>
        <v>969.33</v>
      </c>
      <c r="O273" s="356">
        <f t="shared" si="105"/>
        <v>0</v>
      </c>
    </row>
    <row r="274" spans="1:15" s="400" customFormat="1" ht="9">
      <c r="A274" s="381" t="str">
        <f>'[1]Orçamento Sintético'!A276</f>
        <v>1.19</v>
      </c>
      <c r="B274" s="381" t="str">
        <f>'[1]Orçamento Sintético'!D276</f>
        <v>PAISAGISMO</v>
      </c>
      <c r="C274" s="381"/>
      <c r="D274" s="381"/>
      <c r="E274" s="388"/>
      <c r="F274" s="401"/>
      <c r="G274" s="402"/>
      <c r="H274" s="402"/>
      <c r="I274" s="408"/>
      <c r="J274" s="408">
        <f>SUM(J275:J276)</f>
        <v>9257.39</v>
      </c>
      <c r="K274" s="408">
        <f>SUM(K275:K276)</f>
        <v>0</v>
      </c>
      <c r="L274" s="408">
        <f>SUM(L275:L276)</f>
        <v>0</v>
      </c>
      <c r="M274" s="408">
        <f>SUM(M275:M276)</f>
        <v>0</v>
      </c>
      <c r="N274" s="408">
        <f>SUM(N275:N276)</f>
        <v>9257.39</v>
      </c>
      <c r="O274" s="405"/>
    </row>
    <row r="275" spans="1:15" s="324" customFormat="1" ht="18">
      <c r="A275" s="351" t="str">
        <f>'[1]Orçamento Sintético'!A277</f>
        <v>1.19.1</v>
      </c>
      <c r="B275" s="351" t="str">
        <f>'[1]Orçamento Sintético'!D277</f>
        <v>LIMPEZA MANUAL DE VEGETAÇÃO EM TERRENO COM ENXADA.AF_05/2018</v>
      </c>
      <c r="C275" s="351" t="str">
        <f>'[1]Orçamento Sintético'!E277</f>
        <v>m²</v>
      </c>
      <c r="D275" s="351">
        <v>436.67</v>
      </c>
      <c r="E275" s="385">
        <v>0</v>
      </c>
      <c r="F275" s="386">
        <v>0</v>
      </c>
      <c r="G275" s="352">
        <f t="shared" si="103"/>
        <v>0</v>
      </c>
      <c r="H275" s="352">
        <f t="shared" si="104"/>
        <v>436.67</v>
      </c>
      <c r="I275" s="378">
        <v>2.88</v>
      </c>
      <c r="J275" s="387">
        <f>ROUND(D275*I275,2)-0.01</f>
        <v>1257.5999999999999</v>
      </c>
      <c r="K275" s="336">
        <f t="shared" ref="K275:K276" si="112">E275*I275</f>
        <v>0</v>
      </c>
      <c r="L275" s="336">
        <f t="shared" ref="L275:L276" si="113">F275*I275</f>
        <v>0</v>
      </c>
      <c r="M275" s="336">
        <f t="shared" ref="M275:M276" si="114">G275*I275</f>
        <v>0</v>
      </c>
      <c r="N275" s="336">
        <f t="shared" ref="N275:N276" si="115">J275-M275</f>
        <v>1257.5999999999999</v>
      </c>
      <c r="O275" s="356">
        <f t="shared" si="105"/>
        <v>0</v>
      </c>
    </row>
    <row r="276" spans="1:15" s="324" customFormat="1" ht="9">
      <c r="A276" s="351" t="str">
        <f>'[1]Orçamento Sintético'!A278</f>
        <v>1.19.2</v>
      </c>
      <c r="B276" s="351" t="str">
        <f>'[1]Orçamento Sintético'!D278</f>
        <v>Grama esmeralda em mudas, fornecimento e plantio</v>
      </c>
      <c r="C276" s="351" t="str">
        <f>'[1]Orçamento Sintético'!E278</f>
        <v>m²</v>
      </c>
      <c r="D276" s="351">
        <v>436.67</v>
      </c>
      <c r="E276" s="385">
        <v>0</v>
      </c>
      <c r="F276" s="386">
        <v>0</v>
      </c>
      <c r="G276" s="352">
        <f t="shared" si="103"/>
        <v>0</v>
      </c>
      <c r="H276" s="352">
        <f t="shared" si="104"/>
        <v>436.67</v>
      </c>
      <c r="I276" s="378">
        <v>18.32</v>
      </c>
      <c r="J276" s="387">
        <f>ROUND(D276*I276,2)</f>
        <v>7999.79</v>
      </c>
      <c r="K276" s="336">
        <f t="shared" si="112"/>
        <v>0</v>
      </c>
      <c r="L276" s="336">
        <f t="shared" si="113"/>
        <v>0</v>
      </c>
      <c r="M276" s="336">
        <f t="shared" si="114"/>
        <v>0</v>
      </c>
      <c r="N276" s="336">
        <f t="shared" si="115"/>
        <v>7999.79</v>
      </c>
      <c r="O276" s="356">
        <f t="shared" si="105"/>
        <v>0</v>
      </c>
    </row>
    <row r="277" spans="1:15" s="400" customFormat="1" ht="9">
      <c r="A277" s="381" t="str">
        <f>'[1]Orçamento Sintético'!A279</f>
        <v>1.20</v>
      </c>
      <c r="B277" s="381" t="str">
        <f>'[1]Orçamento Sintético'!D279</f>
        <v>ÁREA EXTERNA</v>
      </c>
      <c r="C277" s="381"/>
      <c r="D277" s="381"/>
      <c r="E277" s="388"/>
      <c r="F277" s="401"/>
      <c r="G277" s="402"/>
      <c r="H277" s="402"/>
      <c r="I277" s="408"/>
      <c r="J277" s="408">
        <f>J278+J286+J294+J303+J311</f>
        <v>131997.99</v>
      </c>
      <c r="K277" s="408">
        <f>K278+K286+K294+K303+K311</f>
        <v>0</v>
      </c>
      <c r="L277" s="408">
        <f>L278+L286+L294+L303+L311</f>
        <v>0</v>
      </c>
      <c r="M277" s="408">
        <f>M278+M286+M294+M303+M311</f>
        <v>0</v>
      </c>
      <c r="N277" s="408">
        <f>N278+N286+N294+N303+N311</f>
        <v>131997.99</v>
      </c>
      <c r="O277" s="405"/>
    </row>
    <row r="278" spans="1:15" s="369" customFormat="1" ht="9">
      <c r="A278" s="390" t="str">
        <f>'[1]Orçamento Sintético'!A280</f>
        <v>1.20.01</v>
      </c>
      <c r="B278" s="390" t="str">
        <f>'[1]Orçamento Sintético'!D280</f>
        <v>ESTACIONAMENTO</v>
      </c>
      <c r="C278" s="390"/>
      <c r="D278" s="390"/>
      <c r="E278" s="391"/>
      <c r="F278" s="398"/>
      <c r="G278" s="371"/>
      <c r="H278" s="371"/>
      <c r="I278" s="406"/>
      <c r="J278" s="406">
        <f>SUM(J279:J285)</f>
        <v>48367.09</v>
      </c>
      <c r="K278" s="406">
        <f>SUM(K279:K285)</f>
        <v>0</v>
      </c>
      <c r="L278" s="406">
        <f>SUM(L279:L285)</f>
        <v>0</v>
      </c>
      <c r="M278" s="406">
        <f>SUM(M279:M285)</f>
        <v>0</v>
      </c>
      <c r="N278" s="406">
        <f>SUM(N279:N285)</f>
        <v>48367.09</v>
      </c>
      <c r="O278" s="375"/>
    </row>
    <row r="279" spans="1:15" s="324" customFormat="1" ht="18">
      <c r="A279" s="351" t="str">
        <f>'[1]Orçamento Sintético'!A281</f>
        <v>1.20.01.1</v>
      </c>
      <c r="B279" s="351" t="str">
        <f>'[1]Orçamento Sintético'!D281</f>
        <v>Remoção e reassentamento de paralelepípedo sobre colchão de areia</v>
      </c>
      <c r="C279" s="351" t="str">
        <f>'[1]Orçamento Sintético'!E281</f>
        <v>m²</v>
      </c>
      <c r="D279" s="351">
        <v>550.29999999999995</v>
      </c>
      <c r="E279" s="385">
        <v>0</v>
      </c>
      <c r="F279" s="386">
        <v>0</v>
      </c>
      <c r="G279" s="352">
        <f t="shared" si="103"/>
        <v>0</v>
      </c>
      <c r="H279" s="352">
        <f t="shared" si="104"/>
        <v>550.29999999999995</v>
      </c>
      <c r="I279" s="378">
        <v>60.05</v>
      </c>
      <c r="J279" s="387">
        <f t="shared" ref="J279:J280" si="116">ROUND(D279*I279,2)-0.01</f>
        <v>33045.509999999995</v>
      </c>
      <c r="K279" s="336">
        <f t="shared" ref="K279:K285" si="117">E279*I279</f>
        <v>0</v>
      </c>
      <c r="L279" s="336">
        <f t="shared" ref="L279:L285" si="118">F279*I279</f>
        <v>0</v>
      </c>
      <c r="M279" s="336">
        <f t="shared" ref="M279:M285" si="119">G279*I279</f>
        <v>0</v>
      </c>
      <c r="N279" s="336">
        <f t="shared" ref="N279:N285" si="120">J279-M279</f>
        <v>33045.509999999995</v>
      </c>
      <c r="O279" s="356">
        <f t="shared" si="105"/>
        <v>0</v>
      </c>
    </row>
    <row r="280" spans="1:15" s="324" customFormat="1" ht="9">
      <c r="A280" s="351" t="str">
        <f>'[1]Orçamento Sintético'!A282</f>
        <v>1.20.01.2</v>
      </c>
      <c r="B280" s="351" t="str">
        <f>'[1]Orçamento Sintético'!D282</f>
        <v>Colchão de areia</v>
      </c>
      <c r="C280" s="351" t="str">
        <f>'[1]Orçamento Sintético'!E282</f>
        <v>m³</v>
      </c>
      <c r="D280" s="351">
        <v>32.409999999999997</v>
      </c>
      <c r="E280" s="385">
        <v>0</v>
      </c>
      <c r="F280" s="386">
        <v>0</v>
      </c>
      <c r="G280" s="352">
        <f t="shared" si="103"/>
        <v>0</v>
      </c>
      <c r="H280" s="352">
        <f t="shared" si="104"/>
        <v>32.409999999999997</v>
      </c>
      <c r="I280" s="378">
        <v>142.97</v>
      </c>
      <c r="J280" s="387">
        <f t="shared" si="116"/>
        <v>4633.6499999999996</v>
      </c>
      <c r="K280" s="336">
        <f t="shared" si="117"/>
        <v>0</v>
      </c>
      <c r="L280" s="336">
        <f t="shared" si="118"/>
        <v>0</v>
      </c>
      <c r="M280" s="336">
        <f t="shared" si="119"/>
        <v>0</v>
      </c>
      <c r="N280" s="336">
        <f t="shared" si="120"/>
        <v>4633.6499999999996</v>
      </c>
      <c r="O280" s="356">
        <f t="shared" si="105"/>
        <v>0</v>
      </c>
    </row>
    <row r="281" spans="1:15" s="324" customFormat="1" ht="27">
      <c r="A281" s="351" t="str">
        <f>'[1]Orçamento Sintético'!A283</f>
        <v>1.20.01.3</v>
      </c>
      <c r="B281" s="351" t="str">
        <f>'[1]Orçamento Sintético'!D283</f>
        <v>Pavimentação em paralelepípedo granítico sobre colchão de areia, rejuntado com argamassa de cimento e areia traço 1:3, inclusive frete do paralelepípedo granítico</v>
      </c>
      <c r="C281" s="351" t="str">
        <f>'[1]Orçamento Sintético'!E283</f>
        <v>m²</v>
      </c>
      <c r="D281" s="351">
        <v>100</v>
      </c>
      <c r="E281" s="385">
        <v>0</v>
      </c>
      <c r="F281" s="386">
        <v>0</v>
      </c>
      <c r="G281" s="352">
        <f t="shared" si="103"/>
        <v>0</v>
      </c>
      <c r="H281" s="352">
        <f t="shared" si="104"/>
        <v>100</v>
      </c>
      <c r="I281" s="378">
        <v>89.05</v>
      </c>
      <c r="J281" s="387">
        <f t="shared" ref="J281:J285" si="121">ROUND(D281*I281,2)</f>
        <v>8905</v>
      </c>
      <c r="K281" s="336">
        <f t="shared" si="117"/>
        <v>0</v>
      </c>
      <c r="L281" s="336">
        <f t="shared" si="118"/>
        <v>0</v>
      </c>
      <c r="M281" s="336">
        <f t="shared" si="119"/>
        <v>0</v>
      </c>
      <c r="N281" s="336">
        <f t="shared" si="120"/>
        <v>8905</v>
      </c>
      <c r="O281" s="356">
        <f t="shared" si="105"/>
        <v>0</v>
      </c>
    </row>
    <row r="282" spans="1:15" s="324" customFormat="1" ht="18">
      <c r="A282" s="351" t="str">
        <f>'[1]Orçamento Sintético'!A284</f>
        <v>1.20.01.4</v>
      </c>
      <c r="B282" s="351" t="str">
        <f>'[1]Orçamento Sintético'!D284</f>
        <v>Piso em concreto simples desempolado, fck = 15 MPa, e = 7 cm - Não inclui formas para juntas de concretagem</v>
      </c>
      <c r="C282" s="351" t="str">
        <f>'[1]Orçamento Sintético'!E284</f>
        <v>m²</v>
      </c>
      <c r="D282" s="351">
        <v>23</v>
      </c>
      <c r="E282" s="385">
        <v>0</v>
      </c>
      <c r="F282" s="386">
        <v>0</v>
      </c>
      <c r="G282" s="352">
        <f t="shared" si="103"/>
        <v>0</v>
      </c>
      <c r="H282" s="352">
        <f t="shared" si="104"/>
        <v>23</v>
      </c>
      <c r="I282" s="378">
        <v>40.4</v>
      </c>
      <c r="J282" s="387">
        <f t="shared" si="121"/>
        <v>929.2</v>
      </c>
      <c r="K282" s="336">
        <f t="shared" si="117"/>
        <v>0</v>
      </c>
      <c r="L282" s="336">
        <f t="shared" si="118"/>
        <v>0</v>
      </c>
      <c r="M282" s="336">
        <f t="shared" si="119"/>
        <v>0</v>
      </c>
      <c r="N282" s="336">
        <f t="shared" si="120"/>
        <v>929.2</v>
      </c>
      <c r="O282" s="356">
        <f t="shared" si="105"/>
        <v>0</v>
      </c>
    </row>
    <row r="283" spans="1:15" s="324" customFormat="1" ht="27">
      <c r="A283" s="351" t="str">
        <f>'[1]Orçamento Sintético'!A285</f>
        <v>1.20.01.5</v>
      </c>
      <c r="B283" s="351" t="str">
        <f>'[1]Orçamento Sintético'!D285</f>
        <v>Demarcação de pavimentos com pintura de 1 demão de resina acrílica, e aplicação de micro-esferas para sinalização horizontal (Estacionamentos, faixas de pedrestres, etc.)</v>
      </c>
      <c r="C283" s="351" t="str">
        <f>'[1]Orçamento Sintético'!E285</f>
        <v>m²</v>
      </c>
      <c r="D283" s="351">
        <v>12.66</v>
      </c>
      <c r="E283" s="385">
        <v>0</v>
      </c>
      <c r="F283" s="386">
        <v>0</v>
      </c>
      <c r="G283" s="352">
        <f t="shared" si="103"/>
        <v>0</v>
      </c>
      <c r="H283" s="352">
        <f t="shared" si="104"/>
        <v>12.66</v>
      </c>
      <c r="I283" s="378">
        <v>12.34</v>
      </c>
      <c r="J283" s="387">
        <f t="shared" si="121"/>
        <v>156.22</v>
      </c>
      <c r="K283" s="336">
        <f t="shared" si="117"/>
        <v>0</v>
      </c>
      <c r="L283" s="336">
        <f t="shared" si="118"/>
        <v>0</v>
      </c>
      <c r="M283" s="336">
        <f t="shared" si="119"/>
        <v>0</v>
      </c>
      <c r="N283" s="336">
        <f t="shared" si="120"/>
        <v>156.22</v>
      </c>
      <c r="O283" s="356">
        <f t="shared" si="105"/>
        <v>0</v>
      </c>
    </row>
    <row r="284" spans="1:15" s="324" customFormat="1" ht="27">
      <c r="A284" s="351" t="str">
        <f>'[1]Orçamento Sintético'!A286</f>
        <v>1.20.01.6</v>
      </c>
      <c r="B284" s="351" t="str">
        <f>'[1]Orçamento Sintético'!D286</f>
        <v>Rampa padrão para acesso de deficientes a passeio público, em concreto simples Fck=25MPa, desempolada, com pintura indicativa em novacor, 02 demãos</v>
      </c>
      <c r="C284" s="351" t="str">
        <f>'[1]Orçamento Sintético'!E286</f>
        <v>un</v>
      </c>
      <c r="D284" s="351">
        <v>2</v>
      </c>
      <c r="E284" s="385">
        <v>0</v>
      </c>
      <c r="F284" s="386">
        <v>0</v>
      </c>
      <c r="G284" s="352">
        <f t="shared" si="103"/>
        <v>0</v>
      </c>
      <c r="H284" s="352">
        <f t="shared" si="104"/>
        <v>2</v>
      </c>
      <c r="I284" s="378">
        <v>311.61</v>
      </c>
      <c r="J284" s="387">
        <f t="shared" si="121"/>
        <v>623.22</v>
      </c>
      <c r="K284" s="336">
        <f t="shared" si="117"/>
        <v>0</v>
      </c>
      <c r="L284" s="336">
        <f t="shared" si="118"/>
        <v>0</v>
      </c>
      <c r="M284" s="336">
        <f t="shared" si="119"/>
        <v>0</v>
      </c>
      <c r="N284" s="336">
        <f t="shared" si="120"/>
        <v>623.22</v>
      </c>
      <c r="O284" s="356">
        <f t="shared" si="105"/>
        <v>0</v>
      </c>
    </row>
    <row r="285" spans="1:15" s="324" customFormat="1" ht="18">
      <c r="A285" s="351" t="str">
        <f>'[1]Orçamento Sintético'!A287</f>
        <v>1.20.01.7</v>
      </c>
      <c r="B285" s="351" t="str">
        <f>'[1]Orçamento Sintético'!D287</f>
        <v>PINTURA DE MEIO-FIO COM TINTA BRANCA A BASE DE CAL (CAIAÇÃO). AF_05/2021</v>
      </c>
      <c r="C285" s="351" t="str">
        <f>'[1]Orçamento Sintético'!E287</f>
        <v>M</v>
      </c>
      <c r="D285" s="351">
        <v>55.03</v>
      </c>
      <c r="E285" s="385">
        <v>0</v>
      </c>
      <c r="F285" s="386">
        <v>0</v>
      </c>
      <c r="G285" s="352">
        <f t="shared" si="103"/>
        <v>0</v>
      </c>
      <c r="H285" s="352">
        <f t="shared" si="104"/>
        <v>55.03</v>
      </c>
      <c r="I285" s="378">
        <v>1.35</v>
      </c>
      <c r="J285" s="387">
        <f t="shared" si="121"/>
        <v>74.290000000000006</v>
      </c>
      <c r="K285" s="336">
        <f t="shared" si="117"/>
        <v>0</v>
      </c>
      <c r="L285" s="336">
        <f t="shared" si="118"/>
        <v>0</v>
      </c>
      <c r="M285" s="336">
        <f t="shared" si="119"/>
        <v>0</v>
      </c>
      <c r="N285" s="336">
        <f t="shared" si="120"/>
        <v>74.290000000000006</v>
      </c>
      <c r="O285" s="356">
        <f t="shared" si="105"/>
        <v>0</v>
      </c>
    </row>
    <row r="286" spans="1:15" s="369" customFormat="1" ht="9">
      <c r="A286" s="390" t="str">
        <f>'[1]Orçamento Sintético'!A288</f>
        <v>1.20.02</v>
      </c>
      <c r="B286" s="390" t="str">
        <f>'[1]Orçamento Sintético'!D288</f>
        <v>MURO</v>
      </c>
      <c r="C286" s="390"/>
      <c r="D286" s="390"/>
      <c r="E286" s="391"/>
      <c r="F286" s="398"/>
      <c r="G286" s="371"/>
      <c r="H286" s="371"/>
      <c r="I286" s="406"/>
      <c r="J286" s="406">
        <f>SUM(J287:J293)</f>
        <v>29712.539999999997</v>
      </c>
      <c r="K286" s="406">
        <f>SUM(K287:K293)</f>
        <v>0</v>
      </c>
      <c r="L286" s="406">
        <f>SUM(L287:L293)</f>
        <v>0</v>
      </c>
      <c r="M286" s="406">
        <f>SUM(M287:M293)</f>
        <v>0</v>
      </c>
      <c r="N286" s="406">
        <f>SUM(N287:N293)</f>
        <v>29712.539999999997</v>
      </c>
      <c r="O286" s="375"/>
    </row>
    <row r="287" spans="1:15" s="324" customFormat="1" ht="18">
      <c r="A287" s="351" t="str">
        <f>'[1]Orçamento Sintético'!A289</f>
        <v>1.20.02.1</v>
      </c>
      <c r="B287" s="351" t="str">
        <f>'[1]Orçamento Sintético'!D289</f>
        <v>Chapisco em parede com argamassa traço t1 - 1:3 (cimento / areia) - Revisado 08/2015</v>
      </c>
      <c r="C287" s="351" t="str">
        <f>'[1]Orçamento Sintético'!E289</f>
        <v>m²</v>
      </c>
      <c r="D287" s="351">
        <v>50</v>
      </c>
      <c r="E287" s="385">
        <v>0</v>
      </c>
      <c r="F287" s="386">
        <v>0</v>
      </c>
      <c r="G287" s="352">
        <f t="shared" si="103"/>
        <v>0</v>
      </c>
      <c r="H287" s="352">
        <f t="shared" si="104"/>
        <v>50</v>
      </c>
      <c r="I287" s="378">
        <v>6.23</v>
      </c>
      <c r="J287" s="387">
        <f t="shared" ref="J287:J292" si="122">ROUND(D287*I287,2)</f>
        <v>311.5</v>
      </c>
      <c r="K287" s="336">
        <f t="shared" ref="K287:K293" si="123">E287*I287</f>
        <v>0</v>
      </c>
      <c r="L287" s="336">
        <f t="shared" ref="L287:L293" si="124">F287*I287</f>
        <v>0</v>
      </c>
      <c r="M287" s="336">
        <f t="shared" ref="M287:M293" si="125">G287*I287</f>
        <v>0</v>
      </c>
      <c r="N287" s="336">
        <f t="shared" ref="N287:N293" si="126">J287-M287</f>
        <v>311.5</v>
      </c>
      <c r="O287" s="356">
        <f t="shared" si="105"/>
        <v>0</v>
      </c>
    </row>
    <row r="288" spans="1:15" s="324" customFormat="1" ht="18">
      <c r="A288" s="351" t="str">
        <f>'[1]Orçamento Sintético'!A290</f>
        <v>1.20.02.2</v>
      </c>
      <c r="B288" s="351" t="str">
        <f>'[1]Orçamento Sintético'!D290</f>
        <v>Reboco ou emboço externo, de parede, com argamassa traço t5 - 1:2:8 (cimento / cal / areia), espessura 2,0 cm</v>
      </c>
      <c r="C288" s="351" t="str">
        <f>'[1]Orçamento Sintético'!E290</f>
        <v>m²</v>
      </c>
      <c r="D288" s="351">
        <v>50</v>
      </c>
      <c r="E288" s="385">
        <v>0</v>
      </c>
      <c r="F288" s="386">
        <v>0</v>
      </c>
      <c r="G288" s="352">
        <f t="shared" si="103"/>
        <v>0</v>
      </c>
      <c r="H288" s="352">
        <f t="shared" si="104"/>
        <v>50</v>
      </c>
      <c r="I288" s="378">
        <v>32.479999999999997</v>
      </c>
      <c r="J288" s="387">
        <f t="shared" si="122"/>
        <v>1624</v>
      </c>
      <c r="K288" s="336">
        <f t="shared" si="123"/>
        <v>0</v>
      </c>
      <c r="L288" s="336">
        <f t="shared" si="124"/>
        <v>0</v>
      </c>
      <c r="M288" s="336">
        <f t="shared" si="125"/>
        <v>0</v>
      </c>
      <c r="N288" s="336">
        <f t="shared" si="126"/>
        <v>1624</v>
      </c>
      <c r="O288" s="356">
        <f t="shared" si="105"/>
        <v>0</v>
      </c>
    </row>
    <row r="289" spans="1:15" s="324" customFormat="1" ht="18">
      <c r="A289" s="351" t="str">
        <f>'[1]Orçamento Sintético'!A291</f>
        <v>1.20.02.3</v>
      </c>
      <c r="B289" s="351" t="str">
        <f>'[1]Orçamento Sintético'!D291</f>
        <v>APLICAÇÃO DE FUNDO SELADOR ACRÍLICO EM PAREDES, UMA DEMÃO. AF_06/2014</v>
      </c>
      <c r="C289" s="351" t="str">
        <f>'[1]Orçamento Sintético'!E291</f>
        <v>m²</v>
      </c>
      <c r="D289" s="351">
        <v>1115.0999999999999</v>
      </c>
      <c r="E289" s="385">
        <v>0</v>
      </c>
      <c r="F289" s="386">
        <v>0</v>
      </c>
      <c r="G289" s="352">
        <f t="shared" si="103"/>
        <v>0</v>
      </c>
      <c r="H289" s="352">
        <f t="shared" si="104"/>
        <v>1115.0999999999999</v>
      </c>
      <c r="I289" s="378">
        <v>2.48</v>
      </c>
      <c r="J289" s="387">
        <f>ROUND(D289*I289,2)-0.01</f>
        <v>2765.4399999999996</v>
      </c>
      <c r="K289" s="336">
        <f t="shared" si="123"/>
        <v>0</v>
      </c>
      <c r="L289" s="336">
        <f t="shared" si="124"/>
        <v>0</v>
      </c>
      <c r="M289" s="336">
        <f t="shared" si="125"/>
        <v>0</v>
      </c>
      <c r="N289" s="336">
        <f t="shared" si="126"/>
        <v>2765.4399999999996</v>
      </c>
      <c r="O289" s="356">
        <f t="shared" si="105"/>
        <v>0</v>
      </c>
    </row>
    <row r="290" spans="1:15" s="324" customFormat="1" ht="9">
      <c r="A290" s="351" t="str">
        <f>'[1]Orçamento Sintético'!A292</f>
        <v>1.20.02.4</v>
      </c>
      <c r="B290" s="351" t="str">
        <f>'[1]Orçamento Sintético'!D292</f>
        <v>Aplicação de 01 demão de textura acrílica</v>
      </c>
      <c r="C290" s="351" t="str">
        <f>'[1]Orçamento Sintético'!E292</f>
        <v>m²</v>
      </c>
      <c r="D290" s="351">
        <v>1115.0999999999999</v>
      </c>
      <c r="E290" s="385">
        <v>0</v>
      </c>
      <c r="F290" s="386">
        <v>0</v>
      </c>
      <c r="G290" s="352">
        <f t="shared" si="103"/>
        <v>0</v>
      </c>
      <c r="H290" s="352">
        <f t="shared" si="104"/>
        <v>1115.0999999999999</v>
      </c>
      <c r="I290" s="378">
        <v>14.44</v>
      </c>
      <c r="J290" s="387">
        <f t="shared" si="122"/>
        <v>16102.04</v>
      </c>
      <c r="K290" s="336">
        <f t="shared" si="123"/>
        <v>0</v>
      </c>
      <c r="L290" s="336">
        <f t="shared" si="124"/>
        <v>0</v>
      </c>
      <c r="M290" s="336">
        <f t="shared" si="125"/>
        <v>0</v>
      </c>
      <c r="N290" s="336">
        <f t="shared" si="126"/>
        <v>16102.04</v>
      </c>
      <c r="O290" s="356">
        <f t="shared" si="105"/>
        <v>0</v>
      </c>
    </row>
    <row r="291" spans="1:15" s="324" customFormat="1" ht="9">
      <c r="A291" s="351" t="str">
        <f>'[1]Orçamento Sintético'!A293</f>
        <v>1.20.02.5</v>
      </c>
      <c r="B291" s="351" t="str">
        <f>'[1]Orçamento Sintético'!D293</f>
        <v>Revisão de esquadria de ferro</v>
      </c>
      <c r="C291" s="351" t="str">
        <f>'[1]Orçamento Sintético'!E293</f>
        <v>m²</v>
      </c>
      <c r="D291" s="351">
        <v>19.155000000000001</v>
      </c>
      <c r="E291" s="385">
        <v>0</v>
      </c>
      <c r="F291" s="386">
        <v>0</v>
      </c>
      <c r="G291" s="352">
        <f t="shared" si="103"/>
        <v>0</v>
      </c>
      <c r="H291" s="352">
        <f t="shared" si="104"/>
        <v>19.155000000000001</v>
      </c>
      <c r="I291" s="378">
        <v>156.25</v>
      </c>
      <c r="J291" s="387">
        <f>ROUND(D291*I291,2)-0.01</f>
        <v>2992.9599999999996</v>
      </c>
      <c r="K291" s="336">
        <f t="shared" si="123"/>
        <v>0</v>
      </c>
      <c r="L291" s="336">
        <f t="shared" si="124"/>
        <v>0</v>
      </c>
      <c r="M291" s="336">
        <f t="shared" si="125"/>
        <v>0</v>
      </c>
      <c r="N291" s="336">
        <f t="shared" si="126"/>
        <v>2992.9599999999996</v>
      </c>
      <c r="O291" s="356">
        <f t="shared" si="105"/>
        <v>0</v>
      </c>
    </row>
    <row r="292" spans="1:15" s="324" customFormat="1" ht="27">
      <c r="A292" s="351" t="str">
        <f>'[1]Orçamento Sintético'!A294</f>
        <v>1.20.02.6</v>
      </c>
      <c r="B292" s="351" t="str">
        <f>'[1]Orçamento Sintético'!D294</f>
        <v>Portão de ferro de abrir, quadro em tubo de aço galv.1 1/2"", barra quadrada 1/2"" na vertical e barra chata de 1 x 3/16"" na horizontal, inclusive dobradiças e e ferrolho</v>
      </c>
      <c r="C292" s="351" t="str">
        <f>'[1]Orçamento Sintético'!E294</f>
        <v>m²</v>
      </c>
      <c r="D292" s="351">
        <v>8.4</v>
      </c>
      <c r="E292" s="385">
        <v>0</v>
      </c>
      <c r="F292" s="386">
        <v>0</v>
      </c>
      <c r="G292" s="352">
        <f t="shared" si="103"/>
        <v>0</v>
      </c>
      <c r="H292" s="352">
        <f t="shared" si="104"/>
        <v>8.4</v>
      </c>
      <c r="I292" s="378">
        <v>352.43</v>
      </c>
      <c r="J292" s="387">
        <f t="shared" si="122"/>
        <v>2960.41</v>
      </c>
      <c r="K292" s="336">
        <f t="shared" si="123"/>
        <v>0</v>
      </c>
      <c r="L292" s="336">
        <f t="shared" si="124"/>
        <v>0</v>
      </c>
      <c r="M292" s="336">
        <f t="shared" si="125"/>
        <v>0</v>
      </c>
      <c r="N292" s="336">
        <f t="shared" si="126"/>
        <v>2960.41</v>
      </c>
      <c r="O292" s="356">
        <f t="shared" si="105"/>
        <v>0</v>
      </c>
    </row>
    <row r="293" spans="1:15" s="324" customFormat="1" ht="18">
      <c r="A293" s="351" t="str">
        <f>'[1]Orçamento Sintético'!A295</f>
        <v>1.20.02.7</v>
      </c>
      <c r="B293" s="351" t="str">
        <f>'[1]Orçamento Sintético'!D295</f>
        <v>Pintura de acabamento com lixamento, aplicação de 01 demão de tinta à base de zarcão e 02 demãos de tinta esmalte</v>
      </c>
      <c r="C293" s="351" t="str">
        <f>'[1]Orçamento Sintético'!E295</f>
        <v>m²</v>
      </c>
      <c r="D293" s="351">
        <v>111.01</v>
      </c>
      <c r="E293" s="385">
        <v>0</v>
      </c>
      <c r="F293" s="386">
        <v>0</v>
      </c>
      <c r="G293" s="352">
        <f t="shared" si="103"/>
        <v>0</v>
      </c>
      <c r="H293" s="352">
        <f t="shared" si="104"/>
        <v>111.01</v>
      </c>
      <c r="I293" s="378">
        <v>26.63</v>
      </c>
      <c r="J293" s="387">
        <f>ROUND(D293*I293,2)-0.01</f>
        <v>2956.1899999999996</v>
      </c>
      <c r="K293" s="336">
        <f t="shared" si="123"/>
        <v>0</v>
      </c>
      <c r="L293" s="336">
        <f t="shared" si="124"/>
        <v>0</v>
      </c>
      <c r="M293" s="336">
        <f t="shared" si="125"/>
        <v>0</v>
      </c>
      <c r="N293" s="336">
        <f t="shared" si="126"/>
        <v>2956.1899999999996</v>
      </c>
      <c r="O293" s="356">
        <f t="shared" si="105"/>
        <v>0</v>
      </c>
    </row>
    <row r="294" spans="1:15" s="369" customFormat="1" ht="9">
      <c r="A294" s="390" t="str">
        <f>'[1]Orçamento Sintético'!A296</f>
        <v>1.20.03</v>
      </c>
      <c r="B294" s="390" t="str">
        <f>'[1]Orçamento Sintético'!D296</f>
        <v>PORTICO</v>
      </c>
      <c r="C294" s="390"/>
      <c r="D294" s="390"/>
      <c r="E294" s="391"/>
      <c r="F294" s="398"/>
      <c r="G294" s="371"/>
      <c r="H294" s="371"/>
      <c r="I294" s="406"/>
      <c r="J294" s="406">
        <f>SUM(J295:J302)</f>
        <v>6523.34</v>
      </c>
      <c r="K294" s="406">
        <f>SUM(K295:K302)</f>
        <v>0</v>
      </c>
      <c r="L294" s="406">
        <f>SUM(L295:L302)</f>
        <v>0</v>
      </c>
      <c r="M294" s="406">
        <f>SUM(M295:M302)</f>
        <v>0</v>
      </c>
      <c r="N294" s="406">
        <f>SUM(N295:N302)</f>
        <v>6523.34</v>
      </c>
      <c r="O294" s="375"/>
    </row>
    <row r="295" spans="1:15" s="324" customFormat="1" ht="9">
      <c r="A295" s="351" t="str">
        <f>'[1]Orçamento Sintético'!A297</f>
        <v>1.20.03.1</v>
      </c>
      <c r="B295" s="351" t="str">
        <f>'[1]Orçamento Sintético'!D297</f>
        <v>Demolição de concreto manualmente</v>
      </c>
      <c r="C295" s="351" t="str">
        <f>'[1]Orçamento Sintético'!E297</f>
        <v>m³</v>
      </c>
      <c r="D295" s="351">
        <v>0.18</v>
      </c>
      <c r="E295" s="385">
        <v>0</v>
      </c>
      <c r="F295" s="386">
        <v>0</v>
      </c>
      <c r="G295" s="352">
        <f t="shared" si="103"/>
        <v>0</v>
      </c>
      <c r="H295" s="352">
        <f t="shared" si="104"/>
        <v>0.18</v>
      </c>
      <c r="I295" s="378">
        <v>231.89</v>
      </c>
      <c r="J295" s="387">
        <f t="shared" ref="J295:J302" si="127">ROUND(D295*I295,2)</f>
        <v>41.74</v>
      </c>
      <c r="K295" s="336">
        <f t="shared" ref="K295:K302" si="128">E295*I295</f>
        <v>0</v>
      </c>
      <c r="L295" s="336">
        <f t="shared" ref="L295:L302" si="129">F295*I295</f>
        <v>0</v>
      </c>
      <c r="M295" s="336">
        <f t="shared" ref="M295:M302" si="130">G295*I295</f>
        <v>0</v>
      </c>
      <c r="N295" s="336">
        <f t="shared" ref="N295:N302" si="131">J295-M295</f>
        <v>41.74</v>
      </c>
      <c r="O295" s="356">
        <f t="shared" si="105"/>
        <v>0</v>
      </c>
    </row>
    <row r="296" spans="1:15" s="324" customFormat="1" ht="18">
      <c r="A296" s="351" t="str">
        <f>'[1]Orçamento Sintético'!A298</f>
        <v>1.20.03.2</v>
      </c>
      <c r="B296" s="351" t="str">
        <f>'[1]Orçamento Sintético'!D298</f>
        <v>Concreto simples usinado fck=30mpa, bombeado, lançado e adensado em superestrutura</v>
      </c>
      <c r="C296" s="351" t="str">
        <f>'[1]Orçamento Sintético'!E298</f>
        <v>m³</v>
      </c>
      <c r="D296" s="351">
        <v>0.65</v>
      </c>
      <c r="E296" s="385">
        <v>0</v>
      </c>
      <c r="F296" s="386">
        <v>0</v>
      </c>
      <c r="G296" s="352">
        <f t="shared" si="103"/>
        <v>0</v>
      </c>
      <c r="H296" s="352">
        <f t="shared" si="104"/>
        <v>0.65</v>
      </c>
      <c r="I296" s="378">
        <v>477.63</v>
      </c>
      <c r="J296" s="387">
        <f>ROUND(D296*I296,2)-0.01</f>
        <v>310.45</v>
      </c>
      <c r="K296" s="336">
        <f t="shared" si="128"/>
        <v>0</v>
      </c>
      <c r="L296" s="336">
        <f t="shared" si="129"/>
        <v>0</v>
      </c>
      <c r="M296" s="336">
        <f t="shared" si="130"/>
        <v>0</v>
      </c>
      <c r="N296" s="336">
        <f t="shared" si="131"/>
        <v>310.45</v>
      </c>
      <c r="O296" s="356">
        <f t="shared" si="105"/>
        <v>0</v>
      </c>
    </row>
    <row r="297" spans="1:15" s="324" customFormat="1" ht="18">
      <c r="A297" s="351" t="str">
        <f>'[1]Orçamento Sintético'!A299</f>
        <v>1.20.03.3</v>
      </c>
      <c r="B297" s="351" t="str">
        <f>'[1]Orçamento Sintético'!D299</f>
        <v>Forma plana para vigas, em compensado plastificado de 14mm, 04 usos, inclusive escoramento</v>
      </c>
      <c r="C297" s="351" t="str">
        <f>'[1]Orçamento Sintético'!E299</f>
        <v>m²</v>
      </c>
      <c r="D297" s="351">
        <v>9.31</v>
      </c>
      <c r="E297" s="385">
        <v>0</v>
      </c>
      <c r="F297" s="386">
        <v>0</v>
      </c>
      <c r="G297" s="352">
        <f t="shared" si="103"/>
        <v>0</v>
      </c>
      <c r="H297" s="352">
        <f t="shared" si="104"/>
        <v>9.31</v>
      </c>
      <c r="I297" s="378">
        <v>83.11</v>
      </c>
      <c r="J297" s="387">
        <f t="shared" si="127"/>
        <v>773.75</v>
      </c>
      <c r="K297" s="336">
        <f t="shared" si="128"/>
        <v>0</v>
      </c>
      <c r="L297" s="336">
        <f t="shared" si="129"/>
        <v>0</v>
      </c>
      <c r="M297" s="336">
        <f t="shared" si="130"/>
        <v>0</v>
      </c>
      <c r="N297" s="336">
        <f t="shared" si="131"/>
        <v>773.75</v>
      </c>
      <c r="O297" s="356">
        <f t="shared" si="105"/>
        <v>0</v>
      </c>
    </row>
    <row r="298" spans="1:15" s="324" customFormat="1" ht="27">
      <c r="A298" s="351" t="str">
        <f>'[1]Orçamento Sintético'!A300</f>
        <v>1.20.03.4</v>
      </c>
      <c r="B298" s="351" t="str">
        <f>'[1]Orçamento Sintético'!D300</f>
        <v>Aço CA - 50 Ø 6,3 a 12,5mm, inclusive corte, dobragem, montagem e colocacao de ferragens nas formas, para superestruturas e fundações - R1</v>
      </c>
      <c r="C298" s="351" t="str">
        <f>'[1]Orçamento Sintético'!E300</f>
        <v>kg</v>
      </c>
      <c r="D298" s="351">
        <v>20.45</v>
      </c>
      <c r="E298" s="385">
        <v>0</v>
      </c>
      <c r="F298" s="386">
        <v>0</v>
      </c>
      <c r="G298" s="352">
        <f t="shared" si="103"/>
        <v>0</v>
      </c>
      <c r="H298" s="352">
        <f t="shared" si="104"/>
        <v>20.45</v>
      </c>
      <c r="I298" s="378">
        <v>16.18</v>
      </c>
      <c r="J298" s="387">
        <f t="shared" si="127"/>
        <v>330.88</v>
      </c>
      <c r="K298" s="336">
        <f t="shared" si="128"/>
        <v>0</v>
      </c>
      <c r="L298" s="336">
        <f t="shared" si="129"/>
        <v>0</v>
      </c>
      <c r="M298" s="336">
        <f t="shared" si="130"/>
        <v>0</v>
      </c>
      <c r="N298" s="336">
        <f t="shared" si="131"/>
        <v>330.88</v>
      </c>
      <c r="O298" s="356">
        <f t="shared" si="105"/>
        <v>0</v>
      </c>
    </row>
    <row r="299" spans="1:15" s="324" customFormat="1" ht="27">
      <c r="A299" s="351" t="str">
        <f>'[1]Orçamento Sintético'!A301</f>
        <v>1.20.03.5</v>
      </c>
      <c r="B299" s="351" t="str">
        <f>'[1]Orçamento Sintético'!D301</f>
        <v>Aço CA - 60 Ø 4,2 a 9,5mm, inclusive corte, dobragem, montagem e colocacao de ferragens nas formas, para superestruturas e fundações - R1</v>
      </c>
      <c r="C299" s="351" t="str">
        <f>'[1]Orçamento Sintético'!E301</f>
        <v>kg</v>
      </c>
      <c r="D299" s="351">
        <v>5.31</v>
      </c>
      <c r="E299" s="385">
        <v>0</v>
      </c>
      <c r="F299" s="386">
        <v>0</v>
      </c>
      <c r="G299" s="352">
        <f t="shared" si="103"/>
        <v>0</v>
      </c>
      <c r="H299" s="352">
        <f t="shared" si="104"/>
        <v>5.31</v>
      </c>
      <c r="I299" s="378">
        <v>15.13</v>
      </c>
      <c r="J299" s="387">
        <f t="shared" si="127"/>
        <v>80.34</v>
      </c>
      <c r="K299" s="336">
        <f t="shared" si="128"/>
        <v>0</v>
      </c>
      <c r="L299" s="336">
        <f t="shared" si="129"/>
        <v>0</v>
      </c>
      <c r="M299" s="336">
        <f t="shared" si="130"/>
        <v>0</v>
      </c>
      <c r="N299" s="336">
        <f t="shared" si="131"/>
        <v>80.34</v>
      </c>
      <c r="O299" s="356">
        <f t="shared" si="105"/>
        <v>0</v>
      </c>
    </row>
    <row r="300" spans="1:15" s="324" customFormat="1" ht="18">
      <c r="A300" s="351" t="str">
        <f>'[1]Orçamento Sintético'!A302</f>
        <v>1.20.03.6</v>
      </c>
      <c r="B300" s="351" t="str">
        <f>'[1]Orçamento Sintético'!D302</f>
        <v>Chapisco em parede com argamassa traço t1 - 1:3 (cimento / areia) - Revisado 08/2015</v>
      </c>
      <c r="C300" s="351" t="str">
        <f>'[1]Orçamento Sintético'!E302</f>
        <v>m²</v>
      </c>
      <c r="D300" s="351">
        <v>56</v>
      </c>
      <c r="E300" s="385">
        <v>0</v>
      </c>
      <c r="F300" s="386">
        <v>0</v>
      </c>
      <c r="G300" s="352">
        <f t="shared" si="103"/>
        <v>0</v>
      </c>
      <c r="H300" s="352">
        <f t="shared" si="104"/>
        <v>56</v>
      </c>
      <c r="I300" s="378">
        <v>6.23</v>
      </c>
      <c r="J300" s="387">
        <f t="shared" si="127"/>
        <v>348.88</v>
      </c>
      <c r="K300" s="336">
        <f t="shared" si="128"/>
        <v>0</v>
      </c>
      <c r="L300" s="336">
        <f t="shared" si="129"/>
        <v>0</v>
      </c>
      <c r="M300" s="336">
        <f t="shared" si="130"/>
        <v>0</v>
      </c>
      <c r="N300" s="336">
        <f t="shared" si="131"/>
        <v>348.88</v>
      </c>
      <c r="O300" s="356">
        <f t="shared" si="105"/>
        <v>0</v>
      </c>
    </row>
    <row r="301" spans="1:15" s="324" customFormat="1" ht="18">
      <c r="A301" s="351" t="str">
        <f>'[1]Orçamento Sintético'!A303</f>
        <v>1.20.03.7</v>
      </c>
      <c r="B301" s="351" t="str">
        <f>'[1]Orçamento Sintético'!D303</f>
        <v>Reboco ou emboço externo, de parede, com argamassa traço t5 - 1:2:8 (cimento / cal / areia), espessura 2,0 cm</v>
      </c>
      <c r="C301" s="351" t="str">
        <f>'[1]Orçamento Sintético'!E303</f>
        <v>m²</v>
      </c>
      <c r="D301" s="351">
        <v>56</v>
      </c>
      <c r="E301" s="385">
        <v>0</v>
      </c>
      <c r="F301" s="386">
        <v>0</v>
      </c>
      <c r="G301" s="352">
        <f t="shared" si="103"/>
        <v>0</v>
      </c>
      <c r="H301" s="352">
        <f t="shared" si="104"/>
        <v>56</v>
      </c>
      <c r="I301" s="378">
        <v>32.479999999999997</v>
      </c>
      <c r="J301" s="387">
        <f t="shared" si="127"/>
        <v>1818.88</v>
      </c>
      <c r="K301" s="336">
        <f t="shared" si="128"/>
        <v>0</v>
      </c>
      <c r="L301" s="336">
        <f t="shared" si="129"/>
        <v>0</v>
      </c>
      <c r="M301" s="336">
        <f t="shared" si="130"/>
        <v>0</v>
      </c>
      <c r="N301" s="336">
        <f t="shared" si="131"/>
        <v>1818.88</v>
      </c>
      <c r="O301" s="356">
        <f t="shared" si="105"/>
        <v>0</v>
      </c>
    </row>
    <row r="302" spans="1:15" s="324" customFormat="1" ht="36">
      <c r="A302" s="351" t="str">
        <f>'[1]Orçamento Sintético'!A304</f>
        <v>1.20.03.8</v>
      </c>
      <c r="B302" s="351" t="str">
        <f>'[1]Orçamento Sintético'!D304</f>
        <v>Revestimento cerâmico para parede, 9,5 x 9,5 cm, pei-1, linha arq design, azul médio ou escuro, Portobello ou similar, aplicado com argamassa industrializada ac-ii, rejuntado, exclusive regularização de base ou emboço</v>
      </c>
      <c r="C302" s="351" t="str">
        <f>'[1]Orçamento Sintético'!E304</f>
        <v>m²</v>
      </c>
      <c r="D302" s="351">
        <v>46</v>
      </c>
      <c r="E302" s="385">
        <v>0</v>
      </c>
      <c r="F302" s="386">
        <v>0</v>
      </c>
      <c r="G302" s="352">
        <f t="shared" si="103"/>
        <v>0</v>
      </c>
      <c r="H302" s="352">
        <f t="shared" si="104"/>
        <v>46</v>
      </c>
      <c r="I302" s="378">
        <v>61.27</v>
      </c>
      <c r="J302" s="387">
        <f t="shared" si="127"/>
        <v>2818.42</v>
      </c>
      <c r="K302" s="336">
        <f t="shared" si="128"/>
        <v>0</v>
      </c>
      <c r="L302" s="336">
        <f t="shared" si="129"/>
        <v>0</v>
      </c>
      <c r="M302" s="336">
        <f t="shared" si="130"/>
        <v>0</v>
      </c>
      <c r="N302" s="336">
        <f t="shared" si="131"/>
        <v>2818.42</v>
      </c>
      <c r="O302" s="356">
        <f t="shared" si="105"/>
        <v>0</v>
      </c>
    </row>
    <row r="303" spans="1:15" s="369" customFormat="1" ht="9">
      <c r="A303" s="390" t="str">
        <f>'[1]Orçamento Sintético'!A305</f>
        <v>1.20.04</v>
      </c>
      <c r="B303" s="390" t="str">
        <f>'[1]Orçamento Sintético'!D305</f>
        <v>PASSARELA</v>
      </c>
      <c r="C303" s="390"/>
      <c r="D303" s="390"/>
      <c r="E303" s="391"/>
      <c r="F303" s="398"/>
      <c r="G303" s="371"/>
      <c r="H303" s="371"/>
      <c r="I303" s="406"/>
      <c r="J303" s="406">
        <f>SUM(J304:J310)</f>
        <v>33966.410000000003</v>
      </c>
      <c r="K303" s="406">
        <f>SUM(K304:K310)</f>
        <v>0</v>
      </c>
      <c r="L303" s="406">
        <f>SUM(L304:L310)</f>
        <v>0</v>
      </c>
      <c r="M303" s="406">
        <f>SUM(M304:M310)</f>
        <v>0</v>
      </c>
      <c r="N303" s="406">
        <f>SUM(N304:N310)</f>
        <v>33966.410000000003</v>
      </c>
      <c r="O303" s="375"/>
    </row>
    <row r="304" spans="1:15" s="324" customFormat="1" ht="18">
      <c r="A304" s="351" t="str">
        <f>'[1]Orçamento Sintético'!A306</f>
        <v>1.20.04.1</v>
      </c>
      <c r="B304" s="351" t="str">
        <f>'[1]Orçamento Sintético'!D306</f>
        <v>Escavação manual de vala ou cava em material de 1ª categoria, profundidade até 1,50m</v>
      </c>
      <c r="C304" s="351" t="str">
        <f>'[1]Orçamento Sintético'!E306</f>
        <v>m³</v>
      </c>
      <c r="D304" s="351">
        <v>0.63</v>
      </c>
      <c r="E304" s="385">
        <v>0</v>
      </c>
      <c r="F304" s="386">
        <v>0</v>
      </c>
      <c r="G304" s="352">
        <f t="shared" ref="G304:G337" si="132">SUM(E304:F304)</f>
        <v>0</v>
      </c>
      <c r="H304" s="352">
        <f t="shared" ref="H304:H337" si="133">SUM(D304-G304)</f>
        <v>0.63</v>
      </c>
      <c r="I304" s="378">
        <v>46.18</v>
      </c>
      <c r="J304" s="387">
        <f t="shared" ref="J304:J310" si="134">ROUND(D304*I304,2)</f>
        <v>29.09</v>
      </c>
      <c r="K304" s="336">
        <f t="shared" ref="K304:K310" si="135">E304*I304</f>
        <v>0</v>
      </c>
      <c r="L304" s="336">
        <f t="shared" ref="L304:L310" si="136">F304*I304</f>
        <v>0</v>
      </c>
      <c r="M304" s="336">
        <f t="shared" ref="M304:M310" si="137">G304*I304</f>
        <v>0</v>
      </c>
      <c r="N304" s="336">
        <f t="shared" ref="N304:N310" si="138">J304-M304</f>
        <v>29.09</v>
      </c>
      <c r="O304" s="356">
        <f t="shared" ref="O304:O339" si="139">L304/J304</f>
        <v>0</v>
      </c>
    </row>
    <row r="305" spans="1:15" s="324" customFormat="1" ht="27">
      <c r="A305" s="351" t="str">
        <f>'[1]Orçamento Sintético'!A307</f>
        <v>1.20.04.2</v>
      </c>
      <c r="B305" s="351" t="str">
        <f>'[1]Orçamento Sintético'!D307</f>
        <v>Concreto Armado fck=30,0MPa, usinado, bombeado, adensado e lançado, para uso Geral, com formas planas em compensado resinado 12mm (05 usos)</v>
      </c>
      <c r="C305" s="351" t="str">
        <f>'[1]Orçamento Sintético'!E307</f>
        <v>m³</v>
      </c>
      <c r="D305" s="351">
        <v>0.63</v>
      </c>
      <c r="E305" s="385">
        <v>0</v>
      </c>
      <c r="F305" s="386">
        <v>0</v>
      </c>
      <c r="G305" s="352">
        <f t="shared" si="132"/>
        <v>0</v>
      </c>
      <c r="H305" s="352">
        <f t="shared" si="133"/>
        <v>0.63</v>
      </c>
      <c r="I305" s="378">
        <v>2633.66</v>
      </c>
      <c r="J305" s="387">
        <f>ROUND(D305*I305,2)-0.01</f>
        <v>1659.2</v>
      </c>
      <c r="K305" s="336">
        <f t="shared" si="135"/>
        <v>0</v>
      </c>
      <c r="L305" s="336">
        <f t="shared" si="136"/>
        <v>0</v>
      </c>
      <c r="M305" s="336">
        <f t="shared" si="137"/>
        <v>0</v>
      </c>
      <c r="N305" s="336">
        <f t="shared" si="138"/>
        <v>1659.2</v>
      </c>
      <c r="O305" s="356">
        <f t="shared" si="139"/>
        <v>0</v>
      </c>
    </row>
    <row r="306" spans="1:15" s="324" customFormat="1" ht="18">
      <c r="A306" s="351" t="str">
        <f>'[1]Orçamento Sintético'!A308</f>
        <v>1.20.04.3</v>
      </c>
      <c r="B306" s="351" t="str">
        <f>'[1]Orçamento Sintético'!D308</f>
        <v>Cobertura em policarbonato alveolar de 8mm, fixado em peças de alumínio inclusive instalação</v>
      </c>
      <c r="C306" s="351" t="str">
        <f>'[1]Orçamento Sintético'!E308</f>
        <v>m²</v>
      </c>
      <c r="D306" s="351">
        <v>67.2</v>
      </c>
      <c r="E306" s="385">
        <v>0</v>
      </c>
      <c r="F306" s="386">
        <v>0</v>
      </c>
      <c r="G306" s="352">
        <f t="shared" si="132"/>
        <v>0</v>
      </c>
      <c r="H306" s="352">
        <f t="shared" si="133"/>
        <v>67.2</v>
      </c>
      <c r="I306" s="378">
        <v>342.71</v>
      </c>
      <c r="J306" s="387">
        <f t="shared" si="134"/>
        <v>23030.11</v>
      </c>
      <c r="K306" s="336">
        <f t="shared" si="135"/>
        <v>0</v>
      </c>
      <c r="L306" s="336">
        <f t="shared" si="136"/>
        <v>0</v>
      </c>
      <c r="M306" s="336">
        <f t="shared" si="137"/>
        <v>0</v>
      </c>
      <c r="N306" s="336">
        <f t="shared" si="138"/>
        <v>23030.11</v>
      </c>
      <c r="O306" s="356">
        <f t="shared" si="139"/>
        <v>0</v>
      </c>
    </row>
    <row r="307" spans="1:15" s="324" customFormat="1" ht="9">
      <c r="A307" s="351" t="str">
        <f>'[1]Orçamento Sintético'!A309</f>
        <v>1.20.04.4</v>
      </c>
      <c r="B307" s="351" t="str">
        <f>'[1]Orçamento Sintético'!D309</f>
        <v>Perfil u dobrado de chapa  udc simples- 100 x 50 x 3 mm com solda</v>
      </c>
      <c r="C307" s="351" t="str">
        <f>'[1]Orçamento Sintético'!E309</f>
        <v>m</v>
      </c>
      <c r="D307" s="351">
        <v>101</v>
      </c>
      <c r="E307" s="385">
        <v>0</v>
      </c>
      <c r="F307" s="386">
        <v>0</v>
      </c>
      <c r="G307" s="352">
        <f t="shared" si="132"/>
        <v>0</v>
      </c>
      <c r="H307" s="352">
        <f t="shared" si="133"/>
        <v>101</v>
      </c>
      <c r="I307" s="378">
        <v>63.51</v>
      </c>
      <c r="J307" s="387">
        <f t="shared" si="134"/>
        <v>6414.51</v>
      </c>
      <c r="K307" s="336">
        <f t="shared" si="135"/>
        <v>0</v>
      </c>
      <c r="L307" s="336">
        <f t="shared" si="136"/>
        <v>0</v>
      </c>
      <c r="M307" s="336">
        <f t="shared" si="137"/>
        <v>0</v>
      </c>
      <c r="N307" s="336">
        <f t="shared" si="138"/>
        <v>6414.51</v>
      </c>
      <c r="O307" s="356">
        <f t="shared" si="139"/>
        <v>0</v>
      </c>
    </row>
    <row r="308" spans="1:15" s="324" customFormat="1" ht="27">
      <c r="A308" s="351" t="str">
        <f>'[1]Orçamento Sintético'!A310</f>
        <v>1.20.04.5</v>
      </c>
      <c r="B308" s="351" t="str">
        <f>'[1]Orçamento Sintético'!D310</f>
        <v>Pintura de proteção e/ou acabamento sobre superfícies metálicas com aplicação de 01 demão de primer epoxi rico em zinco, e = 35 micra - R1</v>
      </c>
      <c r="C308" s="351" t="str">
        <f>'[1]Orçamento Sintético'!E310</f>
        <v>m²</v>
      </c>
      <c r="D308" s="351">
        <v>55.52</v>
      </c>
      <c r="E308" s="385">
        <v>0</v>
      </c>
      <c r="F308" s="386">
        <v>0</v>
      </c>
      <c r="G308" s="352">
        <f t="shared" si="132"/>
        <v>0</v>
      </c>
      <c r="H308" s="352">
        <f t="shared" si="133"/>
        <v>55.52</v>
      </c>
      <c r="I308" s="378">
        <v>15.91</v>
      </c>
      <c r="J308" s="387">
        <f t="shared" si="134"/>
        <v>883.32</v>
      </c>
      <c r="K308" s="336">
        <f t="shared" si="135"/>
        <v>0</v>
      </c>
      <c r="L308" s="336">
        <f t="shared" si="136"/>
        <v>0</v>
      </c>
      <c r="M308" s="336">
        <f t="shared" si="137"/>
        <v>0</v>
      </c>
      <c r="N308" s="336">
        <f t="shared" si="138"/>
        <v>883.32</v>
      </c>
      <c r="O308" s="356">
        <f t="shared" si="139"/>
        <v>0</v>
      </c>
    </row>
    <row r="309" spans="1:15" s="324" customFormat="1" ht="27">
      <c r="A309" s="351" t="str">
        <f>'[1]Orçamento Sintético'!A311</f>
        <v>1.20.04.6</v>
      </c>
      <c r="B309" s="351" t="str">
        <f>'[1]Orçamento Sintético'!D311</f>
        <v>Pintura de acabamento em superfícies metálicas com aplicação de 01 demão de tinta esmalte epoxi (cores diversas), e = 35 micra - R1</v>
      </c>
      <c r="C309" s="351" t="str">
        <f>'[1]Orçamento Sintético'!E311</f>
        <v>m²</v>
      </c>
      <c r="D309" s="351">
        <v>55.52</v>
      </c>
      <c r="E309" s="385">
        <v>0</v>
      </c>
      <c r="F309" s="386">
        <v>0</v>
      </c>
      <c r="G309" s="352">
        <f t="shared" si="132"/>
        <v>0</v>
      </c>
      <c r="H309" s="352">
        <f t="shared" si="133"/>
        <v>55.52</v>
      </c>
      <c r="I309" s="378">
        <v>14.05</v>
      </c>
      <c r="J309" s="387">
        <f>ROUND(D309*I309,2)-0.01</f>
        <v>780.05</v>
      </c>
      <c r="K309" s="336">
        <f t="shared" si="135"/>
        <v>0</v>
      </c>
      <c r="L309" s="336">
        <f t="shared" si="136"/>
        <v>0</v>
      </c>
      <c r="M309" s="336">
        <f t="shared" si="137"/>
        <v>0</v>
      </c>
      <c r="N309" s="336">
        <f t="shared" si="138"/>
        <v>780.05</v>
      </c>
      <c r="O309" s="356">
        <f t="shared" si="139"/>
        <v>0</v>
      </c>
    </row>
    <row r="310" spans="1:15" s="324" customFormat="1" ht="9">
      <c r="A310" s="351" t="str">
        <f>'[1]Orçamento Sintético'!A312</f>
        <v>1.20.04.7</v>
      </c>
      <c r="B310" s="351" t="str">
        <f>'[1]Orçamento Sintético'!D312</f>
        <v>Chapa xadrez 1/4""</v>
      </c>
      <c r="C310" s="351" t="str">
        <f>'[1]Orçamento Sintético'!E312</f>
        <v>kg</v>
      </c>
      <c r="D310" s="351">
        <v>68.709999999999994</v>
      </c>
      <c r="E310" s="385">
        <v>0</v>
      </c>
      <c r="F310" s="386">
        <v>0</v>
      </c>
      <c r="G310" s="352">
        <f t="shared" si="132"/>
        <v>0</v>
      </c>
      <c r="H310" s="352">
        <f t="shared" si="133"/>
        <v>68.709999999999994</v>
      </c>
      <c r="I310" s="378">
        <v>17.03</v>
      </c>
      <c r="J310" s="387">
        <f t="shared" si="134"/>
        <v>1170.1300000000001</v>
      </c>
      <c r="K310" s="336">
        <f t="shared" si="135"/>
        <v>0</v>
      </c>
      <c r="L310" s="336">
        <f t="shared" si="136"/>
        <v>0</v>
      </c>
      <c r="M310" s="336">
        <f t="shared" si="137"/>
        <v>0</v>
      </c>
      <c r="N310" s="336">
        <f t="shared" si="138"/>
        <v>1170.1300000000001</v>
      </c>
      <c r="O310" s="356">
        <f t="shared" si="139"/>
        <v>0</v>
      </c>
    </row>
    <row r="311" spans="1:15" s="369" customFormat="1" ht="9">
      <c r="A311" s="390" t="str">
        <f>'[1]Orçamento Sintético'!A313</f>
        <v>1.20.05</v>
      </c>
      <c r="B311" s="390" t="str">
        <f>'[1]Orçamento Sintético'!D313</f>
        <v>DEPÓSITO</v>
      </c>
      <c r="C311" s="390"/>
      <c r="D311" s="390"/>
      <c r="E311" s="391"/>
      <c r="F311" s="398"/>
      <c r="G311" s="371"/>
      <c r="H311" s="371"/>
      <c r="I311" s="406"/>
      <c r="J311" s="406">
        <f>SUM(J312:J331)</f>
        <v>13428.61</v>
      </c>
      <c r="K311" s="406">
        <f>SUM(K312:K331)</f>
        <v>0</v>
      </c>
      <c r="L311" s="406">
        <f>SUM(L312:L331)</f>
        <v>0</v>
      </c>
      <c r="M311" s="406">
        <f>SUM(M312:M331)</f>
        <v>0</v>
      </c>
      <c r="N311" s="406">
        <f>SUM(N312:N331)</f>
        <v>13428.61</v>
      </c>
      <c r="O311" s="375"/>
    </row>
    <row r="312" spans="1:15" s="324" customFormat="1" ht="9">
      <c r="A312" s="351" t="str">
        <f>'[1]Orçamento Sintético'!A314</f>
        <v>1.20.05.1</v>
      </c>
      <c r="B312" s="351" t="str">
        <f>'[1]Orçamento Sintético'!D314</f>
        <v>Remoção de esquadria metálica, com ou sem reaproveitamento</v>
      </c>
      <c r="C312" s="351" t="str">
        <f>'[1]Orçamento Sintético'!E314</f>
        <v>m²</v>
      </c>
      <c r="D312" s="351">
        <v>1.89</v>
      </c>
      <c r="E312" s="385">
        <v>0</v>
      </c>
      <c r="F312" s="386">
        <v>0</v>
      </c>
      <c r="G312" s="352">
        <f t="shared" si="132"/>
        <v>0</v>
      </c>
      <c r="H312" s="352">
        <f t="shared" si="133"/>
        <v>1.89</v>
      </c>
      <c r="I312" s="378">
        <v>16.059999999999999</v>
      </c>
      <c r="J312" s="387">
        <f t="shared" ref="J312:J329" si="140">ROUND(D312*I312,2)</f>
        <v>30.35</v>
      </c>
      <c r="K312" s="336">
        <f t="shared" ref="K312:K331" si="141">E312*I312</f>
        <v>0</v>
      </c>
      <c r="L312" s="336">
        <f t="shared" ref="L312:L331" si="142">F312*I312</f>
        <v>0</v>
      </c>
      <c r="M312" s="336">
        <f t="shared" ref="M312:M331" si="143">G312*I312</f>
        <v>0</v>
      </c>
      <c r="N312" s="336">
        <f t="shared" ref="N312:N331" si="144">J312-M312</f>
        <v>30.35</v>
      </c>
      <c r="O312" s="356">
        <f t="shared" si="139"/>
        <v>0</v>
      </c>
    </row>
    <row r="313" spans="1:15" s="324" customFormat="1" ht="9">
      <c r="A313" s="351" t="str">
        <f>'[1]Orçamento Sintético'!A315</f>
        <v>1.20.05.2</v>
      </c>
      <c r="B313" s="351" t="str">
        <f>'[1]Orçamento Sintético'!D315</f>
        <v>Remoção de esquadria de alumínio e vidro</v>
      </c>
      <c r="C313" s="351" t="str">
        <f>'[1]Orçamento Sintético'!E315</f>
        <v>m²</v>
      </c>
      <c r="D313" s="351">
        <v>1.89</v>
      </c>
      <c r="E313" s="385">
        <v>0</v>
      </c>
      <c r="F313" s="386">
        <v>0</v>
      </c>
      <c r="G313" s="352">
        <f t="shared" si="132"/>
        <v>0</v>
      </c>
      <c r="H313" s="352">
        <f t="shared" si="133"/>
        <v>1.89</v>
      </c>
      <c r="I313" s="378">
        <v>13.61</v>
      </c>
      <c r="J313" s="387">
        <f t="shared" si="140"/>
        <v>25.72</v>
      </c>
      <c r="K313" s="336">
        <f t="shared" si="141"/>
        <v>0</v>
      </c>
      <c r="L313" s="336">
        <f t="shared" si="142"/>
        <v>0</v>
      </c>
      <c r="M313" s="336">
        <f t="shared" si="143"/>
        <v>0</v>
      </c>
      <c r="N313" s="336">
        <f t="shared" si="144"/>
        <v>25.72</v>
      </c>
      <c r="O313" s="356">
        <f t="shared" si="139"/>
        <v>0</v>
      </c>
    </row>
    <row r="314" spans="1:15" s="324" customFormat="1" ht="9">
      <c r="A314" s="351" t="str">
        <f>'[1]Orçamento Sintético'!A316</f>
        <v>1.20.05.3</v>
      </c>
      <c r="B314" s="351" t="str">
        <f>'[1]Orçamento Sintético'!D316</f>
        <v>Remoção de caixa pre-moldada de concreto para ar condicionado</v>
      </c>
      <c r="C314" s="351" t="str">
        <f>'[1]Orçamento Sintético'!E316</f>
        <v>un</v>
      </c>
      <c r="D314" s="351">
        <v>1</v>
      </c>
      <c r="E314" s="385">
        <v>0</v>
      </c>
      <c r="F314" s="386">
        <v>0</v>
      </c>
      <c r="G314" s="352">
        <f t="shared" si="132"/>
        <v>0</v>
      </c>
      <c r="H314" s="352">
        <f t="shared" si="133"/>
        <v>1</v>
      </c>
      <c r="I314" s="378">
        <v>16.45</v>
      </c>
      <c r="J314" s="387">
        <f t="shared" si="140"/>
        <v>16.45</v>
      </c>
      <c r="K314" s="336">
        <f t="shared" si="141"/>
        <v>0</v>
      </c>
      <c r="L314" s="336">
        <f t="shared" si="142"/>
        <v>0</v>
      </c>
      <c r="M314" s="336">
        <f t="shared" si="143"/>
        <v>0</v>
      </c>
      <c r="N314" s="336">
        <f t="shared" si="144"/>
        <v>16.45</v>
      </c>
      <c r="O314" s="356">
        <f t="shared" si="139"/>
        <v>0</v>
      </c>
    </row>
    <row r="315" spans="1:15" s="324" customFormat="1" ht="18">
      <c r="A315" s="351" t="str">
        <f>'[1]Orçamento Sintético'!A317</f>
        <v>1.20.05.4</v>
      </c>
      <c r="B315" s="351" t="str">
        <f>'[1]Orçamento Sintético'!D317</f>
        <v>Demolição de laje pre-fabricada comum ou em treliça, inclusive capeamento</v>
      </c>
      <c r="C315" s="351" t="str">
        <f>'[1]Orçamento Sintético'!E317</f>
        <v>m²</v>
      </c>
      <c r="D315" s="351">
        <v>18.53</v>
      </c>
      <c r="E315" s="385">
        <v>0</v>
      </c>
      <c r="F315" s="386">
        <v>0</v>
      </c>
      <c r="G315" s="352">
        <f t="shared" si="132"/>
        <v>0</v>
      </c>
      <c r="H315" s="352">
        <f t="shared" si="133"/>
        <v>18.53</v>
      </c>
      <c r="I315" s="378">
        <v>17.46</v>
      </c>
      <c r="J315" s="387">
        <f t="shared" si="140"/>
        <v>323.52999999999997</v>
      </c>
      <c r="K315" s="336">
        <f t="shared" si="141"/>
        <v>0</v>
      </c>
      <c r="L315" s="336">
        <f t="shared" si="142"/>
        <v>0</v>
      </c>
      <c r="M315" s="336">
        <f t="shared" si="143"/>
        <v>0</v>
      </c>
      <c r="N315" s="336">
        <f t="shared" si="144"/>
        <v>323.52999999999997</v>
      </c>
      <c r="O315" s="356">
        <f t="shared" si="139"/>
        <v>0</v>
      </c>
    </row>
    <row r="316" spans="1:15" s="324" customFormat="1" ht="9">
      <c r="A316" s="351" t="str">
        <f>'[1]Orçamento Sintético'!A318</f>
        <v>1.20.05.5</v>
      </c>
      <c r="B316" s="351" t="str">
        <f>'[1]Orçamento Sintético'!D318</f>
        <v>Demolição de alvenaria de bloco cerâmico e=0,09m - revestida</v>
      </c>
      <c r="C316" s="351" t="str">
        <f>'[1]Orçamento Sintético'!E318</f>
        <v>m³</v>
      </c>
      <c r="D316" s="351">
        <v>1.04</v>
      </c>
      <c r="E316" s="385">
        <v>0</v>
      </c>
      <c r="F316" s="386">
        <v>0</v>
      </c>
      <c r="G316" s="352">
        <f t="shared" si="132"/>
        <v>0</v>
      </c>
      <c r="H316" s="352">
        <f t="shared" si="133"/>
        <v>1.04</v>
      </c>
      <c r="I316" s="378">
        <v>26.98</v>
      </c>
      <c r="J316" s="387">
        <f>ROUND(D316*I316,2)-0.01</f>
        <v>28.049999999999997</v>
      </c>
      <c r="K316" s="336">
        <f t="shared" si="141"/>
        <v>0</v>
      </c>
      <c r="L316" s="336">
        <f t="shared" si="142"/>
        <v>0</v>
      </c>
      <c r="M316" s="336">
        <f t="shared" si="143"/>
        <v>0</v>
      </c>
      <c r="N316" s="336">
        <f t="shared" si="144"/>
        <v>28.049999999999997</v>
      </c>
      <c r="O316" s="356">
        <f t="shared" si="139"/>
        <v>0</v>
      </c>
    </row>
    <row r="317" spans="1:15" s="324" customFormat="1" ht="27">
      <c r="A317" s="351" t="str">
        <f>'[1]Orçamento Sintético'!A319</f>
        <v>1.20.05.6</v>
      </c>
      <c r="B317" s="351" t="str">
        <f>'[1]Orçamento Sintético'!D319</f>
        <v>Concreto Armado fck=30,0MPa, usinado, bombeado, adensado e lançado, para uso Geral, com formas planas em compensado resinado 12mm (05 usos)</v>
      </c>
      <c r="C317" s="351" t="str">
        <f>'[1]Orçamento Sintético'!E319</f>
        <v>m³</v>
      </c>
      <c r="D317" s="351">
        <v>0.78</v>
      </c>
      <c r="E317" s="385">
        <v>0</v>
      </c>
      <c r="F317" s="386">
        <v>0</v>
      </c>
      <c r="G317" s="352">
        <f t="shared" si="132"/>
        <v>0</v>
      </c>
      <c r="H317" s="352">
        <f t="shared" si="133"/>
        <v>0.78</v>
      </c>
      <c r="I317" s="378">
        <v>2633.66</v>
      </c>
      <c r="J317" s="387">
        <f t="shared" si="140"/>
        <v>2054.25</v>
      </c>
      <c r="K317" s="336">
        <f t="shared" si="141"/>
        <v>0</v>
      </c>
      <c r="L317" s="336">
        <f t="shared" si="142"/>
        <v>0</v>
      </c>
      <c r="M317" s="336">
        <f t="shared" si="143"/>
        <v>0</v>
      </c>
      <c r="N317" s="336">
        <f t="shared" si="144"/>
        <v>2054.25</v>
      </c>
      <c r="O317" s="356">
        <f t="shared" si="139"/>
        <v>0</v>
      </c>
    </row>
    <row r="318" spans="1:15" s="324" customFormat="1" ht="27">
      <c r="A318" s="351" t="str">
        <f>'[1]Orçamento Sintético'!A320</f>
        <v>1.20.05.7</v>
      </c>
      <c r="B318" s="351" t="str">
        <f>'[1]Orçamento Sintético'!D320</f>
        <v>Laje pré-fabricada treliçada para piso ou cobertura, intereixo 38cm, h=12cm, el. enchimento em EPS h=8cm, inclusive escoramento em madeira e capeamento 4cm.</v>
      </c>
      <c r="C318" s="351" t="str">
        <f>'[1]Orçamento Sintético'!E320</f>
        <v>m²</v>
      </c>
      <c r="D318" s="351">
        <v>18.53</v>
      </c>
      <c r="E318" s="385">
        <v>0</v>
      </c>
      <c r="F318" s="386">
        <v>0</v>
      </c>
      <c r="G318" s="352">
        <f t="shared" si="132"/>
        <v>0</v>
      </c>
      <c r="H318" s="352">
        <f t="shared" si="133"/>
        <v>18.53</v>
      </c>
      <c r="I318" s="378">
        <v>170.18</v>
      </c>
      <c r="J318" s="387">
        <f>ROUND(D318*I318,2)-0.01</f>
        <v>3153.43</v>
      </c>
      <c r="K318" s="336">
        <f t="shared" si="141"/>
        <v>0</v>
      </c>
      <c r="L318" s="336">
        <f t="shared" si="142"/>
        <v>0</v>
      </c>
      <c r="M318" s="336">
        <f t="shared" si="143"/>
        <v>0</v>
      </c>
      <c r="N318" s="336">
        <f t="shared" si="144"/>
        <v>3153.43</v>
      </c>
      <c r="O318" s="356">
        <f t="shared" si="139"/>
        <v>0</v>
      </c>
    </row>
    <row r="319" spans="1:15" s="324" customFormat="1" ht="18">
      <c r="A319" s="351" t="str">
        <f>'[1]Orçamento Sintético'!A321</f>
        <v>1.20.05.8</v>
      </c>
      <c r="B319" s="351" t="str">
        <f>'[1]Orçamento Sintético'!D321</f>
        <v>Alvenaria bloco cerâmico vedação, 9x19x24cm, e=9cm, com argamassa t5 - 1:2:8 (cimento/cal/areia), junta=1cm - Rev.09</v>
      </c>
      <c r="C319" s="351" t="str">
        <f>'[1]Orçamento Sintético'!E321</f>
        <v>m²</v>
      </c>
      <c r="D319" s="351">
        <v>6.93</v>
      </c>
      <c r="E319" s="385">
        <v>0</v>
      </c>
      <c r="F319" s="386">
        <v>0</v>
      </c>
      <c r="G319" s="352">
        <f t="shared" si="132"/>
        <v>0</v>
      </c>
      <c r="H319" s="352">
        <f t="shared" si="133"/>
        <v>6.93</v>
      </c>
      <c r="I319" s="378">
        <v>45.11</v>
      </c>
      <c r="J319" s="387">
        <f t="shared" si="140"/>
        <v>312.61</v>
      </c>
      <c r="K319" s="336">
        <f t="shared" si="141"/>
        <v>0</v>
      </c>
      <c r="L319" s="336">
        <f t="shared" si="142"/>
        <v>0</v>
      </c>
      <c r="M319" s="336">
        <f t="shared" si="143"/>
        <v>0</v>
      </c>
      <c r="N319" s="336">
        <f t="shared" si="144"/>
        <v>312.61</v>
      </c>
      <c r="O319" s="356">
        <f t="shared" si="139"/>
        <v>0</v>
      </c>
    </row>
    <row r="320" spans="1:15" s="324" customFormat="1" ht="18">
      <c r="A320" s="351" t="str">
        <f>'[1]Orçamento Sintético'!A322</f>
        <v>1.20.05.9</v>
      </c>
      <c r="B320" s="351" t="str">
        <f>'[1]Orçamento Sintético'!D322</f>
        <v>Chapisco em parede com argamassa traço t1 - 1:3 (cimento / areia) - Revisado 08/2015</v>
      </c>
      <c r="C320" s="351" t="str">
        <f>'[1]Orçamento Sintético'!E322</f>
        <v>m²</v>
      </c>
      <c r="D320" s="351">
        <v>13.86</v>
      </c>
      <c r="E320" s="385">
        <v>0</v>
      </c>
      <c r="F320" s="386">
        <v>0</v>
      </c>
      <c r="G320" s="352">
        <f t="shared" si="132"/>
        <v>0</v>
      </c>
      <c r="H320" s="352">
        <f t="shared" si="133"/>
        <v>13.86</v>
      </c>
      <c r="I320" s="378">
        <v>6.23</v>
      </c>
      <c r="J320" s="387">
        <f t="shared" ref="J320:J321" si="145">ROUND(D320*I320,2)-0.01</f>
        <v>86.339999999999989</v>
      </c>
      <c r="K320" s="336">
        <f t="shared" si="141"/>
        <v>0</v>
      </c>
      <c r="L320" s="336">
        <f t="shared" si="142"/>
        <v>0</v>
      </c>
      <c r="M320" s="336">
        <f t="shared" si="143"/>
        <v>0</v>
      </c>
      <c r="N320" s="336">
        <f t="shared" si="144"/>
        <v>86.339999999999989</v>
      </c>
      <c r="O320" s="356">
        <f t="shared" si="139"/>
        <v>0</v>
      </c>
    </row>
    <row r="321" spans="1:15" s="324" customFormat="1" ht="18">
      <c r="A321" s="351" t="str">
        <f>'[1]Orçamento Sintético'!A323</f>
        <v>1.20.05.10</v>
      </c>
      <c r="B321" s="351" t="str">
        <f>'[1]Orçamento Sintético'!D323</f>
        <v>Reboco ou emboço interno, de teto, com argamassa traço t6 - 1:2:10 (cimento / cal / areia), espessura 1,5 cm</v>
      </c>
      <c r="C321" s="351" t="str">
        <f>'[1]Orçamento Sintético'!E323</f>
        <v>m²</v>
      </c>
      <c r="D321" s="351">
        <v>13.86</v>
      </c>
      <c r="E321" s="385">
        <v>0</v>
      </c>
      <c r="F321" s="386">
        <v>0</v>
      </c>
      <c r="G321" s="352">
        <f t="shared" si="132"/>
        <v>0</v>
      </c>
      <c r="H321" s="352">
        <f t="shared" si="133"/>
        <v>13.86</v>
      </c>
      <c r="I321" s="378">
        <v>32.729999999999997</v>
      </c>
      <c r="J321" s="387">
        <f t="shared" si="145"/>
        <v>453.63</v>
      </c>
      <c r="K321" s="336">
        <f t="shared" si="141"/>
        <v>0</v>
      </c>
      <c r="L321" s="336">
        <f t="shared" si="142"/>
        <v>0</v>
      </c>
      <c r="M321" s="336">
        <f t="shared" si="143"/>
        <v>0</v>
      </c>
      <c r="N321" s="336">
        <f t="shared" si="144"/>
        <v>453.63</v>
      </c>
      <c r="O321" s="356">
        <f t="shared" si="139"/>
        <v>0</v>
      </c>
    </row>
    <row r="322" spans="1:15" s="324" customFormat="1" ht="27">
      <c r="A322" s="351" t="str">
        <f>'[1]Orçamento Sintético'!A324</f>
        <v>1.20.05.11</v>
      </c>
      <c r="B322" s="351" t="str">
        <f>'[1]Orçamento Sintético'!D324</f>
        <v>Impermeabilização c/ manta asfáltica aluminizada 3mm, estruturada com não-tecido de poliéster, inclusive aplicação de 1 demão de primer</v>
      </c>
      <c r="C322" s="351" t="str">
        <f>'[1]Orçamento Sintético'!E324</f>
        <v>m²</v>
      </c>
      <c r="D322" s="351">
        <v>24.08</v>
      </c>
      <c r="E322" s="385">
        <v>0</v>
      </c>
      <c r="F322" s="386">
        <v>0</v>
      </c>
      <c r="G322" s="352">
        <f t="shared" si="132"/>
        <v>0</v>
      </c>
      <c r="H322" s="352">
        <f t="shared" si="133"/>
        <v>24.08</v>
      </c>
      <c r="I322" s="378">
        <v>108.02</v>
      </c>
      <c r="J322" s="387">
        <f t="shared" si="140"/>
        <v>2601.12</v>
      </c>
      <c r="K322" s="336">
        <f t="shared" si="141"/>
        <v>0</v>
      </c>
      <c r="L322" s="336">
        <f t="shared" si="142"/>
        <v>0</v>
      </c>
      <c r="M322" s="336">
        <f t="shared" si="143"/>
        <v>0</v>
      </c>
      <c r="N322" s="336">
        <f t="shared" si="144"/>
        <v>2601.12</v>
      </c>
      <c r="O322" s="356">
        <f t="shared" si="139"/>
        <v>0</v>
      </c>
    </row>
    <row r="323" spans="1:15" s="324" customFormat="1" ht="9">
      <c r="A323" s="351" t="str">
        <f>'[1]Orçamento Sintético'!A325</f>
        <v>1.20.05.12</v>
      </c>
      <c r="B323" s="351" t="str">
        <f>'[1]Orçamento Sintético'!D325</f>
        <v>Cobogó de cimento, com único furo, dim: 20 x 20cm</v>
      </c>
      <c r="C323" s="351" t="str">
        <f>'[1]Orçamento Sintético'!E325</f>
        <v>m²</v>
      </c>
      <c r="D323" s="351">
        <v>1</v>
      </c>
      <c r="E323" s="385">
        <v>0</v>
      </c>
      <c r="F323" s="386">
        <v>0</v>
      </c>
      <c r="G323" s="352">
        <f t="shared" si="132"/>
        <v>0</v>
      </c>
      <c r="H323" s="352">
        <f t="shared" si="133"/>
        <v>1</v>
      </c>
      <c r="I323" s="378">
        <v>70.42</v>
      </c>
      <c r="J323" s="387">
        <f t="shared" si="140"/>
        <v>70.42</v>
      </c>
      <c r="K323" s="336">
        <f t="shared" si="141"/>
        <v>0</v>
      </c>
      <c r="L323" s="336">
        <f t="shared" si="142"/>
        <v>0</v>
      </c>
      <c r="M323" s="336">
        <f t="shared" si="143"/>
        <v>0</v>
      </c>
      <c r="N323" s="336">
        <f t="shared" si="144"/>
        <v>70.42</v>
      </c>
      <c r="O323" s="356">
        <f t="shared" si="139"/>
        <v>0</v>
      </c>
    </row>
    <row r="324" spans="1:15" s="324" customFormat="1" ht="27">
      <c r="A324" s="351" t="str">
        <f>'[1]Orçamento Sintético'!A326</f>
        <v>1.20.05.13</v>
      </c>
      <c r="B324" s="351" t="str">
        <f>'[1]Orçamento Sintético'!D326</f>
        <v>Portão de ferro de abrir, quadro em tubo de aço galv.1 1/2"", barra quadrada 1/2"" na vertical e barra chata de 1 x 3/16"" na horizontal, inclusive dobradiças e e ferrolho</v>
      </c>
      <c r="C324" s="351" t="str">
        <f>'[1]Orçamento Sintético'!E326</f>
        <v>m²</v>
      </c>
      <c r="D324" s="351">
        <v>1.89</v>
      </c>
      <c r="E324" s="385">
        <v>0</v>
      </c>
      <c r="F324" s="386">
        <v>0</v>
      </c>
      <c r="G324" s="352">
        <f t="shared" si="132"/>
        <v>0</v>
      </c>
      <c r="H324" s="352">
        <f t="shared" si="133"/>
        <v>1.89</v>
      </c>
      <c r="I324" s="378">
        <v>352.43</v>
      </c>
      <c r="J324" s="387">
        <f t="shared" si="140"/>
        <v>666.09</v>
      </c>
      <c r="K324" s="336">
        <f t="shared" si="141"/>
        <v>0</v>
      </c>
      <c r="L324" s="336">
        <f t="shared" si="142"/>
        <v>0</v>
      </c>
      <c r="M324" s="336">
        <f t="shared" si="143"/>
        <v>0</v>
      </c>
      <c r="N324" s="336">
        <f t="shared" si="144"/>
        <v>666.09</v>
      </c>
      <c r="O324" s="356">
        <f t="shared" si="139"/>
        <v>0</v>
      </c>
    </row>
    <row r="325" spans="1:15" s="324" customFormat="1" ht="18">
      <c r="A325" s="351" t="str">
        <f>'[1]Orçamento Sintético'!A327</f>
        <v>1.20.05.14</v>
      </c>
      <c r="B325" s="351" t="str">
        <f>'[1]Orçamento Sintético'!D327</f>
        <v>Porta de abrir em aluminio tipo veneziana, acabamento anodizado natural, sem guarnicao/alizar/vista</v>
      </c>
      <c r="C325" s="351" t="str">
        <f>'[1]Orçamento Sintético'!E327</f>
        <v>m²</v>
      </c>
      <c r="D325" s="351">
        <v>1.89</v>
      </c>
      <c r="E325" s="385">
        <v>0</v>
      </c>
      <c r="F325" s="386">
        <v>0</v>
      </c>
      <c r="G325" s="352">
        <f t="shared" si="132"/>
        <v>0</v>
      </c>
      <c r="H325" s="352">
        <f t="shared" si="133"/>
        <v>1.89</v>
      </c>
      <c r="I325" s="378">
        <v>424.87</v>
      </c>
      <c r="J325" s="387">
        <f t="shared" si="140"/>
        <v>803</v>
      </c>
      <c r="K325" s="336">
        <f t="shared" si="141"/>
        <v>0</v>
      </c>
      <c r="L325" s="336">
        <f t="shared" si="142"/>
        <v>0</v>
      </c>
      <c r="M325" s="336">
        <f t="shared" si="143"/>
        <v>0</v>
      </c>
      <c r="N325" s="336">
        <f t="shared" si="144"/>
        <v>803</v>
      </c>
      <c r="O325" s="356">
        <f t="shared" si="139"/>
        <v>0</v>
      </c>
    </row>
    <row r="326" spans="1:15" s="324" customFormat="1" ht="18">
      <c r="A326" s="351" t="str">
        <f>'[1]Orçamento Sintético'!A328</f>
        <v>1.20.05.15</v>
      </c>
      <c r="B326" s="351" t="str">
        <f>'[1]Orçamento Sintético'!D328</f>
        <v>Ponto de luz em teto ou parede, com eletroduto de pvc flexivel sanfonado aparente Ø 3/4""</v>
      </c>
      <c r="C326" s="351" t="str">
        <f>'[1]Orçamento Sintético'!E328</f>
        <v>un</v>
      </c>
      <c r="D326" s="351">
        <v>1</v>
      </c>
      <c r="E326" s="385">
        <v>0</v>
      </c>
      <c r="F326" s="386">
        <v>0</v>
      </c>
      <c r="G326" s="352">
        <f t="shared" si="132"/>
        <v>0</v>
      </c>
      <c r="H326" s="352">
        <f t="shared" si="133"/>
        <v>1</v>
      </c>
      <c r="I326" s="378">
        <v>216.69</v>
      </c>
      <c r="J326" s="387">
        <f t="shared" si="140"/>
        <v>216.69</v>
      </c>
      <c r="K326" s="336">
        <f t="shared" si="141"/>
        <v>0</v>
      </c>
      <c r="L326" s="336">
        <f t="shared" si="142"/>
        <v>0</v>
      </c>
      <c r="M326" s="336">
        <f t="shared" si="143"/>
        <v>0</v>
      </c>
      <c r="N326" s="336">
        <f t="shared" si="144"/>
        <v>216.69</v>
      </c>
      <c r="O326" s="356">
        <f t="shared" si="139"/>
        <v>0</v>
      </c>
    </row>
    <row r="327" spans="1:15" s="324" customFormat="1" ht="45">
      <c r="A327" s="351" t="str">
        <f>'[1]Orçamento Sintético'!A329</f>
        <v>1.20.05.16</v>
      </c>
      <c r="B327" s="351" t="str">
        <f>'[1]Orçamento Sintético'!D329</f>
        <v>PONTO DE ILUMINAÇÃO E TOMADA, RESIDENCIAL, INCLUINDO INTERRUPTOR SIMPLES E TOMADA 10A/250V, CAIXA ELÉTRICA, ELETRODUTO, CABO, RASGO, QUEBRA E CHUMBAMENTO (EXCLUINDO LUMINÁRIA E LÂMPADA). AF_01/2016</v>
      </c>
      <c r="C327" s="351" t="str">
        <f>'[1]Orçamento Sintético'!E329</f>
        <v>UN</v>
      </c>
      <c r="D327" s="351">
        <v>1</v>
      </c>
      <c r="E327" s="385">
        <v>0</v>
      </c>
      <c r="F327" s="386">
        <v>0</v>
      </c>
      <c r="G327" s="352">
        <f t="shared" si="132"/>
        <v>0</v>
      </c>
      <c r="H327" s="352">
        <f t="shared" si="133"/>
        <v>1</v>
      </c>
      <c r="I327" s="378">
        <v>202.58</v>
      </c>
      <c r="J327" s="387">
        <f t="shared" si="140"/>
        <v>202.58</v>
      </c>
      <c r="K327" s="336">
        <f t="shared" si="141"/>
        <v>0</v>
      </c>
      <c r="L327" s="336">
        <f t="shared" si="142"/>
        <v>0</v>
      </c>
      <c r="M327" s="336">
        <f t="shared" si="143"/>
        <v>0</v>
      </c>
      <c r="N327" s="336">
        <f t="shared" si="144"/>
        <v>202.58</v>
      </c>
      <c r="O327" s="356">
        <f t="shared" si="139"/>
        <v>0</v>
      </c>
    </row>
    <row r="328" spans="1:15" s="324" customFormat="1" ht="18">
      <c r="A328" s="351" t="str">
        <f>'[1]Orçamento Sintético'!A330</f>
        <v>1.20.05.17</v>
      </c>
      <c r="B328" s="351" t="str">
        <f>'[1]Orçamento Sintético'!D330</f>
        <v>Pintura p/ piso c/ aplicação de 2 demãos tinta novacor, cores cerâmica, concreto, verde ou azul - aplicação c/ rôlo - R1</v>
      </c>
      <c r="C328" s="351" t="str">
        <f>'[1]Orçamento Sintético'!E330</f>
        <v>m²</v>
      </c>
      <c r="D328" s="351">
        <v>16.010000000000002</v>
      </c>
      <c r="E328" s="385">
        <v>0</v>
      </c>
      <c r="F328" s="386">
        <v>0</v>
      </c>
      <c r="G328" s="352">
        <f t="shared" si="132"/>
        <v>0</v>
      </c>
      <c r="H328" s="352">
        <f t="shared" si="133"/>
        <v>16.010000000000002</v>
      </c>
      <c r="I328" s="378">
        <v>8.1300000000000008</v>
      </c>
      <c r="J328" s="387">
        <f t="shared" si="140"/>
        <v>130.16</v>
      </c>
      <c r="K328" s="336">
        <f t="shared" si="141"/>
        <v>0</v>
      </c>
      <c r="L328" s="336">
        <f t="shared" si="142"/>
        <v>0</v>
      </c>
      <c r="M328" s="336">
        <f t="shared" si="143"/>
        <v>0</v>
      </c>
      <c r="N328" s="336">
        <f t="shared" si="144"/>
        <v>130.16</v>
      </c>
      <c r="O328" s="356">
        <f t="shared" si="139"/>
        <v>0</v>
      </c>
    </row>
    <row r="329" spans="1:15" s="324" customFormat="1" ht="36">
      <c r="A329" s="351" t="str">
        <f>'[1]Orçamento Sintético'!A331</f>
        <v>1.20.05.18</v>
      </c>
      <c r="B329" s="351" t="str">
        <f>'[1]Orçamento Sintético'!D331</f>
        <v>Pintura de Letras - letreiro, sobre paredes, com lixamento, aplicação de 01 demão de líquido selador acrílico, 02 demãos de massa acrílica e 02 demãos de tinta pva latex convencional para exteriores</v>
      </c>
      <c r="C329" s="351" t="str">
        <f>'[1]Orçamento Sintético'!E331</f>
        <v>un</v>
      </c>
      <c r="D329" s="351">
        <v>51.96</v>
      </c>
      <c r="E329" s="385">
        <v>0</v>
      </c>
      <c r="F329" s="386">
        <v>0</v>
      </c>
      <c r="G329" s="352">
        <f t="shared" si="132"/>
        <v>0</v>
      </c>
      <c r="H329" s="352">
        <f t="shared" si="133"/>
        <v>51.96</v>
      </c>
      <c r="I329" s="378">
        <v>16.63</v>
      </c>
      <c r="J329" s="387">
        <f t="shared" si="140"/>
        <v>864.09</v>
      </c>
      <c r="K329" s="336">
        <f t="shared" si="141"/>
        <v>0</v>
      </c>
      <c r="L329" s="336">
        <f t="shared" si="142"/>
        <v>0</v>
      </c>
      <c r="M329" s="336">
        <f t="shared" si="143"/>
        <v>0</v>
      </c>
      <c r="N329" s="336">
        <f t="shared" si="144"/>
        <v>864.09</v>
      </c>
      <c r="O329" s="356">
        <f t="shared" si="139"/>
        <v>0</v>
      </c>
    </row>
    <row r="330" spans="1:15" s="324" customFormat="1" ht="27">
      <c r="A330" s="351" t="str">
        <f>'[1]Orçamento Sintético'!A332</f>
        <v>1.20.05.19</v>
      </c>
      <c r="B330" s="351" t="str">
        <f>'[1]Orçamento Sintético'!D332</f>
        <v>Pintura para interiores, sobre paredes ou tetos, com lixamento, aplicação de 01 demão de líquido selador e 02 demãos de tinta pva latex convencional para interiores</v>
      </c>
      <c r="C330" s="351" t="str">
        <f>'[1]Orçamento Sintético'!E332</f>
        <v>m²</v>
      </c>
      <c r="D330" s="351">
        <v>56.31</v>
      </c>
      <c r="E330" s="385">
        <v>0</v>
      </c>
      <c r="F330" s="386">
        <v>0</v>
      </c>
      <c r="G330" s="352">
        <f t="shared" si="132"/>
        <v>0</v>
      </c>
      <c r="H330" s="352">
        <f t="shared" si="133"/>
        <v>56.31</v>
      </c>
      <c r="I330" s="378">
        <v>22.45</v>
      </c>
      <c r="J330" s="387">
        <f t="shared" ref="J330:J331" si="146">ROUND(D330*I330,2)-0.01</f>
        <v>1264.1500000000001</v>
      </c>
      <c r="K330" s="336">
        <f t="shared" si="141"/>
        <v>0</v>
      </c>
      <c r="L330" s="336">
        <f t="shared" si="142"/>
        <v>0</v>
      </c>
      <c r="M330" s="336">
        <f t="shared" si="143"/>
        <v>0</v>
      </c>
      <c r="N330" s="336">
        <f t="shared" si="144"/>
        <v>1264.1500000000001</v>
      </c>
      <c r="O330" s="356">
        <f t="shared" si="139"/>
        <v>0</v>
      </c>
    </row>
    <row r="331" spans="1:15" s="324" customFormat="1" ht="18">
      <c r="A331" s="351" t="str">
        <f>'[1]Orçamento Sintético'!A333</f>
        <v>1.20.05.20</v>
      </c>
      <c r="B331" s="351" t="str">
        <f>'[1]Orçamento Sintético'!D333</f>
        <v>Pintura de acabamento com lixamento, aplicação de 01 demão de tinta à base de zarcão e 02 demãos de tinta esmalte</v>
      </c>
      <c r="C331" s="351" t="str">
        <f>'[1]Orçamento Sintético'!E333</f>
        <v>m²</v>
      </c>
      <c r="D331" s="351">
        <v>4.7300000000000004</v>
      </c>
      <c r="E331" s="385">
        <v>0</v>
      </c>
      <c r="F331" s="386">
        <v>0</v>
      </c>
      <c r="G331" s="352">
        <f t="shared" si="132"/>
        <v>0</v>
      </c>
      <c r="H331" s="352">
        <f t="shared" si="133"/>
        <v>4.7300000000000004</v>
      </c>
      <c r="I331" s="378">
        <v>26.63</v>
      </c>
      <c r="J331" s="387">
        <f t="shared" si="146"/>
        <v>125.94999999999999</v>
      </c>
      <c r="K331" s="336">
        <f t="shared" si="141"/>
        <v>0</v>
      </c>
      <c r="L331" s="336">
        <f t="shared" si="142"/>
        <v>0</v>
      </c>
      <c r="M331" s="336">
        <f t="shared" si="143"/>
        <v>0</v>
      </c>
      <c r="N331" s="336">
        <f t="shared" si="144"/>
        <v>125.94999999999999</v>
      </c>
      <c r="O331" s="356">
        <f t="shared" si="139"/>
        <v>0</v>
      </c>
    </row>
    <row r="332" spans="1:15" s="400" customFormat="1" ht="9">
      <c r="A332" s="381" t="str">
        <f>'[1]Orçamento Sintético'!A334</f>
        <v>1.21</v>
      </c>
      <c r="B332" s="381" t="str">
        <f>'[1]Orçamento Sintético'!D334</f>
        <v>DIVERSOS</v>
      </c>
      <c r="C332" s="381"/>
      <c r="D332" s="381"/>
      <c r="E332" s="388"/>
      <c r="F332" s="401"/>
      <c r="G332" s="402"/>
      <c r="H332" s="402"/>
      <c r="I332" s="408"/>
      <c r="J332" s="408">
        <f>SUM(J333:J337)</f>
        <v>4213.42</v>
      </c>
      <c r="K332" s="408">
        <f>SUM(K333:K337)</f>
        <v>0</v>
      </c>
      <c r="L332" s="408">
        <f>SUM(L333:L337)</f>
        <v>0</v>
      </c>
      <c r="M332" s="408">
        <f>SUM(M333:M337)</f>
        <v>0</v>
      </c>
      <c r="N332" s="408">
        <f>SUM(N333:N337)</f>
        <v>4213.42</v>
      </c>
      <c r="O332" s="405"/>
    </row>
    <row r="333" spans="1:15" s="324" customFormat="1" ht="9">
      <c r="A333" s="351" t="str">
        <f>'[1]Orçamento Sintético'!A335</f>
        <v>1.21.1</v>
      </c>
      <c r="B333" s="351" t="str">
        <f>'[1]Orçamento Sintético'!D335</f>
        <v>Limpeza geral</v>
      </c>
      <c r="C333" s="351" t="str">
        <f>'[1]Orçamento Sintético'!E335</f>
        <v>m²</v>
      </c>
      <c r="D333" s="351">
        <v>325.16000000000003</v>
      </c>
      <c r="E333" s="385">
        <v>0</v>
      </c>
      <c r="F333" s="386">
        <v>0</v>
      </c>
      <c r="G333" s="352">
        <f t="shared" si="132"/>
        <v>0</v>
      </c>
      <c r="H333" s="352">
        <f t="shared" si="133"/>
        <v>325.16000000000003</v>
      </c>
      <c r="I333" s="378">
        <v>2.2799999999999998</v>
      </c>
      <c r="J333" s="387">
        <f t="shared" ref="J333:J336" si="147">ROUND(D333*I333,2)</f>
        <v>741.36</v>
      </c>
      <c r="K333" s="336">
        <f t="shared" ref="K333:K337" si="148">E333*I333</f>
        <v>0</v>
      </c>
      <c r="L333" s="336">
        <f t="shared" ref="L333:L337" si="149">F333*I333</f>
        <v>0</v>
      </c>
      <c r="M333" s="336">
        <f t="shared" ref="M333:M337" si="150">G333*I333</f>
        <v>0</v>
      </c>
      <c r="N333" s="336">
        <f t="shared" ref="N333:N337" si="151">J333-M333</f>
        <v>741.36</v>
      </c>
      <c r="O333" s="356">
        <f t="shared" si="139"/>
        <v>0</v>
      </c>
    </row>
    <row r="334" spans="1:15" s="324" customFormat="1" ht="9">
      <c r="A334" s="351" t="str">
        <f>'[1]Orçamento Sintético'!A336</f>
        <v>1.21.2</v>
      </c>
      <c r="B334" s="351" t="str">
        <f>'[1]Orçamento Sintético'!D336</f>
        <v>Placa de inauguração de obra em alumínio 0,60 x 0,80 m</v>
      </c>
      <c r="C334" s="351" t="str">
        <f>'[1]Orçamento Sintético'!E336</f>
        <v>un</v>
      </c>
      <c r="D334" s="351">
        <v>1</v>
      </c>
      <c r="E334" s="385">
        <v>0</v>
      </c>
      <c r="F334" s="386">
        <v>0</v>
      </c>
      <c r="G334" s="352">
        <f t="shared" si="132"/>
        <v>0</v>
      </c>
      <c r="H334" s="352">
        <f t="shared" si="133"/>
        <v>1</v>
      </c>
      <c r="I334" s="378">
        <v>2093.52</v>
      </c>
      <c r="J334" s="387">
        <f t="shared" si="147"/>
        <v>2093.52</v>
      </c>
      <c r="K334" s="336">
        <f t="shared" si="148"/>
        <v>0</v>
      </c>
      <c r="L334" s="336">
        <f t="shared" si="149"/>
        <v>0</v>
      </c>
      <c r="M334" s="336">
        <f t="shared" si="150"/>
        <v>0</v>
      </c>
      <c r="N334" s="336">
        <f t="shared" si="151"/>
        <v>2093.52</v>
      </c>
      <c r="O334" s="356">
        <f t="shared" si="139"/>
        <v>0</v>
      </c>
    </row>
    <row r="335" spans="1:15" s="324" customFormat="1" ht="9">
      <c r="A335" s="351" t="str">
        <f>'[1]Orçamento Sintético'!A337</f>
        <v>1.21.3</v>
      </c>
      <c r="B335" s="351" t="str">
        <f>'[1]Orçamento Sintético'!D337</f>
        <v>Carga manual de material de 1ª categoria</v>
      </c>
      <c r="C335" s="351" t="str">
        <f>'[1]Orçamento Sintético'!E337</f>
        <v>m³</v>
      </c>
      <c r="D335" s="351">
        <v>14.89</v>
      </c>
      <c r="E335" s="385">
        <v>0</v>
      </c>
      <c r="F335" s="386">
        <v>0</v>
      </c>
      <c r="G335" s="352">
        <f t="shared" si="132"/>
        <v>0</v>
      </c>
      <c r="H335" s="352">
        <f t="shared" si="133"/>
        <v>14.89</v>
      </c>
      <c r="I335" s="378">
        <v>9.06</v>
      </c>
      <c r="J335" s="387">
        <f t="shared" si="147"/>
        <v>134.9</v>
      </c>
      <c r="K335" s="336">
        <f t="shared" si="148"/>
        <v>0</v>
      </c>
      <c r="L335" s="336">
        <f t="shared" si="149"/>
        <v>0</v>
      </c>
      <c r="M335" s="336">
        <f t="shared" si="150"/>
        <v>0</v>
      </c>
      <c r="N335" s="336">
        <f t="shared" si="151"/>
        <v>134.9</v>
      </c>
      <c r="O335" s="356">
        <f t="shared" si="139"/>
        <v>0</v>
      </c>
    </row>
    <row r="336" spans="1:15" s="324" customFormat="1" ht="18">
      <c r="A336" s="351" t="str">
        <f>'[1]Orçamento Sintético'!A338</f>
        <v>1.21.4</v>
      </c>
      <c r="B336" s="351" t="str">
        <f>'[1]Orçamento Sintético'!D338</f>
        <v>Transporte comercial com caminhão basculante de 10m³, em rodovia pavimentada (densidade=1,5t/m³)</v>
      </c>
      <c r="C336" s="351" t="str">
        <f>'[1]Orçamento Sintético'!E338</f>
        <v>tkm</v>
      </c>
      <c r="D336" s="351">
        <v>366.21</v>
      </c>
      <c r="E336" s="385">
        <v>0</v>
      </c>
      <c r="F336" s="386">
        <v>0</v>
      </c>
      <c r="G336" s="352">
        <f t="shared" si="132"/>
        <v>0</v>
      </c>
      <c r="H336" s="352">
        <f t="shared" si="133"/>
        <v>366.21</v>
      </c>
      <c r="I336" s="378">
        <v>0.81</v>
      </c>
      <c r="J336" s="387">
        <f t="shared" si="147"/>
        <v>296.63</v>
      </c>
      <c r="K336" s="336">
        <f t="shared" si="148"/>
        <v>0</v>
      </c>
      <c r="L336" s="336">
        <f t="shared" si="149"/>
        <v>0</v>
      </c>
      <c r="M336" s="336">
        <f t="shared" si="150"/>
        <v>0</v>
      </c>
      <c r="N336" s="336">
        <f t="shared" si="151"/>
        <v>296.63</v>
      </c>
      <c r="O336" s="356">
        <f t="shared" si="139"/>
        <v>0</v>
      </c>
    </row>
    <row r="337" spans="1:17" s="324" customFormat="1" ht="9">
      <c r="A337" s="351" t="str">
        <f>'[1]Orçamento Sintético'!A339</f>
        <v>1.21.5</v>
      </c>
      <c r="B337" s="351" t="str">
        <f>'[1]Orçamento Sintético'!D339</f>
        <v>Descarte de resíduos da construção civil em área licenciada</v>
      </c>
      <c r="C337" s="351" t="str">
        <f>'[1]Orçamento Sintético'!E339</f>
        <v>t</v>
      </c>
      <c r="D337" s="351">
        <v>22.33</v>
      </c>
      <c r="E337" s="385">
        <v>0</v>
      </c>
      <c r="F337" s="386">
        <v>0</v>
      </c>
      <c r="G337" s="352">
        <f t="shared" si="132"/>
        <v>0</v>
      </c>
      <c r="H337" s="352">
        <f t="shared" si="133"/>
        <v>22.33</v>
      </c>
      <c r="I337" s="378">
        <v>42.41</v>
      </c>
      <c r="J337" s="387">
        <f>ROUND(D337*I337,2)-0.01</f>
        <v>947.01</v>
      </c>
      <c r="K337" s="336">
        <f t="shared" si="148"/>
        <v>0</v>
      </c>
      <c r="L337" s="336">
        <f t="shared" si="149"/>
        <v>0</v>
      </c>
      <c r="M337" s="336">
        <f t="shared" si="150"/>
        <v>0</v>
      </c>
      <c r="N337" s="336">
        <f t="shared" si="151"/>
        <v>947.01</v>
      </c>
      <c r="O337" s="356">
        <f t="shared" si="139"/>
        <v>0</v>
      </c>
    </row>
    <row r="338" spans="1:17" s="324" customFormat="1" ht="9">
      <c r="A338" s="351"/>
      <c r="B338" s="351"/>
      <c r="C338" s="351"/>
      <c r="D338" s="351"/>
      <c r="E338" s="385"/>
      <c r="F338" s="379"/>
      <c r="G338" s="352"/>
      <c r="H338" s="352"/>
      <c r="I338" s="414"/>
      <c r="J338" s="414"/>
      <c r="K338" s="352"/>
      <c r="L338" s="352"/>
      <c r="M338" s="336"/>
      <c r="N338" s="336"/>
      <c r="O338" s="356"/>
    </row>
    <row r="339" spans="1:17" s="324" customFormat="1" ht="9">
      <c r="A339" s="589"/>
      <c r="B339" s="590"/>
      <c r="C339" s="590"/>
      <c r="D339" s="590"/>
      <c r="E339" s="590"/>
      <c r="F339" s="590"/>
      <c r="G339" s="590"/>
      <c r="H339" s="590"/>
      <c r="I339" s="591"/>
      <c r="J339" s="336">
        <f>J332+J277+J274+J249+J170+J147+J132+J128+J119+J93+J91+J77+J70+J58+J52+J43+J23+J16+J14+J10+J7</f>
        <v>552651.04309999989</v>
      </c>
      <c r="K339" s="336">
        <f>K332+K277+K274+K249+K170+K147+K132+K128+K119+K93+K91+K77+K70+K58+K52+K43+K23+K16+K14+K10+K7</f>
        <v>0</v>
      </c>
      <c r="L339" s="336">
        <f>L332+L277+L274+L249+L170+L147+L132+L128+L119+L93+L91+L77+L70+L58+L52+L43+L23+L16+L14+L10+L7</f>
        <v>82830.72512857143</v>
      </c>
      <c r="M339" s="336">
        <f>M332+M277+M274+M249+M170+M147+M132+M128+M119+M93+M91+M77+M70+M58+M52+M43+M23+M16+M14+M10+M7</f>
        <v>82830.72512857143</v>
      </c>
      <c r="N339" s="336">
        <f>N332+N277+N274+N249+N170+N147+N132+N128+N119+N93+N91+N77+N70+N58+N52+N43+N23+N16+N14+N10+N7</f>
        <v>469820.31797142851</v>
      </c>
      <c r="O339" s="356">
        <f t="shared" si="139"/>
        <v>0.14987889041871139</v>
      </c>
      <c r="P339" s="349"/>
      <c r="Q339" s="349"/>
    </row>
    <row r="340" spans="1:17" s="324" customFormat="1" ht="9">
      <c r="A340" s="589" t="s">
        <v>38</v>
      </c>
      <c r="B340" s="590"/>
      <c r="C340" s="590"/>
      <c r="D340" s="590"/>
      <c r="E340" s="590"/>
      <c r="F340" s="590"/>
      <c r="G340" s="590"/>
      <c r="H340" s="590"/>
      <c r="I340" s="591"/>
      <c r="J340" s="387"/>
      <c r="K340" s="415">
        <f>SUM(K339/J339)</f>
        <v>0</v>
      </c>
      <c r="L340" s="416">
        <f>L339/J339</f>
        <v>0.14987889041871139</v>
      </c>
      <c r="M340" s="417">
        <f>M339/J339</f>
        <v>0.14987889041871139</v>
      </c>
      <c r="N340" s="418">
        <f>N339/J339</f>
        <v>0.85012110958128873</v>
      </c>
      <c r="O340" s="353"/>
    </row>
    <row r="341" spans="1:17" s="324" customFormat="1" ht="9">
      <c r="A341" s="419"/>
      <c r="B341" s="349"/>
      <c r="D341" s="323" t="s">
        <v>39</v>
      </c>
      <c r="E341" s="349"/>
      <c r="F341" s="420"/>
      <c r="G341" s="349"/>
      <c r="H341" s="349"/>
      <c r="I341" s="421"/>
      <c r="J341" s="422"/>
      <c r="K341" s="349" t="s">
        <v>40</v>
      </c>
      <c r="L341" s="421"/>
      <c r="M341" s="349"/>
      <c r="N341" s="349"/>
      <c r="O341" s="423"/>
    </row>
    <row r="342" spans="1:17" s="324" customFormat="1" ht="9">
      <c r="A342" s="419"/>
      <c r="B342" s="349"/>
      <c r="D342" s="323" t="s">
        <v>41</v>
      </c>
      <c r="E342" s="349"/>
      <c r="F342" s="420"/>
      <c r="G342" s="349"/>
      <c r="H342" s="349"/>
      <c r="I342" s="421"/>
      <c r="J342" s="422"/>
      <c r="K342" s="349" t="s">
        <v>42</v>
      </c>
      <c r="L342" s="421"/>
      <c r="M342" s="349"/>
      <c r="N342" s="349"/>
      <c r="O342" s="423"/>
    </row>
    <row r="343" spans="1:17" s="324" customFormat="1" ht="9">
      <c r="A343" s="419"/>
      <c r="B343" s="349"/>
      <c r="D343" s="323" t="s">
        <v>42</v>
      </c>
      <c r="E343" s="349"/>
      <c r="F343" s="420"/>
      <c r="G343" s="349"/>
      <c r="H343" s="349"/>
      <c r="I343" s="421"/>
      <c r="J343" s="422"/>
      <c r="K343" s="349"/>
      <c r="L343" s="421"/>
      <c r="M343" s="349"/>
      <c r="N343" s="349"/>
      <c r="O343" s="423"/>
    </row>
    <row r="344" spans="1:17" s="324" customFormat="1" ht="9">
      <c r="A344" s="419"/>
      <c r="B344" s="349"/>
      <c r="C344" s="349"/>
      <c r="D344" s="323"/>
      <c r="E344" s="349"/>
      <c r="F344" s="420"/>
      <c r="G344" s="349"/>
      <c r="H344" s="349"/>
      <c r="I344" s="421"/>
      <c r="J344" s="422"/>
      <c r="K344" s="349"/>
      <c r="L344" s="421"/>
      <c r="M344" s="349"/>
      <c r="N344" s="349"/>
      <c r="O344" s="423"/>
    </row>
    <row r="345" spans="1:17" s="324" customFormat="1" ht="9">
      <c r="A345" s="424"/>
      <c r="B345" s="425"/>
      <c r="C345" s="425"/>
      <c r="D345" s="323"/>
      <c r="E345" s="349"/>
      <c r="F345" s="420"/>
      <c r="G345" s="349"/>
      <c r="H345" s="349"/>
      <c r="I345" s="421"/>
      <c r="J345" s="422"/>
      <c r="K345" s="349"/>
      <c r="L345" s="421"/>
      <c r="M345" s="349"/>
      <c r="N345" s="349"/>
      <c r="O345" s="423"/>
    </row>
    <row r="346" spans="1:17" s="324" customFormat="1" ht="9">
      <c r="A346" s="592" t="s">
        <v>43</v>
      </c>
      <c r="B346" s="593"/>
      <c r="C346" s="594"/>
      <c r="D346" s="323"/>
      <c r="E346" s="349"/>
      <c r="F346" s="420"/>
      <c r="G346" s="349"/>
      <c r="H346" s="349"/>
      <c r="I346" s="421"/>
      <c r="J346" s="422"/>
      <c r="K346" s="349"/>
      <c r="L346" s="421"/>
      <c r="M346" s="349"/>
      <c r="N346" s="349"/>
      <c r="O346" s="423"/>
    </row>
    <row r="347" spans="1:17" s="324" customFormat="1" ht="9">
      <c r="A347" s="426"/>
      <c r="B347" s="330"/>
      <c r="C347" s="330"/>
      <c r="D347" s="329"/>
      <c r="E347" s="427"/>
      <c r="F347" s="428"/>
      <c r="G347" s="427"/>
      <c r="H347" s="427"/>
      <c r="I347" s="429"/>
      <c r="J347" s="430"/>
      <c r="K347" s="427"/>
      <c r="L347" s="429"/>
      <c r="M347" s="427"/>
      <c r="N347" s="427"/>
      <c r="O347" s="431"/>
    </row>
    <row r="349" spans="1:17" s="432" customFormat="1" ht="15.75">
      <c r="A349" s="531" t="s">
        <v>62</v>
      </c>
      <c r="B349" s="531"/>
      <c r="C349" s="531"/>
      <c r="D349" s="531"/>
      <c r="E349" s="125"/>
      <c r="F349" s="126"/>
      <c r="G349" s="532"/>
      <c r="H349" s="532"/>
      <c r="I349" s="533"/>
      <c r="J349" s="533"/>
      <c r="K349" s="433"/>
      <c r="L349" s="433"/>
      <c r="M349" s="434"/>
    </row>
    <row r="350" spans="1:17" s="432" customFormat="1" ht="15.75">
      <c r="A350" s="533"/>
      <c r="B350" s="533"/>
      <c r="C350" s="533"/>
      <c r="D350" s="130"/>
      <c r="E350" s="125"/>
      <c r="F350" s="126"/>
      <c r="G350" s="534"/>
      <c r="H350" s="534"/>
      <c r="I350" s="534"/>
      <c r="J350" s="534"/>
      <c r="K350" s="433"/>
      <c r="L350" s="433"/>
      <c r="M350" s="434"/>
    </row>
    <row r="351" spans="1:17" s="432" customFormat="1" ht="15.75">
      <c r="C351" s="435"/>
      <c r="D351" s="435"/>
      <c r="E351" s="436"/>
      <c r="F351" s="437"/>
      <c r="G351" s="438"/>
      <c r="H351" s="439"/>
      <c r="J351" s="433"/>
      <c r="K351" s="433"/>
      <c r="L351" s="433"/>
      <c r="M351" s="434"/>
    </row>
    <row r="352" spans="1:17" s="432" customFormat="1" ht="15.75">
      <c r="C352" s="435"/>
      <c r="D352" s="435"/>
      <c r="E352" s="436"/>
      <c r="F352" s="437"/>
      <c r="G352" s="438"/>
      <c r="H352" s="439"/>
      <c r="J352" s="433"/>
      <c r="K352" s="433"/>
      <c r="L352" s="433"/>
      <c r="M352" s="434"/>
    </row>
    <row r="353" spans="1:13" s="432" customFormat="1" ht="15.75">
      <c r="A353" s="440"/>
      <c r="C353" s="441" t="s">
        <v>44</v>
      </c>
      <c r="D353" s="435"/>
      <c r="E353" s="436"/>
      <c r="F353" s="442"/>
      <c r="H353" s="443"/>
      <c r="J353" s="433"/>
      <c r="K353" s="433"/>
      <c r="L353" s="444" t="s">
        <v>45</v>
      </c>
      <c r="M353" s="445"/>
    </row>
    <row r="354" spans="1:13" s="432" customFormat="1" ht="15.75">
      <c r="A354" s="440"/>
      <c r="C354" s="446" t="s">
        <v>46</v>
      </c>
      <c r="D354" s="435"/>
      <c r="E354" s="436"/>
      <c r="F354" s="442"/>
      <c r="G354" s="447"/>
      <c r="H354" s="448"/>
      <c r="J354" s="433"/>
      <c r="K354" s="433"/>
      <c r="L354" s="449" t="s">
        <v>47</v>
      </c>
      <c r="M354" s="434"/>
    </row>
    <row r="355" spans="1:13" s="432" customFormat="1" ht="15.75">
      <c r="A355" s="440"/>
      <c r="C355" s="446" t="s">
        <v>48</v>
      </c>
      <c r="D355" s="435"/>
      <c r="E355" s="436"/>
      <c r="F355" s="442"/>
      <c r="G355" s="447"/>
      <c r="H355" s="448"/>
      <c r="J355" s="433"/>
      <c r="K355" s="433"/>
      <c r="L355" s="449" t="s">
        <v>49</v>
      </c>
      <c r="M355" s="434"/>
    </row>
  </sheetData>
  <mergeCells count="24">
    <mergeCell ref="A340:I340"/>
    <mergeCell ref="A346:C346"/>
    <mergeCell ref="A349:D349"/>
    <mergeCell ref="G349:J349"/>
    <mergeCell ref="A350:C350"/>
    <mergeCell ref="G350:J350"/>
    <mergeCell ref="A16:B16"/>
    <mergeCell ref="A17:B17"/>
    <mergeCell ref="A19:B19"/>
    <mergeCell ref="A21:B21"/>
    <mergeCell ref="A339:I339"/>
    <mergeCell ref="O4:O5"/>
    <mergeCell ref="A6:B6"/>
    <mergeCell ref="A7:B7"/>
    <mergeCell ref="A10:B10"/>
    <mergeCell ref="A14:B14"/>
    <mergeCell ref="A1:H3"/>
    <mergeCell ref="I1:L1"/>
    <mergeCell ref="A4:A5"/>
    <mergeCell ref="B4:B5"/>
    <mergeCell ref="C4:C5"/>
    <mergeCell ref="D4:H4"/>
    <mergeCell ref="I4:I5"/>
    <mergeCell ref="J4:N4"/>
  </mergeCells>
  <conditionalFormatting sqref="H8:H9 H11:H13">
    <cfRule type="cellIs" dxfId="2" priority="56" stopIfTrue="1" operator="lessThan">
      <formula>0</formula>
    </cfRule>
  </conditionalFormatting>
  <conditionalFormatting sqref="H15 H18:H22">
    <cfRule type="cellIs" dxfId="1" priority="54" stopIfTrue="1" operator="lessThan">
      <formula>0</formula>
    </cfRule>
  </conditionalFormatting>
  <conditionalFormatting sqref="H24:H338">
    <cfRule type="cellIs" dxfId="0" priority="1" stopIfTrue="1" operator="lessThan">
      <formula>0</formula>
    </cfRule>
  </conditionalFormatting>
  <pageMargins left="0.51181100000000002" right="0.51181100000000002" top="1.3779530000000002" bottom="1.1811020000000001" header="0.31496099999999999" footer="0.31496099999999999"/>
  <pageSetup paperSize="9" scale="68" orientation="landscape" horizontalDpi="360" verticalDpi="360"/>
  <headerFooter>
    <oddHeader>&amp;L&amp;G</oddHeader>
    <oddFooter>&amp;CENOVA CONSTRUTORA &amp; CONSULTORIA LTDA
CNPJ: .08.254.699/0001-28   Insc.Est.069791174EP INSC. MUNIC:  35.298-5
Rua Leolina Bacelar de Lima nº 563 sala 05 Centro Feira de Santana-Ba. CEP 44.001-248
Telefone: / Celular: (75) 9977-1196 / Fax: (75) 3223-7527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48"/>
  <sheetViews>
    <sheetView topLeftCell="A247" zoomScale="70" workbookViewId="0">
      <selection activeCell="D259" sqref="D259"/>
    </sheetView>
  </sheetViews>
  <sheetFormatPr defaultRowHeight="13.15" customHeight="1"/>
  <cols>
    <col min="1" max="2" width="11.42578125" bestFit="1" customWidth="1"/>
    <col min="3" max="3" width="15.140625" bestFit="1" customWidth="1"/>
    <col min="4" max="4" width="71.85546875" customWidth="1"/>
    <col min="5" max="5" width="13.85546875" customWidth="1"/>
    <col min="6" max="8" width="14.85546875" bestFit="1" customWidth="1"/>
    <col min="9" max="9" width="17" bestFit="1" customWidth="1"/>
    <col min="10" max="10" width="14.85546875" bestFit="1" customWidth="1"/>
  </cols>
  <sheetData>
    <row r="1" spans="1:10" s="450" customFormat="1" ht="14.25">
      <c r="A1" s="451" t="s">
        <v>63</v>
      </c>
      <c r="B1" s="452"/>
      <c r="C1" s="452"/>
      <c r="D1" s="452"/>
    </row>
    <row r="2" spans="1:10" s="450" customFormat="1" ht="14.25">
      <c r="A2" s="451" t="s">
        <v>64</v>
      </c>
      <c r="B2" s="452"/>
      <c r="C2" s="452"/>
      <c r="D2" s="452"/>
    </row>
    <row r="3" spans="1:10" s="450" customFormat="1" ht="14.25">
      <c r="A3" s="451" t="s">
        <v>65</v>
      </c>
      <c r="B3" s="452"/>
      <c r="C3" s="452"/>
      <c r="D3" s="452"/>
    </row>
    <row r="4" spans="1:10" s="450" customFormat="1" ht="15.75">
      <c r="A4" s="451" t="s">
        <v>66</v>
      </c>
      <c r="B4" s="453"/>
      <c r="C4" s="454"/>
      <c r="D4" s="455"/>
    </row>
    <row r="5" spans="1:10" s="450" customFormat="1" ht="14.25" customHeight="1">
      <c r="A5" s="451"/>
      <c r="B5" s="453"/>
      <c r="C5" s="456"/>
      <c r="D5" s="455"/>
    </row>
    <row r="6" spans="1:10" s="457" customFormat="1" ht="56.25" customHeight="1">
      <c r="A6" s="595" t="s">
        <v>67</v>
      </c>
      <c r="B6" s="595"/>
      <c r="C6" s="595"/>
      <c r="D6" s="595"/>
      <c r="E6" s="595"/>
      <c r="F6" s="595"/>
      <c r="G6" s="595"/>
      <c r="H6" s="595"/>
      <c r="I6" s="595"/>
      <c r="J6" s="595"/>
    </row>
    <row r="7" spans="1:10" s="458" customFormat="1" ht="15" customHeight="1">
      <c r="A7" s="459"/>
      <c r="B7" s="459"/>
      <c r="C7" s="459"/>
      <c r="D7" s="459" t="s">
        <v>68</v>
      </c>
      <c r="E7" s="596" t="s">
        <v>69</v>
      </c>
      <c r="F7" s="596"/>
      <c r="G7" s="596" t="s">
        <v>70</v>
      </c>
      <c r="H7" s="596"/>
      <c r="I7" s="596" t="s">
        <v>71</v>
      </c>
      <c r="J7" s="596"/>
    </row>
    <row r="8" spans="1:10" s="458" customFormat="1" ht="71.25" customHeight="1">
      <c r="A8" s="459"/>
      <c r="B8" s="459"/>
      <c r="C8" s="459"/>
      <c r="D8" s="459" t="s">
        <v>72</v>
      </c>
      <c r="E8" s="596" t="s">
        <v>73</v>
      </c>
      <c r="F8" s="596"/>
      <c r="G8" s="596" t="s">
        <v>74</v>
      </c>
      <c r="H8" s="596"/>
      <c r="I8" s="596" t="s">
        <v>75</v>
      </c>
      <c r="J8" s="596"/>
    </row>
    <row r="9" spans="1:10" s="458" customFormat="1" ht="15" customHeight="1">
      <c r="A9" s="597" t="s">
        <v>76</v>
      </c>
      <c r="B9" s="598"/>
      <c r="C9" s="598"/>
      <c r="D9" s="598"/>
      <c r="E9" s="598"/>
      <c r="F9" s="598"/>
      <c r="G9" s="598"/>
      <c r="H9" s="598"/>
      <c r="I9" s="598"/>
      <c r="J9" s="598"/>
    </row>
    <row r="10" spans="1:10" s="458" customFormat="1" ht="31.5">
      <c r="A10" s="460" t="s">
        <v>77</v>
      </c>
      <c r="B10" s="461" t="s">
        <v>78</v>
      </c>
      <c r="C10" s="460" t="s">
        <v>79</v>
      </c>
      <c r="D10" s="460" t="s">
        <v>80</v>
      </c>
      <c r="E10" s="462" t="s">
        <v>81</v>
      </c>
      <c r="F10" s="461" t="s">
        <v>82</v>
      </c>
      <c r="G10" s="461" t="s">
        <v>83</v>
      </c>
      <c r="H10" s="461" t="s">
        <v>84</v>
      </c>
      <c r="I10" s="461" t="s">
        <v>85</v>
      </c>
      <c r="J10" s="461" t="s">
        <v>86</v>
      </c>
    </row>
    <row r="11" spans="1:10" s="458" customFormat="1" ht="15.75">
      <c r="A11" s="463" t="s">
        <v>87</v>
      </c>
      <c r="B11" s="463"/>
      <c r="C11" s="463"/>
      <c r="D11" s="463" t="s">
        <v>88</v>
      </c>
      <c r="E11" s="463"/>
      <c r="F11" s="464"/>
      <c r="G11" s="463"/>
      <c r="H11" s="463"/>
      <c r="I11" s="465">
        <v>552651.04</v>
      </c>
      <c r="J11" s="466">
        <v>1</v>
      </c>
    </row>
    <row r="12" spans="1:10" s="458" customFormat="1" ht="15.75">
      <c r="A12" s="463" t="s">
        <v>89</v>
      </c>
      <c r="B12" s="463"/>
      <c r="C12" s="463"/>
      <c r="D12" s="463" t="s">
        <v>21</v>
      </c>
      <c r="E12" s="463"/>
      <c r="F12" s="464"/>
      <c r="G12" s="463"/>
      <c r="H12" s="463"/>
      <c r="I12" s="465">
        <v>25724.73</v>
      </c>
      <c r="J12" s="466">
        <v>4.6547872234167877E-2</v>
      </c>
    </row>
    <row r="13" spans="1:10" s="458" customFormat="1" ht="15">
      <c r="A13" s="467" t="s">
        <v>90</v>
      </c>
      <c r="B13" s="468" t="s">
        <v>91</v>
      </c>
      <c r="C13" s="467" t="s">
        <v>92</v>
      </c>
      <c r="D13" s="467" t="s">
        <v>93</v>
      </c>
      <c r="E13" s="469" t="s">
        <v>94</v>
      </c>
      <c r="F13" s="468">
        <v>1</v>
      </c>
      <c r="G13" s="470">
        <v>21251.33</v>
      </c>
      <c r="H13" s="470">
        <v>25724.73</v>
      </c>
      <c r="I13" s="470">
        <v>25724.73</v>
      </c>
      <c r="J13" s="471">
        <v>4.6547872234167877E-2</v>
      </c>
    </row>
    <row r="14" spans="1:10" s="458" customFormat="1" ht="15.75">
      <c r="A14" s="463" t="s">
        <v>95</v>
      </c>
      <c r="B14" s="463"/>
      <c r="C14" s="463"/>
      <c r="D14" s="463" t="s">
        <v>22</v>
      </c>
      <c r="E14" s="463"/>
      <c r="F14" s="464"/>
      <c r="G14" s="463"/>
      <c r="H14" s="463"/>
      <c r="I14" s="465">
        <v>14307.44</v>
      </c>
      <c r="J14" s="466">
        <v>2.5888741655131962E-2</v>
      </c>
    </row>
    <row r="15" spans="1:10" s="458" customFormat="1" ht="15">
      <c r="A15" s="467" t="s">
        <v>96</v>
      </c>
      <c r="B15" s="468" t="s">
        <v>97</v>
      </c>
      <c r="C15" s="467" t="s">
        <v>98</v>
      </c>
      <c r="D15" s="467" t="s">
        <v>99</v>
      </c>
      <c r="E15" s="469" t="s">
        <v>100</v>
      </c>
      <c r="F15" s="468">
        <v>20</v>
      </c>
      <c r="G15" s="470">
        <v>140.51</v>
      </c>
      <c r="H15" s="470">
        <v>170.08</v>
      </c>
      <c r="I15" s="470">
        <v>3401.6</v>
      </c>
      <c r="J15" s="471">
        <v>6.1550594385925703E-3</v>
      </c>
    </row>
    <row r="16" spans="1:10" s="458" customFormat="1" ht="15">
      <c r="A16" s="467" t="s">
        <v>101</v>
      </c>
      <c r="B16" s="468" t="s">
        <v>102</v>
      </c>
      <c r="C16" s="467" t="s">
        <v>98</v>
      </c>
      <c r="D16" s="467" t="s">
        <v>103</v>
      </c>
      <c r="E16" s="469" t="s">
        <v>100</v>
      </c>
      <c r="F16" s="468">
        <v>12</v>
      </c>
      <c r="G16" s="470">
        <v>306.13</v>
      </c>
      <c r="H16" s="470">
        <v>370.57</v>
      </c>
      <c r="I16" s="470">
        <v>4446.84</v>
      </c>
      <c r="J16" s="471">
        <v>8.0463795019728897E-3</v>
      </c>
    </row>
    <row r="17" spans="1:10" s="458" customFormat="1" ht="15">
      <c r="A17" s="467" t="s">
        <v>104</v>
      </c>
      <c r="B17" s="468" t="s">
        <v>105</v>
      </c>
      <c r="C17" s="467" t="s">
        <v>106</v>
      </c>
      <c r="D17" s="467" t="s">
        <v>107</v>
      </c>
      <c r="E17" s="469" t="s">
        <v>100</v>
      </c>
      <c r="F17" s="468">
        <v>50</v>
      </c>
      <c r="G17" s="470">
        <v>106.72</v>
      </c>
      <c r="H17" s="470">
        <v>129.18</v>
      </c>
      <c r="I17" s="470">
        <v>6459</v>
      </c>
      <c r="J17" s="471">
        <v>1.1687302714566502E-2</v>
      </c>
    </row>
    <row r="18" spans="1:10" s="458" customFormat="1" ht="15.75">
      <c r="A18" s="463" t="s">
        <v>108</v>
      </c>
      <c r="B18" s="463"/>
      <c r="C18" s="463"/>
      <c r="D18" s="463" t="s">
        <v>109</v>
      </c>
      <c r="E18" s="463"/>
      <c r="F18" s="464"/>
      <c r="G18" s="463"/>
      <c r="H18" s="463"/>
      <c r="I18" s="465">
        <v>1072.8</v>
      </c>
      <c r="J18" s="466">
        <v>1.9411887834319464E-3</v>
      </c>
    </row>
    <row r="19" spans="1:10" s="458" customFormat="1" ht="45">
      <c r="A19" s="467" t="s">
        <v>110</v>
      </c>
      <c r="B19" s="468" t="s">
        <v>111</v>
      </c>
      <c r="C19" s="467" t="s">
        <v>106</v>
      </c>
      <c r="D19" s="467" t="s">
        <v>112</v>
      </c>
      <c r="E19" s="469" t="s">
        <v>113</v>
      </c>
      <c r="F19" s="468">
        <v>596</v>
      </c>
      <c r="G19" s="470">
        <v>1.49</v>
      </c>
      <c r="H19" s="470">
        <v>1.8</v>
      </c>
      <c r="I19" s="470">
        <v>1072.8</v>
      </c>
      <c r="J19" s="471">
        <v>1.9411887834319464E-3</v>
      </c>
    </row>
    <row r="20" spans="1:10" s="458" customFormat="1" ht="15.75">
      <c r="A20" s="463" t="s">
        <v>114</v>
      </c>
      <c r="B20" s="463"/>
      <c r="C20" s="463"/>
      <c r="D20" s="463" t="s">
        <v>115</v>
      </c>
      <c r="E20" s="463"/>
      <c r="F20" s="464"/>
      <c r="G20" s="463"/>
      <c r="H20" s="463"/>
      <c r="I20" s="465">
        <v>1185.99</v>
      </c>
      <c r="J20" s="466">
        <v>2.1460015709008707E-3</v>
      </c>
    </row>
    <row r="21" spans="1:10" s="458" customFormat="1" ht="15.75">
      <c r="A21" s="463" t="s">
        <v>116</v>
      </c>
      <c r="B21" s="463"/>
      <c r="C21" s="463"/>
      <c r="D21" s="463" t="s">
        <v>25</v>
      </c>
      <c r="E21" s="463"/>
      <c r="F21" s="464"/>
      <c r="G21" s="463"/>
      <c r="H21" s="463"/>
      <c r="I21" s="465">
        <v>528.83000000000004</v>
      </c>
      <c r="J21" s="466">
        <v>9.5689677884257664E-4</v>
      </c>
    </row>
    <row r="22" spans="1:10" s="458" customFormat="1" ht="30">
      <c r="A22" s="467" t="s">
        <v>117</v>
      </c>
      <c r="B22" s="468" t="s">
        <v>118</v>
      </c>
      <c r="C22" s="467" t="s">
        <v>98</v>
      </c>
      <c r="D22" s="467" t="s">
        <v>119</v>
      </c>
      <c r="E22" s="469" t="s">
        <v>120</v>
      </c>
      <c r="F22" s="468">
        <v>997.81</v>
      </c>
      <c r="G22" s="470">
        <v>0.44</v>
      </c>
      <c r="H22" s="470">
        <v>0.53</v>
      </c>
      <c r="I22" s="470">
        <v>528.83000000000004</v>
      </c>
      <c r="J22" s="471">
        <v>9.5689677884257664E-4</v>
      </c>
    </row>
    <row r="23" spans="1:10" s="458" customFormat="1" ht="15.75">
      <c r="A23" s="463" t="s">
        <v>121</v>
      </c>
      <c r="B23" s="463"/>
      <c r="C23" s="463"/>
      <c r="D23" s="463" t="s">
        <v>26</v>
      </c>
      <c r="E23" s="463"/>
      <c r="F23" s="464"/>
      <c r="G23" s="463"/>
      <c r="H23" s="463"/>
      <c r="I23" s="465">
        <v>654.9</v>
      </c>
      <c r="J23" s="466">
        <v>1.1850154122572537E-3</v>
      </c>
    </row>
    <row r="24" spans="1:10" s="458" customFormat="1" ht="30">
      <c r="A24" s="467" t="s">
        <v>122</v>
      </c>
      <c r="B24" s="468" t="s">
        <v>118</v>
      </c>
      <c r="C24" s="467" t="s">
        <v>98</v>
      </c>
      <c r="D24" s="467" t="s">
        <v>119</v>
      </c>
      <c r="E24" s="469" t="s">
        <v>120</v>
      </c>
      <c r="F24" s="468">
        <v>1235.67</v>
      </c>
      <c r="G24" s="470">
        <v>0.44</v>
      </c>
      <c r="H24" s="470">
        <v>0.53</v>
      </c>
      <c r="I24" s="470">
        <v>654.9</v>
      </c>
      <c r="J24" s="471">
        <v>1.1850154122572537E-3</v>
      </c>
    </row>
    <row r="25" spans="1:10" s="458" customFormat="1" ht="15.75">
      <c r="A25" s="463" t="s">
        <v>123</v>
      </c>
      <c r="B25" s="463"/>
      <c r="C25" s="463"/>
      <c r="D25" s="463" t="s">
        <v>27</v>
      </c>
      <c r="E25" s="463"/>
      <c r="F25" s="464"/>
      <c r="G25" s="463"/>
      <c r="H25" s="463"/>
      <c r="I25" s="465">
        <v>2.2599999999999998</v>
      </c>
      <c r="J25" s="466">
        <v>4.0893798010404544E-6</v>
      </c>
    </row>
    <row r="26" spans="1:10" s="458" customFormat="1" ht="30">
      <c r="A26" s="467" t="s">
        <v>124</v>
      </c>
      <c r="B26" s="468" t="s">
        <v>118</v>
      </c>
      <c r="C26" s="467" t="s">
        <v>98</v>
      </c>
      <c r="D26" s="467" t="s">
        <v>119</v>
      </c>
      <c r="E26" s="469" t="s">
        <v>120</v>
      </c>
      <c r="F26" s="468">
        <v>4.2699999999999996</v>
      </c>
      <c r="G26" s="470">
        <v>0.44</v>
      </c>
      <c r="H26" s="470">
        <v>0.53</v>
      </c>
      <c r="I26" s="470">
        <v>2.2599999999999998</v>
      </c>
      <c r="J26" s="471">
        <v>4.0893798010404544E-6</v>
      </c>
    </row>
    <row r="27" spans="1:10" s="458" customFormat="1" ht="15.75">
      <c r="A27" s="463" t="s">
        <v>125</v>
      </c>
      <c r="B27" s="463"/>
      <c r="C27" s="463"/>
      <c r="D27" s="463" t="s">
        <v>126</v>
      </c>
      <c r="E27" s="463"/>
      <c r="F27" s="464"/>
      <c r="G27" s="463"/>
      <c r="H27" s="463"/>
      <c r="I27" s="465">
        <v>16078.54</v>
      </c>
      <c r="J27" s="466">
        <v>2.909347641868185E-2</v>
      </c>
    </row>
    <row r="28" spans="1:10" s="458" customFormat="1" ht="15">
      <c r="A28" s="467" t="s">
        <v>127</v>
      </c>
      <c r="B28" s="468" t="s">
        <v>128</v>
      </c>
      <c r="C28" s="467" t="s">
        <v>98</v>
      </c>
      <c r="D28" s="467" t="s">
        <v>129</v>
      </c>
      <c r="E28" s="469" t="s">
        <v>100</v>
      </c>
      <c r="F28" s="468">
        <v>3.41</v>
      </c>
      <c r="G28" s="470">
        <v>16</v>
      </c>
      <c r="H28" s="470">
        <v>19.36</v>
      </c>
      <c r="I28" s="470">
        <v>66.010000000000005</v>
      </c>
      <c r="J28" s="471">
        <v>1.1944246047198247E-4</v>
      </c>
    </row>
    <row r="29" spans="1:10" s="458" customFormat="1" ht="15">
      <c r="A29" s="467" t="s">
        <v>130</v>
      </c>
      <c r="B29" s="468" t="s">
        <v>131</v>
      </c>
      <c r="C29" s="467" t="s">
        <v>98</v>
      </c>
      <c r="D29" s="467" t="s">
        <v>132</v>
      </c>
      <c r="E29" s="469" t="s">
        <v>94</v>
      </c>
      <c r="F29" s="468">
        <v>10</v>
      </c>
      <c r="G29" s="470">
        <v>8.5</v>
      </c>
      <c r="H29" s="470">
        <v>10.28</v>
      </c>
      <c r="I29" s="470">
        <v>102.8</v>
      </c>
      <c r="J29" s="471">
        <v>1.8601249714467197E-4</v>
      </c>
    </row>
    <row r="30" spans="1:10" s="458" customFormat="1" ht="15">
      <c r="A30" s="467" t="s">
        <v>133</v>
      </c>
      <c r="B30" s="468" t="s">
        <v>134</v>
      </c>
      <c r="C30" s="467" t="s">
        <v>98</v>
      </c>
      <c r="D30" s="467" t="s">
        <v>135</v>
      </c>
      <c r="E30" s="469" t="s">
        <v>100</v>
      </c>
      <c r="F30" s="468">
        <v>23.13</v>
      </c>
      <c r="G30" s="470">
        <v>10.029999999999999</v>
      </c>
      <c r="H30" s="470">
        <v>12.14</v>
      </c>
      <c r="I30" s="470">
        <v>280.79000000000002</v>
      </c>
      <c r="J30" s="471">
        <v>5.0807829837794206E-4</v>
      </c>
    </row>
    <row r="31" spans="1:10" s="458" customFormat="1" ht="15">
      <c r="A31" s="467" t="s">
        <v>136</v>
      </c>
      <c r="B31" s="468" t="s">
        <v>137</v>
      </c>
      <c r="C31" s="467" t="s">
        <v>98</v>
      </c>
      <c r="D31" s="467" t="s">
        <v>138</v>
      </c>
      <c r="E31" s="469" t="s">
        <v>139</v>
      </c>
      <c r="F31" s="468">
        <v>3.31</v>
      </c>
      <c r="G31" s="470">
        <v>191.57</v>
      </c>
      <c r="H31" s="470">
        <v>231.89</v>
      </c>
      <c r="I31" s="470">
        <v>767.55</v>
      </c>
      <c r="J31" s="471">
        <v>1.3888510912781417E-3</v>
      </c>
    </row>
    <row r="32" spans="1:10" s="458" customFormat="1" ht="15">
      <c r="A32" s="467" t="s">
        <v>140</v>
      </c>
      <c r="B32" s="468" t="s">
        <v>141</v>
      </c>
      <c r="C32" s="467" t="s">
        <v>98</v>
      </c>
      <c r="D32" s="467" t="s">
        <v>142</v>
      </c>
      <c r="E32" s="469" t="s">
        <v>100</v>
      </c>
      <c r="F32" s="468">
        <v>33.6</v>
      </c>
      <c r="G32" s="470">
        <v>11.56</v>
      </c>
      <c r="H32" s="470">
        <v>13.99</v>
      </c>
      <c r="I32" s="470">
        <v>470.06</v>
      </c>
      <c r="J32" s="471">
        <v>8.5055480941463536E-4</v>
      </c>
    </row>
    <row r="33" spans="1:10" s="458" customFormat="1" ht="15">
      <c r="A33" s="467" t="s">
        <v>143</v>
      </c>
      <c r="B33" s="468" t="s">
        <v>144</v>
      </c>
      <c r="C33" s="467" t="s">
        <v>98</v>
      </c>
      <c r="D33" s="467" t="s">
        <v>145</v>
      </c>
      <c r="E33" s="469" t="s">
        <v>100</v>
      </c>
      <c r="F33" s="468">
        <v>178.32</v>
      </c>
      <c r="G33" s="470">
        <v>18.690000000000001</v>
      </c>
      <c r="H33" s="470">
        <v>22.62</v>
      </c>
      <c r="I33" s="470">
        <v>4033.59</v>
      </c>
      <c r="J33" s="471">
        <v>7.2986201202118427E-3</v>
      </c>
    </row>
    <row r="34" spans="1:10" s="458" customFormat="1" ht="15">
      <c r="A34" s="467" t="s">
        <v>146</v>
      </c>
      <c r="B34" s="468" t="s">
        <v>147</v>
      </c>
      <c r="C34" s="467" t="s">
        <v>98</v>
      </c>
      <c r="D34" s="467" t="s">
        <v>148</v>
      </c>
      <c r="E34" s="469" t="s">
        <v>100</v>
      </c>
      <c r="F34" s="468">
        <v>265.19</v>
      </c>
      <c r="G34" s="470">
        <v>5.43</v>
      </c>
      <c r="H34" s="470">
        <v>6.57</v>
      </c>
      <c r="I34" s="470">
        <v>1742.29</v>
      </c>
      <c r="J34" s="471">
        <v>3.1526042183870674E-3</v>
      </c>
    </row>
    <row r="35" spans="1:10" s="458" customFormat="1" ht="15">
      <c r="A35" s="467" t="s">
        <v>149</v>
      </c>
      <c r="B35" s="468" t="s">
        <v>150</v>
      </c>
      <c r="C35" s="467" t="s">
        <v>98</v>
      </c>
      <c r="D35" s="467" t="s">
        <v>151</v>
      </c>
      <c r="E35" s="469" t="s">
        <v>100</v>
      </c>
      <c r="F35" s="468">
        <v>309.55</v>
      </c>
      <c r="G35" s="470">
        <v>10.029999999999999</v>
      </c>
      <c r="H35" s="470">
        <v>12.14</v>
      </c>
      <c r="I35" s="470">
        <v>3757.93</v>
      </c>
      <c r="J35" s="471">
        <v>6.7998243520902453E-3</v>
      </c>
    </row>
    <row r="36" spans="1:10" s="458" customFormat="1" ht="15">
      <c r="A36" s="467" t="s">
        <v>152</v>
      </c>
      <c r="B36" s="468" t="s">
        <v>153</v>
      </c>
      <c r="C36" s="467" t="s">
        <v>98</v>
      </c>
      <c r="D36" s="467" t="s">
        <v>154</v>
      </c>
      <c r="E36" s="469" t="s">
        <v>100</v>
      </c>
      <c r="F36" s="468">
        <v>53.31</v>
      </c>
      <c r="G36" s="470">
        <v>14.63</v>
      </c>
      <c r="H36" s="470">
        <v>17.7</v>
      </c>
      <c r="I36" s="470">
        <v>943.58</v>
      </c>
      <c r="J36" s="471">
        <v>1.7073703507370583E-3</v>
      </c>
    </row>
    <row r="37" spans="1:10" s="458" customFormat="1" ht="15">
      <c r="A37" s="467" t="s">
        <v>155</v>
      </c>
      <c r="B37" s="468" t="s">
        <v>156</v>
      </c>
      <c r="C37" s="467" t="s">
        <v>98</v>
      </c>
      <c r="D37" s="467" t="s">
        <v>157</v>
      </c>
      <c r="E37" s="469" t="s">
        <v>94</v>
      </c>
      <c r="F37" s="468">
        <v>20</v>
      </c>
      <c r="G37" s="470">
        <v>8.48</v>
      </c>
      <c r="H37" s="470">
        <v>10.26</v>
      </c>
      <c r="I37" s="470">
        <v>205.2</v>
      </c>
      <c r="J37" s="471">
        <v>3.713012102537616E-4</v>
      </c>
    </row>
    <row r="38" spans="1:10" s="458" customFormat="1" ht="30">
      <c r="A38" s="467" t="s">
        <v>158</v>
      </c>
      <c r="B38" s="468" t="s">
        <v>159</v>
      </c>
      <c r="C38" s="467" t="s">
        <v>106</v>
      </c>
      <c r="D38" s="467" t="s">
        <v>160</v>
      </c>
      <c r="E38" s="469" t="s">
        <v>29</v>
      </c>
      <c r="F38" s="468">
        <v>91.88</v>
      </c>
      <c r="G38" s="470">
        <v>1.88</v>
      </c>
      <c r="H38" s="470">
        <v>2.27</v>
      </c>
      <c r="I38" s="470">
        <v>208.56</v>
      </c>
      <c r="J38" s="471">
        <v>3.7738099615265361E-4</v>
      </c>
    </row>
    <row r="39" spans="1:10" s="458" customFormat="1" ht="15">
      <c r="A39" s="467" t="s">
        <v>161</v>
      </c>
      <c r="B39" s="468" t="s">
        <v>162</v>
      </c>
      <c r="C39" s="467" t="s">
        <v>98</v>
      </c>
      <c r="D39" s="467" t="s">
        <v>163</v>
      </c>
      <c r="E39" s="469" t="s">
        <v>139</v>
      </c>
      <c r="F39" s="468">
        <v>2.36</v>
      </c>
      <c r="G39" s="470">
        <v>22.29</v>
      </c>
      <c r="H39" s="470">
        <v>26.98</v>
      </c>
      <c r="I39" s="470">
        <v>63.67</v>
      </c>
      <c r="J39" s="471">
        <v>1.1520832386382554E-4</v>
      </c>
    </row>
    <row r="40" spans="1:10" s="458" customFormat="1" ht="15">
      <c r="A40" s="467" t="s">
        <v>164</v>
      </c>
      <c r="B40" s="468" t="s">
        <v>165</v>
      </c>
      <c r="C40" s="467" t="s">
        <v>98</v>
      </c>
      <c r="D40" s="467" t="s">
        <v>166</v>
      </c>
      <c r="E40" s="469" t="s">
        <v>100</v>
      </c>
      <c r="F40" s="468">
        <v>0.88</v>
      </c>
      <c r="G40" s="470">
        <v>11.56</v>
      </c>
      <c r="H40" s="470">
        <v>13.99</v>
      </c>
      <c r="I40" s="470">
        <v>12.31</v>
      </c>
      <c r="J40" s="471">
        <v>2.2274453695047782E-5</v>
      </c>
    </row>
    <row r="41" spans="1:10" s="458" customFormat="1" ht="15">
      <c r="A41" s="467" t="s">
        <v>167</v>
      </c>
      <c r="B41" s="468" t="s">
        <v>168</v>
      </c>
      <c r="C41" s="467" t="s">
        <v>98</v>
      </c>
      <c r="D41" s="467" t="s">
        <v>169</v>
      </c>
      <c r="E41" s="469" t="s">
        <v>100</v>
      </c>
      <c r="F41" s="468">
        <v>7.58</v>
      </c>
      <c r="G41" s="470">
        <v>11.25</v>
      </c>
      <c r="H41" s="470">
        <v>13.61</v>
      </c>
      <c r="I41" s="470">
        <v>103.16</v>
      </c>
      <c r="J41" s="471">
        <v>1.8666390277669612E-4</v>
      </c>
    </row>
    <row r="42" spans="1:10" s="458" customFormat="1" ht="15">
      <c r="A42" s="467" t="s">
        <v>170</v>
      </c>
      <c r="B42" s="468" t="s">
        <v>171</v>
      </c>
      <c r="C42" s="467" t="s">
        <v>98</v>
      </c>
      <c r="D42" s="467" t="s">
        <v>172</v>
      </c>
      <c r="E42" s="469" t="s">
        <v>173</v>
      </c>
      <c r="F42" s="468">
        <v>51.56</v>
      </c>
      <c r="G42" s="470">
        <v>35.04</v>
      </c>
      <c r="H42" s="470">
        <v>42.41</v>
      </c>
      <c r="I42" s="470">
        <v>2186.65</v>
      </c>
      <c r="J42" s="471">
        <v>3.9566559035155349E-3</v>
      </c>
    </row>
    <row r="43" spans="1:10" s="458" customFormat="1" ht="30">
      <c r="A43" s="467" t="s">
        <v>174</v>
      </c>
      <c r="B43" s="468" t="s">
        <v>175</v>
      </c>
      <c r="C43" s="467" t="s">
        <v>98</v>
      </c>
      <c r="D43" s="467" t="s">
        <v>176</v>
      </c>
      <c r="E43" s="469" t="s">
        <v>120</v>
      </c>
      <c r="F43" s="468">
        <v>845.55</v>
      </c>
      <c r="G43" s="470">
        <v>0.67</v>
      </c>
      <c r="H43" s="470">
        <v>0.81</v>
      </c>
      <c r="I43" s="470">
        <v>684.89</v>
      </c>
      <c r="J43" s="471">
        <v>1.2392811203250427E-3</v>
      </c>
    </row>
    <row r="44" spans="1:10" s="458" customFormat="1" ht="15">
      <c r="A44" s="467" t="s">
        <v>177</v>
      </c>
      <c r="B44" s="468" t="s">
        <v>178</v>
      </c>
      <c r="C44" s="467" t="s">
        <v>98</v>
      </c>
      <c r="D44" s="467" t="s">
        <v>179</v>
      </c>
      <c r="E44" s="469" t="s">
        <v>139</v>
      </c>
      <c r="F44" s="468">
        <v>34.369999999999997</v>
      </c>
      <c r="G44" s="470">
        <v>7.49</v>
      </c>
      <c r="H44" s="470">
        <v>9.06</v>
      </c>
      <c r="I44" s="470">
        <v>311.39</v>
      </c>
      <c r="J44" s="471">
        <v>5.6344777709999429E-4</v>
      </c>
    </row>
    <row r="45" spans="1:10" s="458" customFormat="1" ht="15">
      <c r="A45" s="467" t="s">
        <v>180</v>
      </c>
      <c r="B45" s="468" t="s">
        <v>181</v>
      </c>
      <c r="C45" s="467" t="s">
        <v>98</v>
      </c>
      <c r="D45" s="467" t="s">
        <v>182</v>
      </c>
      <c r="E45" s="469" t="s">
        <v>100</v>
      </c>
      <c r="F45" s="468">
        <v>8.6</v>
      </c>
      <c r="G45" s="470">
        <v>13.27</v>
      </c>
      <c r="H45" s="470">
        <v>16.059999999999999</v>
      </c>
      <c r="I45" s="470">
        <v>138.11000000000001</v>
      </c>
      <c r="J45" s="471">
        <v>2.4990453288570671E-4</v>
      </c>
    </row>
    <row r="46" spans="1:10" s="458" customFormat="1" ht="15.75">
      <c r="A46" s="463" t="s">
        <v>183</v>
      </c>
      <c r="B46" s="463"/>
      <c r="C46" s="463"/>
      <c r="D46" s="463" t="s">
        <v>184</v>
      </c>
      <c r="E46" s="463"/>
      <c r="F46" s="464"/>
      <c r="G46" s="463"/>
      <c r="H46" s="463"/>
      <c r="I46" s="465">
        <v>28743.31</v>
      </c>
      <c r="J46" s="466">
        <v>5.2009872269488534E-2</v>
      </c>
    </row>
    <row r="47" spans="1:10" s="458" customFormat="1" ht="30">
      <c r="A47" s="467" t="s">
        <v>185</v>
      </c>
      <c r="B47" s="468" t="s">
        <v>186</v>
      </c>
      <c r="C47" s="467" t="s">
        <v>98</v>
      </c>
      <c r="D47" s="467" t="s">
        <v>187</v>
      </c>
      <c r="E47" s="469" t="s">
        <v>100</v>
      </c>
      <c r="F47" s="468">
        <v>106.3</v>
      </c>
      <c r="G47" s="470">
        <v>37.270000000000003</v>
      </c>
      <c r="H47" s="470">
        <v>45.11</v>
      </c>
      <c r="I47" s="470">
        <v>4795.1899999999996</v>
      </c>
      <c r="J47" s="471">
        <v>8.6767049239606965E-3</v>
      </c>
    </row>
    <row r="48" spans="1:10" s="458" customFormat="1" ht="30">
      <c r="A48" s="467" t="s">
        <v>188</v>
      </c>
      <c r="B48" s="468" t="s">
        <v>189</v>
      </c>
      <c r="C48" s="467" t="s">
        <v>98</v>
      </c>
      <c r="D48" s="467" t="s">
        <v>190</v>
      </c>
      <c r="E48" s="469" t="s">
        <v>100</v>
      </c>
      <c r="F48" s="468">
        <v>157.93</v>
      </c>
      <c r="G48" s="470">
        <v>87.6</v>
      </c>
      <c r="H48" s="470">
        <v>106.03</v>
      </c>
      <c r="I48" s="470">
        <v>16745.310000000001</v>
      </c>
      <c r="J48" s="471">
        <v>3.029997012219501E-2</v>
      </c>
    </row>
    <row r="49" spans="1:10" s="458" customFormat="1" ht="30">
      <c r="A49" s="467" t="s">
        <v>191</v>
      </c>
      <c r="B49" s="468" t="s">
        <v>192</v>
      </c>
      <c r="C49" s="467" t="s">
        <v>98</v>
      </c>
      <c r="D49" s="467" t="s">
        <v>193</v>
      </c>
      <c r="E49" s="469" t="s">
        <v>194</v>
      </c>
      <c r="F49" s="468">
        <v>18.600000000000001</v>
      </c>
      <c r="G49" s="470">
        <v>39.92</v>
      </c>
      <c r="H49" s="470">
        <v>48.32</v>
      </c>
      <c r="I49" s="470">
        <v>898.75</v>
      </c>
      <c r="J49" s="471">
        <v>1.6262522549491628E-3</v>
      </c>
    </row>
    <row r="50" spans="1:10" s="458" customFormat="1" ht="30">
      <c r="A50" s="467" t="s">
        <v>195</v>
      </c>
      <c r="B50" s="468" t="s">
        <v>196</v>
      </c>
      <c r="C50" s="467" t="s">
        <v>106</v>
      </c>
      <c r="D50" s="467" t="s">
        <v>197</v>
      </c>
      <c r="E50" s="469" t="s">
        <v>29</v>
      </c>
      <c r="F50" s="468">
        <v>15.2</v>
      </c>
      <c r="G50" s="470">
        <v>78.88</v>
      </c>
      <c r="H50" s="470">
        <v>95.48</v>
      </c>
      <c r="I50" s="470">
        <v>1451.29</v>
      </c>
      <c r="J50" s="471">
        <v>2.6260513325008852E-3</v>
      </c>
    </row>
    <row r="51" spans="1:10" s="458" customFormat="1" ht="15">
      <c r="A51" s="467" t="s">
        <v>198</v>
      </c>
      <c r="B51" s="468" t="s">
        <v>199</v>
      </c>
      <c r="C51" s="467" t="s">
        <v>98</v>
      </c>
      <c r="D51" s="467" t="s">
        <v>200</v>
      </c>
      <c r="E51" s="469" t="s">
        <v>100</v>
      </c>
      <c r="F51" s="468">
        <v>0.75</v>
      </c>
      <c r="G51" s="470">
        <v>98.64</v>
      </c>
      <c r="H51" s="470">
        <v>119.4</v>
      </c>
      <c r="I51" s="470">
        <v>89.55</v>
      </c>
      <c r="J51" s="471">
        <v>1.6203715096600561E-4</v>
      </c>
    </row>
    <row r="52" spans="1:10" s="458" customFormat="1" ht="30">
      <c r="A52" s="467" t="s">
        <v>201</v>
      </c>
      <c r="B52" s="468" t="s">
        <v>202</v>
      </c>
      <c r="C52" s="467" t="s">
        <v>98</v>
      </c>
      <c r="D52" s="467" t="s">
        <v>203</v>
      </c>
      <c r="E52" s="469" t="s">
        <v>100</v>
      </c>
      <c r="F52" s="468">
        <v>0.64</v>
      </c>
      <c r="G52" s="470">
        <v>388.38</v>
      </c>
      <c r="H52" s="470">
        <v>470.13</v>
      </c>
      <c r="I52" s="470">
        <v>300.88</v>
      </c>
      <c r="J52" s="471">
        <v>5.4443035156506714E-4</v>
      </c>
    </row>
    <row r="53" spans="1:10" s="458" customFormat="1" ht="30">
      <c r="A53" s="467" t="s">
        <v>204</v>
      </c>
      <c r="B53" s="468" t="s">
        <v>205</v>
      </c>
      <c r="C53" s="467" t="s">
        <v>98</v>
      </c>
      <c r="D53" s="467" t="s">
        <v>206</v>
      </c>
      <c r="E53" s="469" t="s">
        <v>100</v>
      </c>
      <c r="F53" s="468">
        <v>8.08</v>
      </c>
      <c r="G53" s="470">
        <v>456.24</v>
      </c>
      <c r="H53" s="470">
        <v>552.27</v>
      </c>
      <c r="I53" s="470">
        <v>4462.34</v>
      </c>
      <c r="J53" s="471">
        <v>8.0744261333517073E-3</v>
      </c>
    </row>
    <row r="54" spans="1:10" s="458" customFormat="1" ht="15.75">
      <c r="A54" s="463" t="s">
        <v>207</v>
      </c>
      <c r="B54" s="463"/>
      <c r="C54" s="463"/>
      <c r="D54" s="463" t="s">
        <v>31</v>
      </c>
      <c r="E54" s="463"/>
      <c r="F54" s="464"/>
      <c r="G54" s="463"/>
      <c r="H54" s="463"/>
      <c r="I54" s="465">
        <v>22932.31</v>
      </c>
      <c r="J54" s="466">
        <v>4.1495099692565492E-2</v>
      </c>
    </row>
    <row r="55" spans="1:10" s="458" customFormat="1" ht="30">
      <c r="A55" s="467" t="s">
        <v>208</v>
      </c>
      <c r="B55" s="468" t="s">
        <v>209</v>
      </c>
      <c r="C55" s="467" t="s">
        <v>98</v>
      </c>
      <c r="D55" s="467" t="s">
        <v>210</v>
      </c>
      <c r="E55" s="469" t="s">
        <v>100</v>
      </c>
      <c r="F55" s="468">
        <v>298.68</v>
      </c>
      <c r="G55" s="470">
        <v>47.97</v>
      </c>
      <c r="H55" s="470">
        <v>58.06</v>
      </c>
      <c r="I55" s="470">
        <v>17341.36</v>
      </c>
      <c r="J55" s="471">
        <v>3.1378498808217206E-2</v>
      </c>
    </row>
    <row r="56" spans="1:10" s="458" customFormat="1" ht="60">
      <c r="A56" s="467" t="s">
        <v>211</v>
      </c>
      <c r="B56" s="468" t="s">
        <v>212</v>
      </c>
      <c r="C56" s="467" t="s">
        <v>106</v>
      </c>
      <c r="D56" s="467" t="s">
        <v>213</v>
      </c>
      <c r="E56" s="469" t="s">
        <v>214</v>
      </c>
      <c r="F56" s="468">
        <v>1</v>
      </c>
      <c r="G56" s="470">
        <v>2296.67</v>
      </c>
      <c r="H56" s="470">
        <v>2780.11</v>
      </c>
      <c r="I56" s="470">
        <v>2780.11</v>
      </c>
      <c r="J56" s="471">
        <v>5.0304980879073346E-3</v>
      </c>
    </row>
    <row r="57" spans="1:10" s="458" customFormat="1" ht="45">
      <c r="A57" s="467" t="s">
        <v>215</v>
      </c>
      <c r="B57" s="468" t="s">
        <v>216</v>
      </c>
      <c r="C57" s="467" t="s">
        <v>106</v>
      </c>
      <c r="D57" s="467" t="s">
        <v>217</v>
      </c>
      <c r="E57" s="469" t="s">
        <v>100</v>
      </c>
      <c r="F57" s="468">
        <v>18.36</v>
      </c>
      <c r="G57" s="470">
        <v>78.489999999999995</v>
      </c>
      <c r="H57" s="470">
        <v>95.01</v>
      </c>
      <c r="I57" s="470">
        <v>1744.38</v>
      </c>
      <c r="J57" s="471">
        <v>3.1563859899729854E-3</v>
      </c>
    </row>
    <row r="58" spans="1:10" s="458" customFormat="1" ht="15">
      <c r="A58" s="467" t="s">
        <v>218</v>
      </c>
      <c r="B58" s="468" t="s">
        <v>219</v>
      </c>
      <c r="C58" s="467" t="s">
        <v>98</v>
      </c>
      <c r="D58" s="467" t="s">
        <v>220</v>
      </c>
      <c r="E58" s="469" t="s">
        <v>194</v>
      </c>
      <c r="F58" s="468">
        <v>52.9</v>
      </c>
      <c r="G58" s="470">
        <v>12.94</v>
      </c>
      <c r="H58" s="470">
        <v>15.66</v>
      </c>
      <c r="I58" s="470">
        <v>828.41</v>
      </c>
      <c r="J58" s="471">
        <v>1.4989748322920011E-3</v>
      </c>
    </row>
    <row r="59" spans="1:10" s="458" customFormat="1" ht="15">
      <c r="A59" s="467" t="s">
        <v>221</v>
      </c>
      <c r="B59" s="468" t="s">
        <v>222</v>
      </c>
      <c r="C59" s="467" t="s">
        <v>98</v>
      </c>
      <c r="D59" s="467" t="s">
        <v>223</v>
      </c>
      <c r="E59" s="469" t="s">
        <v>194</v>
      </c>
      <c r="F59" s="468">
        <v>26.45</v>
      </c>
      <c r="G59" s="470">
        <v>7.44</v>
      </c>
      <c r="H59" s="470">
        <v>9</v>
      </c>
      <c r="I59" s="470">
        <v>238.05</v>
      </c>
      <c r="J59" s="471">
        <v>4.3074197417596462E-4</v>
      </c>
    </row>
    <row r="60" spans="1:10" s="458" customFormat="1" ht="15.75">
      <c r="A60" s="463" t="s">
        <v>224</v>
      </c>
      <c r="B60" s="463"/>
      <c r="C60" s="463"/>
      <c r="D60" s="463" t="s">
        <v>225</v>
      </c>
      <c r="E60" s="463"/>
      <c r="F60" s="464"/>
      <c r="G60" s="463"/>
      <c r="H60" s="463"/>
      <c r="I60" s="465">
        <v>41922.980000000003</v>
      </c>
      <c r="J60" s="466">
        <v>7.5857959120098642E-2</v>
      </c>
    </row>
    <row r="61" spans="1:10" s="458" customFormat="1" ht="15.75">
      <c r="A61" s="463" t="s">
        <v>226</v>
      </c>
      <c r="B61" s="463"/>
      <c r="C61" s="463"/>
      <c r="D61" s="463" t="s">
        <v>227</v>
      </c>
      <c r="E61" s="463"/>
      <c r="F61" s="464"/>
      <c r="G61" s="463"/>
      <c r="H61" s="463"/>
      <c r="I61" s="465">
        <v>16959.349999999999</v>
      </c>
      <c r="J61" s="466">
        <v>3.0687266959635143E-2</v>
      </c>
    </row>
    <row r="62" spans="1:10" s="458" customFormat="1" ht="30">
      <c r="A62" s="467" t="s">
        <v>228</v>
      </c>
      <c r="B62" s="468" t="s">
        <v>229</v>
      </c>
      <c r="C62" s="467" t="s">
        <v>98</v>
      </c>
      <c r="D62" s="467" t="s">
        <v>230</v>
      </c>
      <c r="E62" s="469" t="s">
        <v>100</v>
      </c>
      <c r="F62" s="468">
        <v>40.81</v>
      </c>
      <c r="G62" s="470">
        <v>7.99</v>
      </c>
      <c r="H62" s="470">
        <v>9.67</v>
      </c>
      <c r="I62" s="470">
        <v>394.63</v>
      </c>
      <c r="J62" s="471">
        <v>7.140672349046878E-4</v>
      </c>
    </row>
    <row r="63" spans="1:10" s="458" customFormat="1" ht="30">
      <c r="A63" s="467" t="s">
        <v>231</v>
      </c>
      <c r="B63" s="468" t="s">
        <v>232</v>
      </c>
      <c r="C63" s="467" t="s">
        <v>98</v>
      </c>
      <c r="D63" s="467" t="s">
        <v>233</v>
      </c>
      <c r="E63" s="469" t="s">
        <v>100</v>
      </c>
      <c r="F63" s="468">
        <v>201.34</v>
      </c>
      <c r="G63" s="470">
        <v>5.15</v>
      </c>
      <c r="H63" s="470">
        <v>6.23</v>
      </c>
      <c r="I63" s="470">
        <v>1254.3399999999999</v>
      </c>
      <c r="J63" s="471">
        <v>2.2696781679810104E-3</v>
      </c>
    </row>
    <row r="64" spans="1:10" s="458" customFormat="1" ht="30">
      <c r="A64" s="467" t="s">
        <v>234</v>
      </c>
      <c r="B64" s="468" t="s">
        <v>235</v>
      </c>
      <c r="C64" s="467" t="s">
        <v>98</v>
      </c>
      <c r="D64" s="467" t="s">
        <v>236</v>
      </c>
      <c r="E64" s="469" t="s">
        <v>100</v>
      </c>
      <c r="F64" s="468">
        <v>201.34</v>
      </c>
      <c r="G64" s="470">
        <v>27.04</v>
      </c>
      <c r="H64" s="470">
        <v>32.729999999999997</v>
      </c>
      <c r="I64" s="470">
        <v>6589.85</v>
      </c>
      <c r="J64" s="471">
        <v>1.1924070567206388E-2</v>
      </c>
    </row>
    <row r="65" spans="1:10" s="458" customFormat="1" ht="60">
      <c r="A65" s="467" t="s">
        <v>237</v>
      </c>
      <c r="B65" s="468" t="s">
        <v>238</v>
      </c>
      <c r="C65" s="467" t="s">
        <v>98</v>
      </c>
      <c r="D65" s="467" t="s">
        <v>239</v>
      </c>
      <c r="E65" s="469" t="s">
        <v>100</v>
      </c>
      <c r="F65" s="468">
        <v>127.14</v>
      </c>
      <c r="G65" s="470">
        <v>56.67</v>
      </c>
      <c r="H65" s="470">
        <v>68.59</v>
      </c>
      <c r="I65" s="470">
        <v>8720.5300000000007</v>
      </c>
      <c r="J65" s="471">
        <v>1.5779450989543059E-2</v>
      </c>
    </row>
    <row r="66" spans="1:10" s="458" customFormat="1" ht="15.75">
      <c r="A66" s="463" t="s">
        <v>240</v>
      </c>
      <c r="B66" s="463"/>
      <c r="C66" s="463"/>
      <c r="D66" s="463" t="s">
        <v>241</v>
      </c>
      <c r="E66" s="463"/>
      <c r="F66" s="464"/>
      <c r="G66" s="463"/>
      <c r="H66" s="463"/>
      <c r="I66" s="465">
        <v>23404.13</v>
      </c>
      <c r="J66" s="466">
        <v>4.2348839151736692E-2</v>
      </c>
    </row>
    <row r="67" spans="1:10" s="458" customFormat="1" ht="45">
      <c r="A67" s="467" t="s">
        <v>242</v>
      </c>
      <c r="B67" s="468" t="s">
        <v>243</v>
      </c>
      <c r="C67" s="467" t="s">
        <v>106</v>
      </c>
      <c r="D67" s="467" t="s">
        <v>244</v>
      </c>
      <c r="E67" s="469" t="s">
        <v>100</v>
      </c>
      <c r="F67" s="468">
        <v>33.950000000000003</v>
      </c>
      <c r="G67" s="470">
        <v>5.72</v>
      </c>
      <c r="H67" s="470">
        <v>6.92</v>
      </c>
      <c r="I67" s="470">
        <v>234.93</v>
      </c>
      <c r="J67" s="471">
        <v>4.2509645869842204E-4</v>
      </c>
    </row>
    <row r="68" spans="1:10" s="458" customFormat="1" ht="30">
      <c r="A68" s="467" t="s">
        <v>245</v>
      </c>
      <c r="B68" s="468" t="s">
        <v>235</v>
      </c>
      <c r="C68" s="467" t="s">
        <v>98</v>
      </c>
      <c r="D68" s="467" t="s">
        <v>236</v>
      </c>
      <c r="E68" s="469" t="s">
        <v>100</v>
      </c>
      <c r="F68" s="468">
        <v>33.950000000000003</v>
      </c>
      <c r="G68" s="470">
        <v>27.04</v>
      </c>
      <c r="H68" s="470">
        <v>32.729999999999997</v>
      </c>
      <c r="I68" s="470">
        <v>1111.18</v>
      </c>
      <c r="J68" s="471">
        <v>2.0106358616460759E-3</v>
      </c>
    </row>
    <row r="69" spans="1:10" s="458" customFormat="1" ht="45">
      <c r="A69" s="467" t="s">
        <v>246</v>
      </c>
      <c r="B69" s="468" t="s">
        <v>247</v>
      </c>
      <c r="C69" s="467" t="s">
        <v>106</v>
      </c>
      <c r="D69" s="467" t="s">
        <v>248</v>
      </c>
      <c r="E69" s="469" t="s">
        <v>100</v>
      </c>
      <c r="F69" s="468">
        <v>260.98</v>
      </c>
      <c r="G69" s="470">
        <v>69.83</v>
      </c>
      <c r="H69" s="470">
        <v>84.52</v>
      </c>
      <c r="I69" s="470">
        <v>22058.02</v>
      </c>
      <c r="J69" s="471">
        <v>3.9913106831392195E-2</v>
      </c>
    </row>
    <row r="70" spans="1:10" s="458" customFormat="1" ht="15.75">
      <c r="A70" s="463" t="s">
        <v>249</v>
      </c>
      <c r="B70" s="463"/>
      <c r="C70" s="463"/>
      <c r="D70" s="463" t="s">
        <v>250</v>
      </c>
      <c r="E70" s="463"/>
      <c r="F70" s="464"/>
      <c r="G70" s="463"/>
      <c r="H70" s="463"/>
      <c r="I70" s="465">
        <v>1559.5</v>
      </c>
      <c r="J70" s="466">
        <v>2.8218530087268088E-3</v>
      </c>
    </row>
    <row r="71" spans="1:10" s="458" customFormat="1" ht="15">
      <c r="A71" s="467" t="s">
        <v>251</v>
      </c>
      <c r="B71" s="468" t="s">
        <v>252</v>
      </c>
      <c r="C71" s="467" t="s">
        <v>98</v>
      </c>
      <c r="D71" s="467" t="s">
        <v>253</v>
      </c>
      <c r="E71" s="469" t="s">
        <v>194</v>
      </c>
      <c r="F71" s="468">
        <v>16.55</v>
      </c>
      <c r="G71" s="470">
        <v>77.849999999999994</v>
      </c>
      <c r="H71" s="470">
        <v>94.23</v>
      </c>
      <c r="I71" s="470">
        <v>1559.5</v>
      </c>
      <c r="J71" s="471">
        <v>2.8218530087268088E-3</v>
      </c>
    </row>
    <row r="72" spans="1:10" s="458" customFormat="1" ht="15.75">
      <c r="A72" s="463" t="s">
        <v>254</v>
      </c>
      <c r="B72" s="463"/>
      <c r="C72" s="463"/>
      <c r="D72" s="463" t="s">
        <v>255</v>
      </c>
      <c r="E72" s="463"/>
      <c r="F72" s="464"/>
      <c r="G72" s="463"/>
      <c r="H72" s="463"/>
      <c r="I72" s="465">
        <v>25424.45</v>
      </c>
      <c r="J72" s="466">
        <v>4.600452755865618E-2</v>
      </c>
    </row>
    <row r="73" spans="1:10" s="458" customFormat="1" ht="30">
      <c r="A73" s="467" t="s">
        <v>256</v>
      </c>
      <c r="B73" s="468" t="s">
        <v>257</v>
      </c>
      <c r="C73" s="467" t="s">
        <v>98</v>
      </c>
      <c r="D73" s="467" t="s">
        <v>258</v>
      </c>
      <c r="E73" s="469" t="s">
        <v>100</v>
      </c>
      <c r="F73" s="468">
        <v>33.090000000000003</v>
      </c>
      <c r="G73" s="470">
        <v>24.39</v>
      </c>
      <c r="H73" s="470">
        <v>29.52</v>
      </c>
      <c r="I73" s="470">
        <v>976.81</v>
      </c>
      <c r="J73" s="471">
        <v>1.7674987094930645E-3</v>
      </c>
    </row>
    <row r="74" spans="1:10" s="458" customFormat="1" ht="30">
      <c r="A74" s="467" t="s">
        <v>259</v>
      </c>
      <c r="B74" s="468" t="s">
        <v>260</v>
      </c>
      <c r="C74" s="467" t="s">
        <v>98</v>
      </c>
      <c r="D74" s="467" t="s">
        <v>261</v>
      </c>
      <c r="E74" s="469" t="s">
        <v>100</v>
      </c>
      <c r="F74" s="468">
        <v>310.54000000000002</v>
      </c>
      <c r="G74" s="470">
        <v>20.5</v>
      </c>
      <c r="H74" s="470">
        <v>24.81</v>
      </c>
      <c r="I74" s="470">
        <v>7704.49</v>
      </c>
      <c r="J74" s="471">
        <v>1.3940967160760251E-2</v>
      </c>
    </row>
    <row r="75" spans="1:10" s="458" customFormat="1" ht="60">
      <c r="A75" s="467" t="s">
        <v>262</v>
      </c>
      <c r="B75" s="468" t="s">
        <v>263</v>
      </c>
      <c r="C75" s="467" t="s">
        <v>98</v>
      </c>
      <c r="D75" s="467" t="s">
        <v>264</v>
      </c>
      <c r="E75" s="469" t="s">
        <v>100</v>
      </c>
      <c r="F75" s="468">
        <v>48.62</v>
      </c>
      <c r="G75" s="470">
        <v>45.18</v>
      </c>
      <c r="H75" s="470">
        <v>54.69</v>
      </c>
      <c r="I75" s="470">
        <v>2659.02</v>
      </c>
      <c r="J75" s="471">
        <v>4.8113905657356584E-3</v>
      </c>
    </row>
    <row r="76" spans="1:10" s="458" customFormat="1" ht="15">
      <c r="A76" s="467" t="s">
        <v>265</v>
      </c>
      <c r="B76" s="468" t="s">
        <v>266</v>
      </c>
      <c r="C76" s="467" t="s">
        <v>98</v>
      </c>
      <c r="D76" s="467" t="s">
        <v>267</v>
      </c>
      <c r="E76" s="469" t="s">
        <v>194</v>
      </c>
      <c r="F76" s="468">
        <v>112.3</v>
      </c>
      <c r="G76" s="470">
        <v>16.920000000000002</v>
      </c>
      <c r="H76" s="470">
        <v>20.48</v>
      </c>
      <c r="I76" s="470">
        <v>2299.9</v>
      </c>
      <c r="J76" s="471">
        <v>4.1615772585897968E-3</v>
      </c>
    </row>
    <row r="77" spans="1:10" s="458" customFormat="1" ht="15">
      <c r="A77" s="467" t="s">
        <v>268</v>
      </c>
      <c r="B77" s="468" t="s">
        <v>269</v>
      </c>
      <c r="C77" s="467" t="s">
        <v>98</v>
      </c>
      <c r="D77" s="467" t="s">
        <v>270</v>
      </c>
      <c r="E77" s="469" t="s">
        <v>194</v>
      </c>
      <c r="F77" s="468">
        <v>5.7</v>
      </c>
      <c r="G77" s="470">
        <v>56.98</v>
      </c>
      <c r="H77" s="470">
        <v>68.97</v>
      </c>
      <c r="I77" s="470">
        <v>393.12</v>
      </c>
      <c r="J77" s="471">
        <v>7.1133495017036425E-4</v>
      </c>
    </row>
    <row r="78" spans="1:10" s="458" customFormat="1" ht="45">
      <c r="A78" s="467" t="s">
        <v>271</v>
      </c>
      <c r="B78" s="468" t="s">
        <v>272</v>
      </c>
      <c r="C78" s="467" t="s">
        <v>98</v>
      </c>
      <c r="D78" s="467" t="s">
        <v>273</v>
      </c>
      <c r="E78" s="469" t="s">
        <v>100</v>
      </c>
      <c r="F78" s="468">
        <v>256.73</v>
      </c>
      <c r="G78" s="470">
        <v>36.659999999999997</v>
      </c>
      <c r="H78" s="470">
        <v>44.37</v>
      </c>
      <c r="I78" s="470">
        <v>11391.11</v>
      </c>
      <c r="J78" s="471">
        <v>2.0611758913907048E-2</v>
      </c>
    </row>
    <row r="79" spans="1:10" s="458" customFormat="1" ht="15.75">
      <c r="A79" s="463" t="s">
        <v>274</v>
      </c>
      <c r="B79" s="463"/>
      <c r="C79" s="463"/>
      <c r="D79" s="463" t="s">
        <v>275</v>
      </c>
      <c r="E79" s="463"/>
      <c r="F79" s="464"/>
      <c r="G79" s="463"/>
      <c r="H79" s="463"/>
      <c r="I79" s="465">
        <v>21628.6</v>
      </c>
      <c r="J79" s="466">
        <v>3.9136088479992726E-2</v>
      </c>
    </row>
    <row r="80" spans="1:10" s="458" customFormat="1" ht="15.75">
      <c r="A80" s="463" t="s">
        <v>276</v>
      </c>
      <c r="B80" s="463"/>
      <c r="C80" s="463"/>
      <c r="D80" s="463" t="s">
        <v>277</v>
      </c>
      <c r="E80" s="463"/>
      <c r="F80" s="464"/>
      <c r="G80" s="463"/>
      <c r="H80" s="463"/>
      <c r="I80" s="465">
        <v>11897.23</v>
      </c>
      <c r="J80" s="466">
        <v>2.1527562854129434E-2</v>
      </c>
    </row>
    <row r="81" spans="1:10" s="458" customFormat="1" ht="45">
      <c r="A81" s="467" t="s">
        <v>278</v>
      </c>
      <c r="B81" s="468" t="s">
        <v>279</v>
      </c>
      <c r="C81" s="467" t="s">
        <v>98</v>
      </c>
      <c r="D81" s="467" t="s">
        <v>280</v>
      </c>
      <c r="E81" s="469" t="s">
        <v>94</v>
      </c>
      <c r="F81" s="468">
        <v>4</v>
      </c>
      <c r="G81" s="470">
        <v>1133.57</v>
      </c>
      <c r="H81" s="470">
        <v>1372.18</v>
      </c>
      <c r="I81" s="470">
        <v>5488.72</v>
      </c>
      <c r="J81" s="471">
        <v>9.9316197794543197E-3</v>
      </c>
    </row>
    <row r="82" spans="1:10" s="458" customFormat="1" ht="30">
      <c r="A82" s="467" t="s">
        <v>281</v>
      </c>
      <c r="B82" s="468" t="s">
        <v>282</v>
      </c>
      <c r="C82" s="467" t="s">
        <v>98</v>
      </c>
      <c r="D82" s="467" t="s">
        <v>283</v>
      </c>
      <c r="E82" s="469" t="s">
        <v>94</v>
      </c>
      <c r="F82" s="468">
        <v>1</v>
      </c>
      <c r="G82" s="470">
        <v>934.76</v>
      </c>
      <c r="H82" s="470">
        <v>1131.52</v>
      </c>
      <c r="I82" s="470">
        <v>1131.52</v>
      </c>
      <c r="J82" s="471">
        <v>2.0474402798554402E-3</v>
      </c>
    </row>
    <row r="83" spans="1:10" s="458" customFormat="1" ht="30">
      <c r="A83" s="467" t="s">
        <v>284</v>
      </c>
      <c r="B83" s="468" t="s">
        <v>285</v>
      </c>
      <c r="C83" s="467" t="s">
        <v>98</v>
      </c>
      <c r="D83" s="467" t="s">
        <v>286</v>
      </c>
      <c r="E83" s="469" t="s">
        <v>94</v>
      </c>
      <c r="F83" s="468">
        <v>1</v>
      </c>
      <c r="G83" s="470">
        <v>694.42</v>
      </c>
      <c r="H83" s="470">
        <v>840.59</v>
      </c>
      <c r="I83" s="470">
        <v>840.59</v>
      </c>
      <c r="J83" s="471">
        <v>1.5210140561754846E-3</v>
      </c>
    </row>
    <row r="84" spans="1:10" s="458" customFormat="1" ht="45">
      <c r="A84" s="467" t="s">
        <v>287</v>
      </c>
      <c r="B84" s="468" t="s">
        <v>288</v>
      </c>
      <c r="C84" s="467" t="s">
        <v>98</v>
      </c>
      <c r="D84" s="467" t="s">
        <v>289</v>
      </c>
      <c r="E84" s="469" t="s">
        <v>290</v>
      </c>
      <c r="F84" s="468">
        <v>8</v>
      </c>
      <c r="G84" s="470">
        <v>184.23</v>
      </c>
      <c r="H84" s="470">
        <v>223.01</v>
      </c>
      <c r="I84" s="470">
        <v>1784.08</v>
      </c>
      <c r="J84" s="471">
        <v>3.2282215555045368E-3</v>
      </c>
    </row>
    <row r="85" spans="1:10" s="458" customFormat="1" ht="30">
      <c r="A85" s="467" t="s">
        <v>291</v>
      </c>
      <c r="B85" s="468" t="s">
        <v>292</v>
      </c>
      <c r="C85" s="467" t="s">
        <v>98</v>
      </c>
      <c r="D85" s="467" t="s">
        <v>293</v>
      </c>
      <c r="E85" s="469" t="s">
        <v>294</v>
      </c>
      <c r="F85" s="468">
        <v>8</v>
      </c>
      <c r="G85" s="470">
        <v>273.89</v>
      </c>
      <c r="H85" s="470">
        <v>331.54</v>
      </c>
      <c r="I85" s="470">
        <v>2652.32</v>
      </c>
      <c r="J85" s="471">
        <v>4.7992671831396539E-3</v>
      </c>
    </row>
    <row r="86" spans="1:10" s="458" customFormat="1" ht="15.75">
      <c r="A86" s="463" t="s">
        <v>295</v>
      </c>
      <c r="B86" s="463"/>
      <c r="C86" s="463"/>
      <c r="D86" s="463" t="s">
        <v>296</v>
      </c>
      <c r="E86" s="463"/>
      <c r="F86" s="464"/>
      <c r="G86" s="463"/>
      <c r="H86" s="463"/>
      <c r="I86" s="465">
        <v>8383.19</v>
      </c>
      <c r="J86" s="466">
        <v>1.5169047723134656E-2</v>
      </c>
    </row>
    <row r="87" spans="1:10" s="458" customFormat="1" ht="30">
      <c r="A87" s="467" t="s">
        <v>297</v>
      </c>
      <c r="B87" s="468" t="s">
        <v>298</v>
      </c>
      <c r="C87" s="467" t="s">
        <v>98</v>
      </c>
      <c r="D87" s="467" t="s">
        <v>299</v>
      </c>
      <c r="E87" s="469" t="s">
        <v>100</v>
      </c>
      <c r="F87" s="468">
        <v>9.8000000000000007</v>
      </c>
      <c r="G87" s="470">
        <v>244.19</v>
      </c>
      <c r="H87" s="470">
        <v>295.58999999999997</v>
      </c>
      <c r="I87" s="470">
        <v>2896.78</v>
      </c>
      <c r="J87" s="471">
        <v>5.2416077964858258E-3</v>
      </c>
    </row>
    <row r="88" spans="1:10" s="458" customFormat="1" ht="15">
      <c r="A88" s="467" t="s">
        <v>300</v>
      </c>
      <c r="B88" s="468" t="s">
        <v>301</v>
      </c>
      <c r="C88" s="467" t="s">
        <v>98</v>
      </c>
      <c r="D88" s="467" t="s">
        <v>302</v>
      </c>
      <c r="E88" s="469" t="s">
        <v>100</v>
      </c>
      <c r="F88" s="468">
        <v>23.82</v>
      </c>
      <c r="G88" s="470">
        <v>89.76</v>
      </c>
      <c r="H88" s="470">
        <v>108.65</v>
      </c>
      <c r="I88" s="470">
        <v>2588.04</v>
      </c>
      <c r="J88" s="471">
        <v>4.6829550886215649E-3</v>
      </c>
    </row>
    <row r="89" spans="1:10" s="458" customFormat="1" ht="45">
      <c r="A89" s="467" t="s">
        <v>303</v>
      </c>
      <c r="B89" s="468" t="s">
        <v>304</v>
      </c>
      <c r="C89" s="467" t="s">
        <v>98</v>
      </c>
      <c r="D89" s="467" t="s">
        <v>305</v>
      </c>
      <c r="E89" s="469" t="s">
        <v>100</v>
      </c>
      <c r="F89" s="468">
        <v>8.64</v>
      </c>
      <c r="G89" s="470">
        <v>277.13</v>
      </c>
      <c r="H89" s="470">
        <v>335.46</v>
      </c>
      <c r="I89" s="470">
        <v>2898.37</v>
      </c>
      <c r="J89" s="471">
        <v>5.2444848380272654E-3</v>
      </c>
    </row>
    <row r="90" spans="1:10" s="458" customFormat="1" ht="15.75">
      <c r="A90" s="463" t="s">
        <v>306</v>
      </c>
      <c r="B90" s="463"/>
      <c r="C90" s="463"/>
      <c r="D90" s="463" t="s">
        <v>307</v>
      </c>
      <c r="E90" s="463"/>
      <c r="F90" s="464"/>
      <c r="G90" s="463"/>
      <c r="H90" s="463"/>
      <c r="I90" s="465">
        <v>1348.18</v>
      </c>
      <c r="J90" s="466">
        <v>2.4394779027286369E-3</v>
      </c>
    </row>
    <row r="91" spans="1:10" s="458" customFormat="1" ht="15">
      <c r="A91" s="467" t="s">
        <v>308</v>
      </c>
      <c r="B91" s="468" t="s">
        <v>309</v>
      </c>
      <c r="C91" s="467" t="s">
        <v>98</v>
      </c>
      <c r="D91" s="467" t="s">
        <v>310</v>
      </c>
      <c r="E91" s="469" t="s">
        <v>100</v>
      </c>
      <c r="F91" s="468">
        <v>1.5</v>
      </c>
      <c r="G91" s="470">
        <v>129.08000000000001</v>
      </c>
      <c r="H91" s="470">
        <v>156.25</v>
      </c>
      <c r="I91" s="470">
        <v>234.37</v>
      </c>
      <c r="J91" s="471">
        <v>4.2408316104860675E-4</v>
      </c>
    </row>
    <row r="92" spans="1:10" s="458" customFormat="1" ht="15">
      <c r="A92" s="467" t="s">
        <v>311</v>
      </c>
      <c r="B92" s="468" t="s">
        <v>312</v>
      </c>
      <c r="C92" s="467" t="s">
        <v>98</v>
      </c>
      <c r="D92" s="467" t="s">
        <v>313</v>
      </c>
      <c r="E92" s="469" t="s">
        <v>100</v>
      </c>
      <c r="F92" s="468">
        <v>6.78</v>
      </c>
      <c r="G92" s="470">
        <v>135.72</v>
      </c>
      <c r="H92" s="470">
        <v>164.28</v>
      </c>
      <c r="I92" s="470">
        <v>1113.81</v>
      </c>
      <c r="J92" s="471">
        <v>2.0153947416800301E-3</v>
      </c>
    </row>
    <row r="93" spans="1:10" s="458" customFormat="1" ht="15.75">
      <c r="A93" s="463" t="s">
        <v>314</v>
      </c>
      <c r="B93" s="463"/>
      <c r="C93" s="463"/>
      <c r="D93" s="463" t="s">
        <v>315</v>
      </c>
      <c r="E93" s="463"/>
      <c r="F93" s="464"/>
      <c r="G93" s="463"/>
      <c r="H93" s="463"/>
      <c r="I93" s="465">
        <v>4425.5</v>
      </c>
      <c r="J93" s="466">
        <v>8.0077656236745703E-3</v>
      </c>
    </row>
    <row r="94" spans="1:10" s="458" customFormat="1" ht="45">
      <c r="A94" s="467" t="s">
        <v>316</v>
      </c>
      <c r="B94" s="468" t="s">
        <v>317</v>
      </c>
      <c r="C94" s="467" t="s">
        <v>106</v>
      </c>
      <c r="D94" s="467" t="s">
        <v>318</v>
      </c>
      <c r="E94" s="469" t="s">
        <v>100</v>
      </c>
      <c r="F94" s="468">
        <v>14.24</v>
      </c>
      <c r="G94" s="470">
        <v>256.74</v>
      </c>
      <c r="H94" s="470">
        <v>310.77999999999997</v>
      </c>
      <c r="I94" s="470">
        <v>4425.5</v>
      </c>
      <c r="J94" s="471">
        <v>8.0077656236745703E-3</v>
      </c>
    </row>
    <row r="95" spans="1:10" s="458" customFormat="1" ht="15.75">
      <c r="A95" s="463" t="s">
        <v>319</v>
      </c>
      <c r="B95" s="463"/>
      <c r="C95" s="463"/>
      <c r="D95" s="463" t="s">
        <v>320</v>
      </c>
      <c r="E95" s="463"/>
      <c r="F95" s="464"/>
      <c r="G95" s="463"/>
      <c r="H95" s="463"/>
      <c r="I95" s="465">
        <v>17939.5</v>
      </c>
      <c r="J95" s="466">
        <v>3.246080926582532E-2</v>
      </c>
    </row>
    <row r="96" spans="1:10" s="458" customFormat="1" ht="15.75">
      <c r="A96" s="463" t="s">
        <v>321</v>
      </c>
      <c r="B96" s="463"/>
      <c r="C96" s="463"/>
      <c r="D96" s="463" t="s">
        <v>322</v>
      </c>
      <c r="E96" s="463"/>
      <c r="F96" s="464"/>
      <c r="G96" s="463"/>
      <c r="H96" s="463"/>
      <c r="I96" s="465">
        <v>14738.04</v>
      </c>
      <c r="J96" s="466">
        <v>2.6667895169436396E-2</v>
      </c>
    </row>
    <row r="97" spans="1:10" s="458" customFormat="1" ht="30">
      <c r="A97" s="467" t="s">
        <v>323</v>
      </c>
      <c r="B97" s="468" t="s">
        <v>324</v>
      </c>
      <c r="C97" s="467" t="s">
        <v>98</v>
      </c>
      <c r="D97" s="467" t="s">
        <v>325</v>
      </c>
      <c r="E97" s="469" t="s">
        <v>94</v>
      </c>
      <c r="F97" s="468">
        <v>6</v>
      </c>
      <c r="G97" s="470">
        <v>411.07</v>
      </c>
      <c r="H97" s="470">
        <v>497.6</v>
      </c>
      <c r="I97" s="470">
        <v>2985.6</v>
      </c>
      <c r="J97" s="471">
        <v>5.4023240415868937E-3</v>
      </c>
    </row>
    <row r="98" spans="1:10" s="458" customFormat="1" ht="45">
      <c r="A98" s="467" t="s">
        <v>326</v>
      </c>
      <c r="B98" s="468" t="s">
        <v>327</v>
      </c>
      <c r="C98" s="467" t="s">
        <v>98</v>
      </c>
      <c r="D98" s="467" t="s">
        <v>328</v>
      </c>
      <c r="E98" s="469" t="s">
        <v>94</v>
      </c>
      <c r="F98" s="468">
        <v>2</v>
      </c>
      <c r="G98" s="470">
        <v>527.41999999999996</v>
      </c>
      <c r="H98" s="470">
        <v>638.44000000000005</v>
      </c>
      <c r="I98" s="470">
        <v>1276.8800000000001</v>
      </c>
      <c r="J98" s="471">
        <v>2.3104633983860776E-3</v>
      </c>
    </row>
    <row r="99" spans="1:10" s="458" customFormat="1" ht="15">
      <c r="A99" s="467" t="s">
        <v>329</v>
      </c>
      <c r="B99" s="468" t="s">
        <v>330</v>
      </c>
      <c r="C99" s="467" t="s">
        <v>98</v>
      </c>
      <c r="D99" s="467" t="s">
        <v>331</v>
      </c>
      <c r="E99" s="469" t="s">
        <v>94</v>
      </c>
      <c r="F99" s="468">
        <v>4</v>
      </c>
      <c r="G99" s="470">
        <v>39.39</v>
      </c>
      <c r="H99" s="470">
        <v>47.68</v>
      </c>
      <c r="I99" s="470">
        <v>190.72</v>
      </c>
      <c r="J99" s="471">
        <v>3.4510022816567937E-4</v>
      </c>
    </row>
    <row r="100" spans="1:10" s="458" customFormat="1" ht="15">
      <c r="A100" s="467" t="s">
        <v>332</v>
      </c>
      <c r="B100" s="468" t="s">
        <v>333</v>
      </c>
      <c r="C100" s="467" t="s">
        <v>98</v>
      </c>
      <c r="D100" s="467" t="s">
        <v>334</v>
      </c>
      <c r="E100" s="469" t="s">
        <v>94</v>
      </c>
      <c r="F100" s="468">
        <v>8</v>
      </c>
      <c r="G100" s="470">
        <v>58.8</v>
      </c>
      <c r="H100" s="470">
        <v>71.17</v>
      </c>
      <c r="I100" s="470">
        <v>569.36</v>
      </c>
      <c r="J100" s="471">
        <v>1.0302341962479616E-3</v>
      </c>
    </row>
    <row r="101" spans="1:10" s="458" customFormat="1" ht="45">
      <c r="A101" s="467" t="s">
        <v>335</v>
      </c>
      <c r="B101" s="468" t="s">
        <v>336</v>
      </c>
      <c r="C101" s="467" t="s">
        <v>106</v>
      </c>
      <c r="D101" s="467" t="s">
        <v>337</v>
      </c>
      <c r="E101" s="469" t="s">
        <v>214</v>
      </c>
      <c r="F101" s="468">
        <v>4</v>
      </c>
      <c r="G101" s="470">
        <v>61.49</v>
      </c>
      <c r="H101" s="470">
        <v>74.430000000000007</v>
      </c>
      <c r="I101" s="470">
        <v>297.72000000000003</v>
      </c>
      <c r="J101" s="471">
        <v>5.3871245768396636E-4</v>
      </c>
    </row>
    <row r="102" spans="1:10" s="458" customFormat="1" ht="60">
      <c r="A102" s="467" t="s">
        <v>338</v>
      </c>
      <c r="B102" s="468" t="s">
        <v>339</v>
      </c>
      <c r="C102" s="467" t="s">
        <v>98</v>
      </c>
      <c r="D102" s="467" t="s">
        <v>340</v>
      </c>
      <c r="E102" s="469" t="s">
        <v>94</v>
      </c>
      <c r="F102" s="468">
        <v>1</v>
      </c>
      <c r="G102" s="470">
        <v>1375.69</v>
      </c>
      <c r="H102" s="470">
        <v>1665.27</v>
      </c>
      <c r="I102" s="470">
        <v>1665.27</v>
      </c>
      <c r="J102" s="471">
        <v>3.0132396023356801E-3</v>
      </c>
    </row>
    <row r="103" spans="1:10" s="458" customFormat="1" ht="60">
      <c r="A103" s="467" t="s">
        <v>341</v>
      </c>
      <c r="B103" s="468" t="s">
        <v>342</v>
      </c>
      <c r="C103" s="467" t="s">
        <v>98</v>
      </c>
      <c r="D103" s="467" t="s">
        <v>343</v>
      </c>
      <c r="E103" s="469" t="s">
        <v>94</v>
      </c>
      <c r="F103" s="468">
        <v>1</v>
      </c>
      <c r="G103" s="470">
        <v>1250.3499999999999</v>
      </c>
      <c r="H103" s="470">
        <v>1513.54</v>
      </c>
      <c r="I103" s="470">
        <v>1513.54</v>
      </c>
      <c r="J103" s="471">
        <v>2.7386902230383931E-3</v>
      </c>
    </row>
    <row r="104" spans="1:10" s="458" customFormat="1" ht="45">
      <c r="A104" s="467" t="s">
        <v>344</v>
      </c>
      <c r="B104" s="468" t="s">
        <v>345</v>
      </c>
      <c r="C104" s="467" t="s">
        <v>98</v>
      </c>
      <c r="D104" s="467" t="s">
        <v>346</v>
      </c>
      <c r="E104" s="469" t="s">
        <v>94</v>
      </c>
      <c r="F104" s="468">
        <v>2</v>
      </c>
      <c r="G104" s="470">
        <v>405.34</v>
      </c>
      <c r="H104" s="470">
        <v>490.66</v>
      </c>
      <c r="I104" s="470">
        <v>981.32</v>
      </c>
      <c r="J104" s="471">
        <v>1.7756593744942559E-3</v>
      </c>
    </row>
    <row r="105" spans="1:10" s="458" customFormat="1" ht="15">
      <c r="A105" s="467" t="s">
        <v>347</v>
      </c>
      <c r="B105" s="468" t="s">
        <v>348</v>
      </c>
      <c r="C105" s="467" t="s">
        <v>92</v>
      </c>
      <c r="D105" s="467" t="s">
        <v>349</v>
      </c>
      <c r="E105" s="469" t="s">
        <v>94</v>
      </c>
      <c r="F105" s="468">
        <v>2</v>
      </c>
      <c r="G105" s="470">
        <v>94.52</v>
      </c>
      <c r="H105" s="470">
        <v>114.41</v>
      </c>
      <c r="I105" s="470">
        <v>228.82</v>
      </c>
      <c r="J105" s="471">
        <v>4.1404065755490117E-4</v>
      </c>
    </row>
    <row r="106" spans="1:10" s="458" customFormat="1" ht="45">
      <c r="A106" s="467" t="s">
        <v>350</v>
      </c>
      <c r="B106" s="468" t="s">
        <v>351</v>
      </c>
      <c r="C106" s="467" t="s">
        <v>106</v>
      </c>
      <c r="D106" s="467" t="s">
        <v>352</v>
      </c>
      <c r="E106" s="469" t="s">
        <v>214</v>
      </c>
      <c r="F106" s="468">
        <v>2</v>
      </c>
      <c r="G106" s="470">
        <v>194.24</v>
      </c>
      <c r="H106" s="470">
        <v>235.12</v>
      </c>
      <c r="I106" s="470">
        <v>470.24</v>
      </c>
      <c r="J106" s="471">
        <v>8.5088051223064737E-4</v>
      </c>
    </row>
    <row r="107" spans="1:10" s="458" customFormat="1" ht="45">
      <c r="A107" s="467" t="s">
        <v>353</v>
      </c>
      <c r="B107" s="468" t="s">
        <v>354</v>
      </c>
      <c r="C107" s="467" t="s">
        <v>106</v>
      </c>
      <c r="D107" s="467" t="s">
        <v>355</v>
      </c>
      <c r="E107" s="469" t="s">
        <v>214</v>
      </c>
      <c r="F107" s="468">
        <v>4</v>
      </c>
      <c r="G107" s="470">
        <v>174.48</v>
      </c>
      <c r="H107" s="470">
        <v>211.2</v>
      </c>
      <c r="I107" s="470">
        <v>844.8</v>
      </c>
      <c r="J107" s="471">
        <v>1.5286318831499893E-3</v>
      </c>
    </row>
    <row r="108" spans="1:10" s="458" customFormat="1" ht="45">
      <c r="A108" s="467" t="s">
        <v>356</v>
      </c>
      <c r="B108" s="468" t="s">
        <v>357</v>
      </c>
      <c r="C108" s="467" t="s">
        <v>98</v>
      </c>
      <c r="D108" s="467" t="s">
        <v>358</v>
      </c>
      <c r="E108" s="469" t="s">
        <v>94</v>
      </c>
      <c r="F108" s="468">
        <v>2</v>
      </c>
      <c r="G108" s="470">
        <v>401.01</v>
      </c>
      <c r="H108" s="470">
        <v>485.42</v>
      </c>
      <c r="I108" s="470">
        <v>970.84</v>
      </c>
      <c r="J108" s="471">
        <v>1.7566962327619975E-3</v>
      </c>
    </row>
    <row r="109" spans="1:10" s="458" customFormat="1" ht="45">
      <c r="A109" s="467" t="s">
        <v>359</v>
      </c>
      <c r="B109" s="468" t="s">
        <v>360</v>
      </c>
      <c r="C109" s="467" t="s">
        <v>98</v>
      </c>
      <c r="D109" s="467" t="s">
        <v>361</v>
      </c>
      <c r="E109" s="469" t="s">
        <v>294</v>
      </c>
      <c r="F109" s="468">
        <v>2</v>
      </c>
      <c r="G109" s="470">
        <v>37.85</v>
      </c>
      <c r="H109" s="470">
        <v>45.81</v>
      </c>
      <c r="I109" s="470">
        <v>91.62</v>
      </c>
      <c r="J109" s="471">
        <v>1.6578273335014442E-4</v>
      </c>
    </row>
    <row r="110" spans="1:10" s="458" customFormat="1" ht="45">
      <c r="A110" s="467" t="s">
        <v>362</v>
      </c>
      <c r="B110" s="468" t="s">
        <v>363</v>
      </c>
      <c r="C110" s="467" t="s">
        <v>98</v>
      </c>
      <c r="D110" s="467" t="s">
        <v>364</v>
      </c>
      <c r="E110" s="469" t="s">
        <v>100</v>
      </c>
      <c r="F110" s="468">
        <v>3.33</v>
      </c>
      <c r="G110" s="470">
        <v>159.41999999999999</v>
      </c>
      <c r="H110" s="470">
        <v>192.97</v>
      </c>
      <c r="I110" s="470">
        <v>642.59</v>
      </c>
      <c r="J110" s="471">
        <v>1.162740958562206E-3</v>
      </c>
    </row>
    <row r="111" spans="1:10" s="458" customFormat="1" ht="45">
      <c r="A111" s="467" t="s">
        <v>365</v>
      </c>
      <c r="B111" s="468" t="s">
        <v>366</v>
      </c>
      <c r="C111" s="467" t="s">
        <v>98</v>
      </c>
      <c r="D111" s="467" t="s">
        <v>367</v>
      </c>
      <c r="E111" s="469" t="s">
        <v>94</v>
      </c>
      <c r="F111" s="468">
        <v>4</v>
      </c>
      <c r="G111" s="470">
        <v>16.329999999999998</v>
      </c>
      <c r="H111" s="470">
        <v>19.760000000000002</v>
      </c>
      <c r="I111" s="470">
        <v>79.040000000000006</v>
      </c>
      <c r="J111" s="471">
        <v>1.4301972543107852E-4</v>
      </c>
    </row>
    <row r="112" spans="1:10" s="458" customFormat="1" ht="45">
      <c r="A112" s="467" t="s">
        <v>368</v>
      </c>
      <c r="B112" s="468" t="s">
        <v>369</v>
      </c>
      <c r="C112" s="467" t="s">
        <v>106</v>
      </c>
      <c r="D112" s="467" t="s">
        <v>370</v>
      </c>
      <c r="E112" s="469" t="s">
        <v>214</v>
      </c>
      <c r="F112" s="468">
        <v>8</v>
      </c>
      <c r="G112" s="470">
        <v>199.27</v>
      </c>
      <c r="H112" s="470">
        <v>241.21</v>
      </c>
      <c r="I112" s="470">
        <v>1929.68</v>
      </c>
      <c r="J112" s="471">
        <v>3.4916789444565236E-3</v>
      </c>
    </row>
    <row r="113" spans="1:10" s="458" customFormat="1" ht="15.75">
      <c r="A113" s="463" t="s">
        <v>371</v>
      </c>
      <c r="B113" s="463"/>
      <c r="C113" s="463"/>
      <c r="D113" s="463" t="s">
        <v>372</v>
      </c>
      <c r="E113" s="463"/>
      <c r="F113" s="464"/>
      <c r="G113" s="463"/>
      <c r="H113" s="463"/>
      <c r="I113" s="465">
        <v>1524.98</v>
      </c>
      <c r="J113" s="466">
        <v>2.7593904464560492E-3</v>
      </c>
    </row>
    <row r="114" spans="1:10" s="458" customFormat="1" ht="60">
      <c r="A114" s="467" t="s">
        <v>373</v>
      </c>
      <c r="B114" s="468" t="s">
        <v>374</v>
      </c>
      <c r="C114" s="467" t="s">
        <v>98</v>
      </c>
      <c r="D114" s="467" t="s">
        <v>375</v>
      </c>
      <c r="E114" s="469" t="s">
        <v>94</v>
      </c>
      <c r="F114" s="468">
        <v>1</v>
      </c>
      <c r="G114" s="470">
        <v>1158.92</v>
      </c>
      <c r="H114" s="470">
        <v>1402.87</v>
      </c>
      <c r="I114" s="470">
        <v>1402.87</v>
      </c>
      <c r="J114" s="471">
        <v>2.5384372749936378E-3</v>
      </c>
    </row>
    <row r="115" spans="1:10" s="458" customFormat="1" ht="45">
      <c r="A115" s="467" t="s">
        <v>376</v>
      </c>
      <c r="B115" s="468" t="s">
        <v>336</v>
      </c>
      <c r="C115" s="467" t="s">
        <v>106</v>
      </c>
      <c r="D115" s="467" t="s">
        <v>337</v>
      </c>
      <c r="E115" s="469" t="s">
        <v>214</v>
      </c>
      <c r="F115" s="468">
        <v>1</v>
      </c>
      <c r="G115" s="470">
        <v>61.49</v>
      </c>
      <c r="H115" s="470">
        <v>74.430000000000007</v>
      </c>
      <c r="I115" s="470">
        <v>74.430000000000007</v>
      </c>
      <c r="J115" s="471">
        <v>1.3467811442099159E-4</v>
      </c>
    </row>
    <row r="116" spans="1:10" s="458" customFormat="1" ht="15">
      <c r="A116" s="467" t="s">
        <v>377</v>
      </c>
      <c r="B116" s="468" t="s">
        <v>330</v>
      </c>
      <c r="C116" s="467" t="s">
        <v>98</v>
      </c>
      <c r="D116" s="467" t="s">
        <v>331</v>
      </c>
      <c r="E116" s="469" t="s">
        <v>94</v>
      </c>
      <c r="F116" s="468">
        <v>1</v>
      </c>
      <c r="G116" s="470">
        <v>39.39</v>
      </c>
      <c r="H116" s="470">
        <v>47.68</v>
      </c>
      <c r="I116" s="470">
        <v>47.68</v>
      </c>
      <c r="J116" s="471">
        <v>8.6275057041419842E-5</v>
      </c>
    </row>
    <row r="117" spans="1:10" s="458" customFormat="1" ht="15.75">
      <c r="A117" s="463" t="s">
        <v>378</v>
      </c>
      <c r="B117" s="463"/>
      <c r="C117" s="463"/>
      <c r="D117" s="463" t="s">
        <v>379</v>
      </c>
      <c r="E117" s="463"/>
      <c r="F117" s="464"/>
      <c r="G117" s="463"/>
      <c r="H117" s="463"/>
      <c r="I117" s="465">
        <v>494.24</v>
      </c>
      <c r="J117" s="466">
        <v>8.9430755436559022E-4</v>
      </c>
    </row>
    <row r="118" spans="1:10" s="458" customFormat="1" ht="75">
      <c r="A118" s="467" t="s">
        <v>380</v>
      </c>
      <c r="B118" s="468" t="s">
        <v>381</v>
      </c>
      <c r="C118" s="467" t="s">
        <v>106</v>
      </c>
      <c r="D118" s="467" t="s">
        <v>382</v>
      </c>
      <c r="E118" s="469" t="s">
        <v>214</v>
      </c>
      <c r="F118" s="468">
        <v>1</v>
      </c>
      <c r="G118" s="470">
        <v>408.3</v>
      </c>
      <c r="H118" s="470">
        <v>494.24</v>
      </c>
      <c r="I118" s="470">
        <v>494.24</v>
      </c>
      <c r="J118" s="471">
        <v>8.9430755436559022E-4</v>
      </c>
    </row>
    <row r="119" spans="1:10" s="458" customFormat="1" ht="15.75">
      <c r="A119" s="463" t="s">
        <v>383</v>
      </c>
      <c r="B119" s="463"/>
      <c r="C119" s="463"/>
      <c r="D119" s="463" t="s">
        <v>384</v>
      </c>
      <c r="E119" s="463"/>
      <c r="F119" s="464"/>
      <c r="G119" s="463"/>
      <c r="H119" s="463"/>
      <c r="I119" s="465">
        <v>1182.24</v>
      </c>
      <c r="J119" s="466">
        <v>2.1392160955672861E-3</v>
      </c>
    </row>
    <row r="120" spans="1:10" s="458" customFormat="1" ht="45">
      <c r="A120" s="467" t="s">
        <v>385</v>
      </c>
      <c r="B120" s="468" t="s">
        <v>386</v>
      </c>
      <c r="C120" s="467" t="s">
        <v>92</v>
      </c>
      <c r="D120" s="467" t="s">
        <v>387</v>
      </c>
      <c r="E120" s="469" t="s">
        <v>94</v>
      </c>
      <c r="F120" s="468">
        <v>1</v>
      </c>
      <c r="G120" s="470">
        <v>976.66</v>
      </c>
      <c r="H120" s="470">
        <v>1182.24</v>
      </c>
      <c r="I120" s="470">
        <v>1182.24</v>
      </c>
      <c r="J120" s="471">
        <v>2.1392160955672861E-3</v>
      </c>
    </row>
    <row r="121" spans="1:10" s="458" customFormat="1" ht="15.75">
      <c r="A121" s="463" t="s">
        <v>388</v>
      </c>
      <c r="B121" s="463"/>
      <c r="C121" s="463"/>
      <c r="D121" s="463" t="s">
        <v>389</v>
      </c>
      <c r="E121" s="463"/>
      <c r="F121" s="464"/>
      <c r="G121" s="463"/>
      <c r="H121" s="463"/>
      <c r="I121" s="465">
        <v>31890.22</v>
      </c>
      <c r="J121" s="466">
        <v>5.7704080318024917E-2</v>
      </c>
    </row>
    <row r="122" spans="1:10" s="458" customFormat="1" ht="15.75">
      <c r="A122" s="463" t="s">
        <v>390</v>
      </c>
      <c r="B122" s="463"/>
      <c r="C122" s="463"/>
      <c r="D122" s="463" t="s">
        <v>391</v>
      </c>
      <c r="E122" s="463"/>
      <c r="F122" s="464"/>
      <c r="G122" s="463"/>
      <c r="H122" s="463"/>
      <c r="I122" s="465">
        <v>1151.8599999999999</v>
      </c>
      <c r="J122" s="466">
        <v>2.0842446980648042E-3</v>
      </c>
    </row>
    <row r="123" spans="1:10" s="458" customFormat="1" ht="45">
      <c r="A123" s="467" t="s">
        <v>392</v>
      </c>
      <c r="B123" s="468" t="s">
        <v>393</v>
      </c>
      <c r="C123" s="467" t="s">
        <v>98</v>
      </c>
      <c r="D123" s="467" t="s">
        <v>394</v>
      </c>
      <c r="E123" s="469" t="s">
        <v>100</v>
      </c>
      <c r="F123" s="468">
        <v>28.35</v>
      </c>
      <c r="G123" s="470">
        <v>33.57</v>
      </c>
      <c r="H123" s="470">
        <v>40.630000000000003</v>
      </c>
      <c r="I123" s="470">
        <v>1151.8599999999999</v>
      </c>
      <c r="J123" s="471">
        <v>2.0842446980648042E-3</v>
      </c>
    </row>
    <row r="124" spans="1:10" s="458" customFormat="1" ht="15.75">
      <c r="A124" s="463" t="s">
        <v>395</v>
      </c>
      <c r="B124" s="463"/>
      <c r="C124" s="463"/>
      <c r="D124" s="463" t="s">
        <v>396</v>
      </c>
      <c r="E124" s="463"/>
      <c r="F124" s="464"/>
      <c r="G124" s="463"/>
      <c r="H124" s="463"/>
      <c r="I124" s="465">
        <v>2059.29</v>
      </c>
      <c r="J124" s="466">
        <v>3.7262030665861047E-3</v>
      </c>
    </row>
    <row r="125" spans="1:10" s="458" customFormat="1" ht="30">
      <c r="A125" s="467" t="s">
        <v>397</v>
      </c>
      <c r="B125" s="468" t="s">
        <v>398</v>
      </c>
      <c r="C125" s="467" t="s">
        <v>98</v>
      </c>
      <c r="D125" s="467" t="s">
        <v>399</v>
      </c>
      <c r="E125" s="469" t="s">
        <v>100</v>
      </c>
      <c r="F125" s="468">
        <v>77.33</v>
      </c>
      <c r="G125" s="470">
        <v>22</v>
      </c>
      <c r="H125" s="470">
        <v>26.63</v>
      </c>
      <c r="I125" s="470">
        <v>2059.29</v>
      </c>
      <c r="J125" s="471">
        <v>3.7262030665861047E-3</v>
      </c>
    </row>
    <row r="126" spans="1:10" s="458" customFormat="1" ht="15.75">
      <c r="A126" s="463" t="s">
        <v>400</v>
      </c>
      <c r="B126" s="463"/>
      <c r="C126" s="463"/>
      <c r="D126" s="463" t="s">
        <v>401</v>
      </c>
      <c r="E126" s="463"/>
      <c r="F126" s="464"/>
      <c r="G126" s="463"/>
      <c r="H126" s="463"/>
      <c r="I126" s="465">
        <v>11987.61</v>
      </c>
      <c r="J126" s="466">
        <v>2.1691101856969274E-2</v>
      </c>
    </row>
    <row r="127" spans="1:10" s="458" customFormat="1" ht="45">
      <c r="A127" s="467" t="s">
        <v>402</v>
      </c>
      <c r="B127" s="468" t="s">
        <v>403</v>
      </c>
      <c r="C127" s="467" t="s">
        <v>98</v>
      </c>
      <c r="D127" s="467" t="s">
        <v>404</v>
      </c>
      <c r="E127" s="469" t="s">
        <v>100</v>
      </c>
      <c r="F127" s="468">
        <v>411.38</v>
      </c>
      <c r="G127" s="470">
        <v>24.08</v>
      </c>
      <c r="H127" s="470">
        <v>29.14</v>
      </c>
      <c r="I127" s="470">
        <v>11987.61</v>
      </c>
      <c r="J127" s="471">
        <v>2.1691101856969274E-2</v>
      </c>
    </row>
    <row r="128" spans="1:10" s="458" customFormat="1" ht="15.75">
      <c r="A128" s="463" t="s">
        <v>405</v>
      </c>
      <c r="B128" s="463"/>
      <c r="C128" s="463"/>
      <c r="D128" s="463" t="s">
        <v>406</v>
      </c>
      <c r="E128" s="463"/>
      <c r="F128" s="464"/>
      <c r="G128" s="463"/>
      <c r="H128" s="463"/>
      <c r="I128" s="465">
        <v>16691.46</v>
      </c>
      <c r="J128" s="466">
        <v>3.0202530696404734E-2</v>
      </c>
    </row>
    <row r="129" spans="1:10" s="458" customFormat="1" ht="45">
      <c r="A129" s="467" t="s">
        <v>407</v>
      </c>
      <c r="B129" s="468" t="s">
        <v>408</v>
      </c>
      <c r="C129" s="467" t="s">
        <v>98</v>
      </c>
      <c r="D129" s="467" t="s">
        <v>409</v>
      </c>
      <c r="E129" s="469" t="s">
        <v>100</v>
      </c>
      <c r="F129" s="468">
        <v>444.75</v>
      </c>
      <c r="G129" s="470">
        <v>31.01</v>
      </c>
      <c r="H129" s="470">
        <v>37.53</v>
      </c>
      <c r="I129" s="470">
        <v>16691.46</v>
      </c>
      <c r="J129" s="471">
        <v>3.0202530696404734E-2</v>
      </c>
    </row>
    <row r="130" spans="1:10" s="458" customFormat="1" ht="15.75">
      <c r="A130" s="463" t="s">
        <v>410</v>
      </c>
      <c r="B130" s="463"/>
      <c r="C130" s="463"/>
      <c r="D130" s="463" t="s">
        <v>411</v>
      </c>
      <c r="E130" s="463"/>
      <c r="F130" s="464"/>
      <c r="G130" s="463"/>
      <c r="H130" s="463"/>
      <c r="I130" s="465">
        <v>905.83</v>
      </c>
      <c r="J130" s="466">
        <v>1.6390632323789709E-3</v>
      </c>
    </row>
    <row r="131" spans="1:10" s="458" customFormat="1" ht="15">
      <c r="A131" s="467" t="s">
        <v>412</v>
      </c>
      <c r="B131" s="468" t="s">
        <v>413</v>
      </c>
      <c r="C131" s="467" t="s">
        <v>98</v>
      </c>
      <c r="D131" s="467" t="s">
        <v>414</v>
      </c>
      <c r="E131" s="469" t="s">
        <v>94</v>
      </c>
      <c r="F131" s="468">
        <v>3</v>
      </c>
      <c r="G131" s="470">
        <v>195.4</v>
      </c>
      <c r="H131" s="470">
        <v>236.53</v>
      </c>
      <c r="I131" s="470">
        <v>709.59</v>
      </c>
      <c r="J131" s="471">
        <v>1.2839747845222547E-3</v>
      </c>
    </row>
    <row r="132" spans="1:10" s="458" customFormat="1" ht="45">
      <c r="A132" s="467" t="s">
        <v>415</v>
      </c>
      <c r="B132" s="468" t="s">
        <v>416</v>
      </c>
      <c r="C132" s="467" t="s">
        <v>98</v>
      </c>
      <c r="D132" s="467" t="s">
        <v>417</v>
      </c>
      <c r="E132" s="469" t="s">
        <v>94</v>
      </c>
      <c r="F132" s="468">
        <v>6</v>
      </c>
      <c r="G132" s="470">
        <v>19.66</v>
      </c>
      <c r="H132" s="470">
        <v>23.79</v>
      </c>
      <c r="I132" s="470">
        <v>142.74</v>
      </c>
      <c r="J132" s="471">
        <v>2.5828233309757272E-4</v>
      </c>
    </row>
    <row r="133" spans="1:10" s="458" customFormat="1" ht="45">
      <c r="A133" s="467" t="s">
        <v>418</v>
      </c>
      <c r="B133" s="468" t="s">
        <v>419</v>
      </c>
      <c r="C133" s="467" t="s">
        <v>106</v>
      </c>
      <c r="D133" s="467" t="s">
        <v>420</v>
      </c>
      <c r="E133" s="469" t="s">
        <v>214</v>
      </c>
      <c r="F133" s="468">
        <v>2</v>
      </c>
      <c r="G133" s="470">
        <v>22.1</v>
      </c>
      <c r="H133" s="470">
        <v>26.75</v>
      </c>
      <c r="I133" s="470">
        <v>53.5</v>
      </c>
      <c r="J133" s="471">
        <v>9.6806114759143494E-5</v>
      </c>
    </row>
    <row r="134" spans="1:10" s="458" customFormat="1" ht="15.75">
      <c r="A134" s="463" t="s">
        <v>421</v>
      </c>
      <c r="B134" s="463"/>
      <c r="C134" s="463"/>
      <c r="D134" s="463" t="s">
        <v>422</v>
      </c>
      <c r="E134" s="463"/>
      <c r="F134" s="464"/>
      <c r="G134" s="463"/>
      <c r="H134" s="463"/>
      <c r="I134" s="465">
        <v>4041.12</v>
      </c>
      <c r="J134" s="466">
        <v>7.3122453546816809E-3</v>
      </c>
    </row>
    <row r="135" spans="1:10" s="458" customFormat="1" ht="15">
      <c r="A135" s="467" t="s">
        <v>423</v>
      </c>
      <c r="B135" s="468" t="s">
        <v>424</v>
      </c>
      <c r="C135" s="467" t="s">
        <v>98</v>
      </c>
      <c r="D135" s="467" t="s">
        <v>425</v>
      </c>
      <c r="E135" s="469" t="s">
        <v>139</v>
      </c>
      <c r="F135" s="468">
        <v>5</v>
      </c>
      <c r="G135" s="470">
        <v>10.95</v>
      </c>
      <c r="H135" s="470">
        <v>13.25</v>
      </c>
      <c r="I135" s="470">
        <v>66.25</v>
      </c>
      <c r="J135" s="471">
        <v>1.1987673089333189E-4</v>
      </c>
    </row>
    <row r="136" spans="1:10" s="458" customFormat="1" ht="15">
      <c r="A136" s="467" t="s">
        <v>426</v>
      </c>
      <c r="B136" s="468" t="s">
        <v>427</v>
      </c>
      <c r="C136" s="467" t="s">
        <v>98</v>
      </c>
      <c r="D136" s="467" t="s">
        <v>428</v>
      </c>
      <c r="E136" s="469" t="s">
        <v>94</v>
      </c>
      <c r="F136" s="468">
        <v>1</v>
      </c>
      <c r="G136" s="470">
        <v>35.119999999999997</v>
      </c>
      <c r="H136" s="470">
        <v>42.51</v>
      </c>
      <c r="I136" s="470">
        <v>42.51</v>
      </c>
      <c r="J136" s="471">
        <v>7.6920148381517565E-5</v>
      </c>
    </row>
    <row r="137" spans="1:10" s="458" customFormat="1" ht="15">
      <c r="A137" s="467" t="s">
        <v>429</v>
      </c>
      <c r="B137" s="468" t="s">
        <v>430</v>
      </c>
      <c r="C137" s="467" t="s">
        <v>92</v>
      </c>
      <c r="D137" s="467" t="s">
        <v>431</v>
      </c>
      <c r="E137" s="469" t="s">
        <v>94</v>
      </c>
      <c r="F137" s="468">
        <v>1</v>
      </c>
      <c r="G137" s="470">
        <v>47.42</v>
      </c>
      <c r="H137" s="470">
        <v>57.4</v>
      </c>
      <c r="I137" s="470">
        <v>57.4</v>
      </c>
      <c r="J137" s="471">
        <v>1.0386300910607171E-4</v>
      </c>
    </row>
    <row r="138" spans="1:10" s="458" customFormat="1" ht="45">
      <c r="A138" s="467" t="s">
        <v>432</v>
      </c>
      <c r="B138" s="468" t="s">
        <v>433</v>
      </c>
      <c r="C138" s="467" t="s">
        <v>106</v>
      </c>
      <c r="D138" s="467" t="s">
        <v>434</v>
      </c>
      <c r="E138" s="469" t="s">
        <v>214</v>
      </c>
      <c r="F138" s="468">
        <v>8</v>
      </c>
      <c r="G138" s="470">
        <v>11.1</v>
      </c>
      <c r="H138" s="470">
        <v>13.43</v>
      </c>
      <c r="I138" s="470">
        <v>107.44</v>
      </c>
      <c r="J138" s="471">
        <v>1.9440839195742761E-4</v>
      </c>
    </row>
    <row r="139" spans="1:10" s="458" customFormat="1" ht="45">
      <c r="A139" s="467" t="s">
        <v>435</v>
      </c>
      <c r="B139" s="468" t="s">
        <v>436</v>
      </c>
      <c r="C139" s="467" t="s">
        <v>106</v>
      </c>
      <c r="D139" s="467" t="s">
        <v>437</v>
      </c>
      <c r="E139" s="469" t="s">
        <v>214</v>
      </c>
      <c r="F139" s="468">
        <v>7</v>
      </c>
      <c r="G139" s="470">
        <v>5.95</v>
      </c>
      <c r="H139" s="470">
        <v>7.2</v>
      </c>
      <c r="I139" s="470">
        <v>50.4</v>
      </c>
      <c r="J139" s="471">
        <v>9.1196788483380041E-5</v>
      </c>
    </row>
    <row r="140" spans="1:10" s="458" customFormat="1" ht="45">
      <c r="A140" s="467" t="s">
        <v>438</v>
      </c>
      <c r="B140" s="468" t="s">
        <v>439</v>
      </c>
      <c r="C140" s="467" t="s">
        <v>106</v>
      </c>
      <c r="D140" s="467" t="s">
        <v>440</v>
      </c>
      <c r="E140" s="469" t="s">
        <v>214</v>
      </c>
      <c r="F140" s="468">
        <v>2</v>
      </c>
      <c r="G140" s="470">
        <v>17.29</v>
      </c>
      <c r="H140" s="470">
        <v>20.92</v>
      </c>
      <c r="I140" s="470">
        <v>41.84</v>
      </c>
      <c r="J140" s="471">
        <v>7.5707810121917072E-5</v>
      </c>
    </row>
    <row r="141" spans="1:10" s="458" customFormat="1" ht="30">
      <c r="A141" s="467" t="s">
        <v>441</v>
      </c>
      <c r="B141" s="468" t="s">
        <v>442</v>
      </c>
      <c r="C141" s="467" t="s">
        <v>98</v>
      </c>
      <c r="D141" s="467" t="s">
        <v>443</v>
      </c>
      <c r="E141" s="469" t="s">
        <v>94</v>
      </c>
      <c r="F141" s="468">
        <v>2</v>
      </c>
      <c r="G141" s="470">
        <v>7.71</v>
      </c>
      <c r="H141" s="470">
        <v>9.33</v>
      </c>
      <c r="I141" s="470">
        <v>18.66</v>
      </c>
      <c r="J141" s="471">
        <v>3.3764525259918084E-5</v>
      </c>
    </row>
    <row r="142" spans="1:10" s="458" customFormat="1" ht="15">
      <c r="A142" s="467" t="s">
        <v>444</v>
      </c>
      <c r="B142" s="468" t="s">
        <v>445</v>
      </c>
      <c r="C142" s="467" t="s">
        <v>98</v>
      </c>
      <c r="D142" s="467" t="s">
        <v>446</v>
      </c>
      <c r="E142" s="469" t="s">
        <v>194</v>
      </c>
      <c r="F142" s="468">
        <v>24</v>
      </c>
      <c r="G142" s="470">
        <v>35.340000000000003</v>
      </c>
      <c r="H142" s="470">
        <v>42.77</v>
      </c>
      <c r="I142" s="470">
        <v>1026.48</v>
      </c>
      <c r="J142" s="471">
        <v>1.8573745921115067E-3</v>
      </c>
    </row>
    <row r="143" spans="1:10" s="458" customFormat="1" ht="15">
      <c r="A143" s="467" t="s">
        <v>447</v>
      </c>
      <c r="B143" s="468" t="s">
        <v>448</v>
      </c>
      <c r="C143" s="467" t="s">
        <v>98</v>
      </c>
      <c r="D143" s="467" t="s">
        <v>449</v>
      </c>
      <c r="E143" s="469" t="s">
        <v>194</v>
      </c>
      <c r="F143" s="468">
        <v>64.180000000000007</v>
      </c>
      <c r="G143" s="470">
        <v>17.239999999999998</v>
      </c>
      <c r="H143" s="470">
        <v>20.86</v>
      </c>
      <c r="I143" s="470">
        <v>1338.79</v>
      </c>
      <c r="J143" s="471">
        <v>2.4224870724933404E-3</v>
      </c>
    </row>
    <row r="144" spans="1:10" s="458" customFormat="1" ht="30">
      <c r="A144" s="467" t="s">
        <v>450</v>
      </c>
      <c r="B144" s="468" t="s">
        <v>451</v>
      </c>
      <c r="C144" s="467" t="s">
        <v>98</v>
      </c>
      <c r="D144" s="467" t="s">
        <v>452</v>
      </c>
      <c r="E144" s="469" t="s">
        <v>94</v>
      </c>
      <c r="F144" s="468">
        <v>5</v>
      </c>
      <c r="G144" s="470">
        <v>83.67</v>
      </c>
      <c r="H144" s="470">
        <v>101.28</v>
      </c>
      <c r="I144" s="470">
        <v>506.4</v>
      </c>
      <c r="J144" s="471">
        <v>9.1631058904729471E-4</v>
      </c>
    </row>
    <row r="145" spans="1:10" s="458" customFormat="1" ht="30">
      <c r="A145" s="467" t="s">
        <v>453</v>
      </c>
      <c r="B145" s="468" t="s">
        <v>454</v>
      </c>
      <c r="C145" s="467" t="s">
        <v>98</v>
      </c>
      <c r="D145" s="467" t="s">
        <v>455</v>
      </c>
      <c r="E145" s="469" t="s">
        <v>94</v>
      </c>
      <c r="F145" s="468">
        <v>20</v>
      </c>
      <c r="G145" s="470">
        <v>13.04</v>
      </c>
      <c r="H145" s="470">
        <v>15.78</v>
      </c>
      <c r="I145" s="470">
        <v>315.60000000000002</v>
      </c>
      <c r="J145" s="471">
        <v>5.710656040744988E-4</v>
      </c>
    </row>
    <row r="146" spans="1:10" s="458" customFormat="1" ht="30">
      <c r="A146" s="467" t="s">
        <v>456</v>
      </c>
      <c r="B146" s="468" t="s">
        <v>457</v>
      </c>
      <c r="C146" s="467" t="s">
        <v>106</v>
      </c>
      <c r="D146" s="467" t="s">
        <v>458</v>
      </c>
      <c r="E146" s="469" t="s">
        <v>214</v>
      </c>
      <c r="F146" s="468">
        <v>13</v>
      </c>
      <c r="G146" s="470">
        <v>5.29</v>
      </c>
      <c r="H146" s="470">
        <v>6.4</v>
      </c>
      <c r="I146" s="470">
        <v>83.2</v>
      </c>
      <c r="J146" s="471">
        <v>1.505470794011353E-4</v>
      </c>
    </row>
    <row r="147" spans="1:10" s="458" customFormat="1" ht="15">
      <c r="A147" s="467" t="s">
        <v>459</v>
      </c>
      <c r="B147" s="468" t="s">
        <v>460</v>
      </c>
      <c r="C147" s="467" t="s">
        <v>98</v>
      </c>
      <c r="D147" s="467" t="s">
        <v>461</v>
      </c>
      <c r="E147" s="469" t="s">
        <v>94</v>
      </c>
      <c r="F147" s="468">
        <v>32</v>
      </c>
      <c r="G147" s="470">
        <v>6.78</v>
      </c>
      <c r="H147" s="470">
        <v>8.1999999999999993</v>
      </c>
      <c r="I147" s="470">
        <v>262.39999999999998</v>
      </c>
      <c r="J147" s="471">
        <v>4.7480232734204212E-4</v>
      </c>
    </row>
    <row r="148" spans="1:10" s="458" customFormat="1" ht="15">
      <c r="A148" s="467" t="s">
        <v>462</v>
      </c>
      <c r="B148" s="468" t="s">
        <v>463</v>
      </c>
      <c r="C148" s="467" t="s">
        <v>98</v>
      </c>
      <c r="D148" s="467" t="s">
        <v>464</v>
      </c>
      <c r="E148" s="469" t="s">
        <v>194</v>
      </c>
      <c r="F148" s="468">
        <v>8.74</v>
      </c>
      <c r="G148" s="470">
        <v>11.7</v>
      </c>
      <c r="H148" s="470">
        <v>14.16</v>
      </c>
      <c r="I148" s="470">
        <v>123.75</v>
      </c>
      <c r="J148" s="471">
        <v>2.239206860082992E-4</v>
      </c>
    </row>
    <row r="149" spans="1:10" s="458" customFormat="1" ht="15.75">
      <c r="A149" s="463" t="s">
        <v>465</v>
      </c>
      <c r="B149" s="463"/>
      <c r="C149" s="463"/>
      <c r="D149" s="463" t="s">
        <v>466</v>
      </c>
      <c r="E149" s="463"/>
      <c r="F149" s="464"/>
      <c r="G149" s="463"/>
      <c r="H149" s="463"/>
      <c r="I149" s="465">
        <v>4577.38</v>
      </c>
      <c r="J149" s="466">
        <v>8.2825864219852E-3</v>
      </c>
    </row>
    <row r="150" spans="1:10" s="458" customFormat="1" ht="30">
      <c r="A150" s="467" t="s">
        <v>467</v>
      </c>
      <c r="B150" s="468" t="s">
        <v>468</v>
      </c>
      <c r="C150" s="467" t="s">
        <v>98</v>
      </c>
      <c r="D150" s="467" t="s">
        <v>469</v>
      </c>
      <c r="E150" s="469" t="s">
        <v>94</v>
      </c>
      <c r="F150" s="468">
        <v>2</v>
      </c>
      <c r="G150" s="470">
        <v>340.43</v>
      </c>
      <c r="H150" s="470">
        <v>412.09</v>
      </c>
      <c r="I150" s="470">
        <v>824.18</v>
      </c>
      <c r="J150" s="471">
        <v>1.4913208161157175E-3</v>
      </c>
    </row>
    <row r="151" spans="1:10" s="458" customFormat="1" ht="15">
      <c r="A151" s="467" t="s">
        <v>470</v>
      </c>
      <c r="B151" s="468" t="s">
        <v>471</v>
      </c>
      <c r="C151" s="467" t="s">
        <v>98</v>
      </c>
      <c r="D151" s="467" t="s">
        <v>472</v>
      </c>
      <c r="E151" s="469" t="s">
        <v>94</v>
      </c>
      <c r="F151" s="468">
        <v>2</v>
      </c>
      <c r="G151" s="470">
        <v>54.34</v>
      </c>
      <c r="H151" s="470">
        <v>65.77</v>
      </c>
      <c r="I151" s="470">
        <v>131.54</v>
      </c>
      <c r="J151" s="471">
        <v>2.3801638010126607E-4</v>
      </c>
    </row>
    <row r="152" spans="1:10" s="458" customFormat="1" ht="15">
      <c r="A152" s="467" t="s">
        <v>473</v>
      </c>
      <c r="B152" s="468" t="s">
        <v>474</v>
      </c>
      <c r="C152" s="467" t="s">
        <v>98</v>
      </c>
      <c r="D152" s="467" t="s">
        <v>475</v>
      </c>
      <c r="E152" s="469" t="s">
        <v>94</v>
      </c>
      <c r="F152" s="468">
        <v>1</v>
      </c>
      <c r="G152" s="470">
        <v>326.43</v>
      </c>
      <c r="H152" s="470">
        <v>395.14</v>
      </c>
      <c r="I152" s="470">
        <v>395.14</v>
      </c>
      <c r="J152" s="471">
        <v>7.149900595500553E-4</v>
      </c>
    </row>
    <row r="153" spans="1:10" s="458" customFormat="1" ht="45">
      <c r="A153" s="467" t="s">
        <v>476</v>
      </c>
      <c r="B153" s="468" t="s">
        <v>477</v>
      </c>
      <c r="C153" s="467" t="s">
        <v>106</v>
      </c>
      <c r="D153" s="467" t="s">
        <v>478</v>
      </c>
      <c r="E153" s="469" t="s">
        <v>214</v>
      </c>
      <c r="F153" s="468">
        <v>4</v>
      </c>
      <c r="G153" s="470">
        <v>25.12</v>
      </c>
      <c r="H153" s="470">
        <v>30.4</v>
      </c>
      <c r="I153" s="470">
        <v>121.6</v>
      </c>
      <c r="J153" s="471">
        <v>2.2003034681704391E-4</v>
      </c>
    </row>
    <row r="154" spans="1:10" s="458" customFormat="1" ht="45">
      <c r="A154" s="467" t="s">
        <v>479</v>
      </c>
      <c r="B154" s="468" t="s">
        <v>480</v>
      </c>
      <c r="C154" s="467" t="s">
        <v>98</v>
      </c>
      <c r="D154" s="467" t="s">
        <v>481</v>
      </c>
      <c r="E154" s="469" t="s">
        <v>94</v>
      </c>
      <c r="F154" s="468">
        <v>2</v>
      </c>
      <c r="G154" s="470">
        <v>48.61</v>
      </c>
      <c r="H154" s="470">
        <v>58.84</v>
      </c>
      <c r="I154" s="470">
        <v>117.68</v>
      </c>
      <c r="J154" s="471">
        <v>2.1293726326833656E-4</v>
      </c>
    </row>
    <row r="155" spans="1:10" s="458" customFormat="1" ht="30">
      <c r="A155" s="467" t="s">
        <v>482</v>
      </c>
      <c r="B155" s="468" t="s">
        <v>483</v>
      </c>
      <c r="C155" s="467" t="s">
        <v>98</v>
      </c>
      <c r="D155" s="467" t="s">
        <v>484</v>
      </c>
      <c r="E155" s="469" t="s">
        <v>94</v>
      </c>
      <c r="F155" s="468">
        <v>16</v>
      </c>
      <c r="G155" s="470">
        <v>9.5</v>
      </c>
      <c r="H155" s="470">
        <v>11.49</v>
      </c>
      <c r="I155" s="470">
        <v>183.84</v>
      </c>
      <c r="J155" s="471">
        <v>3.326511427536624E-4</v>
      </c>
    </row>
    <row r="156" spans="1:10" s="458" customFormat="1" ht="30">
      <c r="A156" s="467" t="s">
        <v>485</v>
      </c>
      <c r="B156" s="468" t="s">
        <v>486</v>
      </c>
      <c r="C156" s="467" t="s">
        <v>98</v>
      </c>
      <c r="D156" s="467" t="s">
        <v>487</v>
      </c>
      <c r="E156" s="469" t="s">
        <v>94</v>
      </c>
      <c r="F156" s="468">
        <v>20</v>
      </c>
      <c r="G156" s="470">
        <v>9.3699999999999992</v>
      </c>
      <c r="H156" s="470">
        <v>11.34</v>
      </c>
      <c r="I156" s="470">
        <v>226.8</v>
      </c>
      <c r="J156" s="471">
        <v>4.1038554817521018E-4</v>
      </c>
    </row>
    <row r="157" spans="1:10" s="458" customFormat="1" ht="30">
      <c r="A157" s="467" t="s">
        <v>488</v>
      </c>
      <c r="B157" s="468" t="s">
        <v>489</v>
      </c>
      <c r="C157" s="467" t="s">
        <v>98</v>
      </c>
      <c r="D157" s="467" t="s">
        <v>490</v>
      </c>
      <c r="E157" s="469" t="s">
        <v>94</v>
      </c>
      <c r="F157" s="468">
        <v>8</v>
      </c>
      <c r="G157" s="470">
        <v>22.84</v>
      </c>
      <c r="H157" s="470">
        <v>27.64</v>
      </c>
      <c r="I157" s="470">
        <v>221.12</v>
      </c>
      <c r="J157" s="471">
        <v>4.0010781486994037E-4</v>
      </c>
    </row>
    <row r="158" spans="1:10" s="458" customFormat="1" ht="30">
      <c r="A158" s="467" t="s">
        <v>491</v>
      </c>
      <c r="B158" s="468" t="s">
        <v>492</v>
      </c>
      <c r="C158" s="467" t="s">
        <v>98</v>
      </c>
      <c r="D158" s="467" t="s">
        <v>493</v>
      </c>
      <c r="E158" s="469" t="s">
        <v>94</v>
      </c>
      <c r="F158" s="468">
        <v>6</v>
      </c>
      <c r="G158" s="470">
        <v>6.89</v>
      </c>
      <c r="H158" s="470">
        <v>8.34</v>
      </c>
      <c r="I158" s="470">
        <v>50.04</v>
      </c>
      <c r="J158" s="471">
        <v>9.0545382851355891E-5</v>
      </c>
    </row>
    <row r="159" spans="1:10" s="458" customFormat="1" ht="30">
      <c r="A159" s="467" t="s">
        <v>494</v>
      </c>
      <c r="B159" s="468" t="s">
        <v>495</v>
      </c>
      <c r="C159" s="467" t="s">
        <v>98</v>
      </c>
      <c r="D159" s="467" t="s">
        <v>496</v>
      </c>
      <c r="E159" s="469" t="s">
        <v>94</v>
      </c>
      <c r="F159" s="468">
        <v>4</v>
      </c>
      <c r="G159" s="470">
        <v>9.5299999999999994</v>
      </c>
      <c r="H159" s="470">
        <v>11.53</v>
      </c>
      <c r="I159" s="470">
        <v>46.12</v>
      </c>
      <c r="J159" s="471">
        <v>8.3452299302648556E-5</v>
      </c>
    </row>
    <row r="160" spans="1:10" s="458" customFormat="1" ht="30">
      <c r="A160" s="467" t="s">
        <v>497</v>
      </c>
      <c r="B160" s="468" t="s">
        <v>498</v>
      </c>
      <c r="C160" s="467" t="s">
        <v>98</v>
      </c>
      <c r="D160" s="467" t="s">
        <v>499</v>
      </c>
      <c r="E160" s="469" t="s">
        <v>94</v>
      </c>
      <c r="F160" s="468">
        <v>4</v>
      </c>
      <c r="G160" s="470">
        <v>22.78</v>
      </c>
      <c r="H160" s="470">
        <v>27.57</v>
      </c>
      <c r="I160" s="470">
        <v>110.28</v>
      </c>
      <c r="J160" s="471">
        <v>1.9954725861006252E-4</v>
      </c>
    </row>
    <row r="161" spans="1:10" s="458" customFormat="1" ht="60">
      <c r="A161" s="467" t="s">
        <v>500</v>
      </c>
      <c r="B161" s="468" t="s">
        <v>501</v>
      </c>
      <c r="C161" s="467" t="s">
        <v>106</v>
      </c>
      <c r="D161" s="467" t="s">
        <v>502</v>
      </c>
      <c r="E161" s="469" t="s">
        <v>214</v>
      </c>
      <c r="F161" s="468">
        <v>1</v>
      </c>
      <c r="G161" s="470">
        <v>9.9600000000000009</v>
      </c>
      <c r="H161" s="470">
        <v>12.05</v>
      </c>
      <c r="I161" s="470">
        <v>12.05</v>
      </c>
      <c r="J161" s="471">
        <v>2.1803994071919233E-5</v>
      </c>
    </row>
    <row r="162" spans="1:10" s="458" customFormat="1" ht="60">
      <c r="A162" s="467" t="s">
        <v>503</v>
      </c>
      <c r="B162" s="468" t="s">
        <v>504</v>
      </c>
      <c r="C162" s="467" t="s">
        <v>106</v>
      </c>
      <c r="D162" s="467" t="s">
        <v>505</v>
      </c>
      <c r="E162" s="469" t="s">
        <v>214</v>
      </c>
      <c r="F162" s="468">
        <v>1</v>
      </c>
      <c r="G162" s="470">
        <v>18.420000000000002</v>
      </c>
      <c r="H162" s="470">
        <v>22.29</v>
      </c>
      <c r="I162" s="470">
        <v>22.29</v>
      </c>
      <c r="J162" s="471">
        <v>4.0332865382828195E-5</v>
      </c>
    </row>
    <row r="163" spans="1:10" s="458" customFormat="1" ht="30">
      <c r="A163" s="467" t="s">
        <v>506</v>
      </c>
      <c r="B163" s="468" t="s">
        <v>507</v>
      </c>
      <c r="C163" s="467" t="s">
        <v>98</v>
      </c>
      <c r="D163" s="467" t="s">
        <v>508</v>
      </c>
      <c r="E163" s="469" t="s">
        <v>94</v>
      </c>
      <c r="F163" s="468">
        <v>3</v>
      </c>
      <c r="G163" s="470">
        <v>46.93</v>
      </c>
      <c r="H163" s="470">
        <v>56.8</v>
      </c>
      <c r="I163" s="470">
        <v>170.4</v>
      </c>
      <c r="J163" s="471">
        <v>3.0833199915809444E-4</v>
      </c>
    </row>
    <row r="164" spans="1:10" s="458" customFormat="1" ht="30">
      <c r="A164" s="467" t="s">
        <v>509</v>
      </c>
      <c r="B164" s="468" t="s">
        <v>510</v>
      </c>
      <c r="C164" s="467" t="s">
        <v>98</v>
      </c>
      <c r="D164" s="467" t="s">
        <v>511</v>
      </c>
      <c r="E164" s="469" t="s">
        <v>94</v>
      </c>
      <c r="F164" s="468">
        <v>3</v>
      </c>
      <c r="G164" s="470">
        <v>38.700000000000003</v>
      </c>
      <c r="H164" s="470">
        <v>46.84</v>
      </c>
      <c r="I164" s="470">
        <v>140.52000000000001</v>
      </c>
      <c r="J164" s="471">
        <v>2.5426533170009051E-4</v>
      </c>
    </row>
    <row r="165" spans="1:10" s="458" customFormat="1" ht="30">
      <c r="A165" s="467" t="s">
        <v>512</v>
      </c>
      <c r="B165" s="468" t="s">
        <v>513</v>
      </c>
      <c r="C165" s="467" t="s">
        <v>98</v>
      </c>
      <c r="D165" s="467" t="s">
        <v>514</v>
      </c>
      <c r="E165" s="469" t="s">
        <v>94</v>
      </c>
      <c r="F165" s="468">
        <v>7</v>
      </c>
      <c r="G165" s="470">
        <v>19.23</v>
      </c>
      <c r="H165" s="470">
        <v>23.27</v>
      </c>
      <c r="I165" s="470">
        <v>162.88999999999999</v>
      </c>
      <c r="J165" s="471">
        <v>2.9474295389003518E-4</v>
      </c>
    </row>
    <row r="166" spans="1:10" s="458" customFormat="1" ht="60">
      <c r="A166" s="467" t="s">
        <v>515</v>
      </c>
      <c r="B166" s="468" t="s">
        <v>516</v>
      </c>
      <c r="C166" s="467" t="s">
        <v>106</v>
      </c>
      <c r="D166" s="467" t="s">
        <v>517</v>
      </c>
      <c r="E166" s="469" t="s">
        <v>214</v>
      </c>
      <c r="F166" s="468">
        <v>18</v>
      </c>
      <c r="G166" s="470">
        <v>5.84</v>
      </c>
      <c r="H166" s="470">
        <v>7.06</v>
      </c>
      <c r="I166" s="470">
        <v>127.08</v>
      </c>
      <c r="J166" s="471">
        <v>2.2994618810452252E-4</v>
      </c>
    </row>
    <row r="167" spans="1:10" s="458" customFormat="1" ht="30">
      <c r="A167" s="467" t="s">
        <v>518</v>
      </c>
      <c r="B167" s="468" t="s">
        <v>519</v>
      </c>
      <c r="C167" s="467" t="s">
        <v>98</v>
      </c>
      <c r="D167" s="467" t="s">
        <v>520</v>
      </c>
      <c r="E167" s="469" t="s">
        <v>94</v>
      </c>
      <c r="F167" s="468">
        <v>12</v>
      </c>
      <c r="G167" s="470">
        <v>20.86</v>
      </c>
      <c r="H167" s="470">
        <v>25.25</v>
      </c>
      <c r="I167" s="470">
        <v>303</v>
      </c>
      <c r="J167" s="471">
        <v>5.4826640695365377E-4</v>
      </c>
    </row>
    <row r="168" spans="1:10" s="458" customFormat="1" ht="15">
      <c r="A168" s="467" t="s">
        <v>521</v>
      </c>
      <c r="B168" s="468" t="s">
        <v>522</v>
      </c>
      <c r="C168" s="467" t="s">
        <v>98</v>
      </c>
      <c r="D168" s="467" t="s">
        <v>523</v>
      </c>
      <c r="E168" s="469" t="s">
        <v>194</v>
      </c>
      <c r="F168" s="468">
        <v>10.6</v>
      </c>
      <c r="G168" s="470">
        <v>13.39</v>
      </c>
      <c r="H168" s="470">
        <v>16.2</v>
      </c>
      <c r="I168" s="470">
        <v>171.72</v>
      </c>
      <c r="J168" s="471">
        <v>3.1072048647551629E-4</v>
      </c>
    </row>
    <row r="169" spans="1:10" s="458" customFormat="1" ht="15">
      <c r="A169" s="467" t="s">
        <v>524</v>
      </c>
      <c r="B169" s="468" t="s">
        <v>525</v>
      </c>
      <c r="C169" s="467" t="s">
        <v>98</v>
      </c>
      <c r="D169" s="467" t="s">
        <v>526</v>
      </c>
      <c r="E169" s="469" t="s">
        <v>194</v>
      </c>
      <c r="F169" s="468">
        <v>20</v>
      </c>
      <c r="G169" s="470">
        <v>19.309999999999999</v>
      </c>
      <c r="H169" s="470">
        <v>23.37</v>
      </c>
      <c r="I169" s="470">
        <v>467.4</v>
      </c>
      <c r="J169" s="471">
        <v>8.4574164557801249E-4</v>
      </c>
    </row>
    <row r="170" spans="1:10" s="458" customFormat="1" ht="30">
      <c r="A170" s="467" t="s">
        <v>527</v>
      </c>
      <c r="B170" s="468" t="s">
        <v>528</v>
      </c>
      <c r="C170" s="467" t="s">
        <v>98</v>
      </c>
      <c r="D170" s="467" t="s">
        <v>529</v>
      </c>
      <c r="E170" s="469" t="s">
        <v>194</v>
      </c>
      <c r="F170" s="468">
        <v>13</v>
      </c>
      <c r="G170" s="470">
        <v>34.409999999999997</v>
      </c>
      <c r="H170" s="470">
        <v>41.65</v>
      </c>
      <c r="I170" s="470">
        <v>541.45000000000005</v>
      </c>
      <c r="J170" s="471">
        <v>9.7973216516520083E-4</v>
      </c>
    </row>
    <row r="171" spans="1:10" s="458" customFormat="1" ht="30">
      <c r="A171" s="467" t="s">
        <v>530</v>
      </c>
      <c r="B171" s="468" t="s">
        <v>531</v>
      </c>
      <c r="C171" s="467" t="s">
        <v>98</v>
      </c>
      <c r="D171" s="467" t="s">
        <v>532</v>
      </c>
      <c r="E171" s="469" t="s">
        <v>94</v>
      </c>
      <c r="F171" s="468">
        <v>3</v>
      </c>
      <c r="G171" s="470">
        <v>8.33</v>
      </c>
      <c r="H171" s="470">
        <v>10.08</v>
      </c>
      <c r="I171" s="470">
        <v>30.24</v>
      </c>
      <c r="J171" s="471">
        <v>5.4718073090028022E-5</v>
      </c>
    </row>
    <row r="172" spans="1:10" s="458" customFormat="1" ht="15.75">
      <c r="A172" s="463" t="s">
        <v>533</v>
      </c>
      <c r="B172" s="463"/>
      <c r="C172" s="463"/>
      <c r="D172" s="463" t="s">
        <v>534</v>
      </c>
      <c r="E172" s="463"/>
      <c r="F172" s="464"/>
      <c r="G172" s="463"/>
      <c r="H172" s="463"/>
      <c r="I172" s="465">
        <v>107909.05</v>
      </c>
      <c r="J172" s="466">
        <v>0.19525711921215239</v>
      </c>
    </row>
    <row r="173" spans="1:10" s="458" customFormat="1" ht="15.75">
      <c r="A173" s="463" t="s">
        <v>535</v>
      </c>
      <c r="B173" s="463"/>
      <c r="C173" s="463"/>
      <c r="D173" s="463" t="s">
        <v>536</v>
      </c>
      <c r="E173" s="463"/>
      <c r="F173" s="464"/>
      <c r="G173" s="463"/>
      <c r="H173" s="463"/>
      <c r="I173" s="465">
        <v>22684.92</v>
      </c>
      <c r="J173" s="466">
        <v>4.1047457361158682E-2</v>
      </c>
    </row>
    <row r="174" spans="1:10" s="458" customFormat="1" ht="30">
      <c r="A174" s="467" t="s">
        <v>537</v>
      </c>
      <c r="B174" s="468" t="s">
        <v>538</v>
      </c>
      <c r="C174" s="467" t="s">
        <v>98</v>
      </c>
      <c r="D174" s="467" t="s">
        <v>539</v>
      </c>
      <c r="E174" s="469" t="s">
        <v>94</v>
      </c>
      <c r="F174" s="468">
        <v>1</v>
      </c>
      <c r="G174" s="470">
        <v>916.4</v>
      </c>
      <c r="H174" s="470">
        <v>1109.3</v>
      </c>
      <c r="I174" s="470">
        <v>1109.3</v>
      </c>
      <c r="J174" s="471">
        <v>2.0072340766788387E-3</v>
      </c>
    </row>
    <row r="175" spans="1:10" s="458" customFormat="1" ht="30">
      <c r="A175" s="467" t="s">
        <v>540</v>
      </c>
      <c r="B175" s="468" t="s">
        <v>541</v>
      </c>
      <c r="C175" s="467" t="s">
        <v>106</v>
      </c>
      <c r="D175" s="467" t="s">
        <v>542</v>
      </c>
      <c r="E175" s="469" t="s">
        <v>214</v>
      </c>
      <c r="F175" s="468">
        <v>1</v>
      </c>
      <c r="G175" s="470">
        <v>112.5</v>
      </c>
      <c r="H175" s="470">
        <v>136.18</v>
      </c>
      <c r="I175" s="470">
        <v>136.18</v>
      </c>
      <c r="J175" s="471">
        <v>2.4641227491402172E-4</v>
      </c>
    </row>
    <row r="176" spans="1:10" s="458" customFormat="1" ht="15">
      <c r="A176" s="467" t="s">
        <v>543</v>
      </c>
      <c r="B176" s="468" t="s">
        <v>544</v>
      </c>
      <c r="C176" s="467" t="s">
        <v>98</v>
      </c>
      <c r="D176" s="467" t="s">
        <v>545</v>
      </c>
      <c r="E176" s="469" t="s">
        <v>94</v>
      </c>
      <c r="F176" s="468">
        <v>1</v>
      </c>
      <c r="G176" s="470">
        <v>26.97</v>
      </c>
      <c r="H176" s="470">
        <v>32.64</v>
      </c>
      <c r="I176" s="470">
        <v>32.64</v>
      </c>
      <c r="J176" s="471">
        <v>5.9060777303522309E-5</v>
      </c>
    </row>
    <row r="177" spans="1:10" s="458" customFormat="1" ht="15">
      <c r="A177" s="467" t="s">
        <v>546</v>
      </c>
      <c r="B177" s="468" t="s">
        <v>547</v>
      </c>
      <c r="C177" s="467" t="s">
        <v>98</v>
      </c>
      <c r="D177" s="467" t="s">
        <v>548</v>
      </c>
      <c r="E177" s="469" t="s">
        <v>94</v>
      </c>
      <c r="F177" s="468">
        <v>1</v>
      </c>
      <c r="G177" s="470">
        <v>614.53</v>
      </c>
      <c r="H177" s="470">
        <v>743.88</v>
      </c>
      <c r="I177" s="470">
        <v>743.88</v>
      </c>
      <c r="J177" s="471">
        <v>1.3460211709725545E-3</v>
      </c>
    </row>
    <row r="178" spans="1:10" s="458" customFormat="1" ht="15">
      <c r="A178" s="467" t="s">
        <v>549</v>
      </c>
      <c r="B178" s="468" t="s">
        <v>550</v>
      </c>
      <c r="C178" s="467" t="s">
        <v>98</v>
      </c>
      <c r="D178" s="467" t="s">
        <v>551</v>
      </c>
      <c r="E178" s="469" t="s">
        <v>94</v>
      </c>
      <c r="F178" s="468">
        <v>3</v>
      </c>
      <c r="G178" s="470">
        <v>8.49</v>
      </c>
      <c r="H178" s="470">
        <v>10.27</v>
      </c>
      <c r="I178" s="470">
        <v>30.81</v>
      </c>
      <c r="J178" s="471">
        <v>5.5749465340732918E-5</v>
      </c>
    </row>
    <row r="179" spans="1:10" s="458" customFormat="1" ht="15">
      <c r="A179" s="467" t="s">
        <v>552</v>
      </c>
      <c r="B179" s="468" t="s">
        <v>553</v>
      </c>
      <c r="C179" s="467" t="s">
        <v>98</v>
      </c>
      <c r="D179" s="467" t="s">
        <v>554</v>
      </c>
      <c r="E179" s="469" t="s">
        <v>94</v>
      </c>
      <c r="F179" s="468">
        <v>1</v>
      </c>
      <c r="G179" s="470">
        <v>500.12</v>
      </c>
      <c r="H179" s="470">
        <v>605.39</v>
      </c>
      <c r="I179" s="470">
        <v>605.39</v>
      </c>
      <c r="J179" s="471">
        <v>1.0954290432530444E-3</v>
      </c>
    </row>
    <row r="180" spans="1:10" s="458" customFormat="1" ht="30">
      <c r="A180" s="467" t="s">
        <v>555</v>
      </c>
      <c r="B180" s="468" t="s">
        <v>556</v>
      </c>
      <c r="C180" s="467" t="s">
        <v>98</v>
      </c>
      <c r="D180" s="467" t="s">
        <v>557</v>
      </c>
      <c r="E180" s="469" t="s">
        <v>194</v>
      </c>
      <c r="F180" s="468">
        <v>1</v>
      </c>
      <c r="G180" s="470">
        <v>111.97</v>
      </c>
      <c r="H180" s="470">
        <v>135.53</v>
      </c>
      <c r="I180" s="470">
        <v>135.53</v>
      </c>
      <c r="J180" s="471">
        <v>2.4523612585620032E-4</v>
      </c>
    </row>
    <row r="181" spans="1:10" s="458" customFormat="1" ht="30">
      <c r="A181" s="467" t="s">
        <v>558</v>
      </c>
      <c r="B181" s="468" t="s">
        <v>559</v>
      </c>
      <c r="C181" s="467" t="s">
        <v>98</v>
      </c>
      <c r="D181" s="467" t="s">
        <v>560</v>
      </c>
      <c r="E181" s="469" t="s">
        <v>194</v>
      </c>
      <c r="F181" s="468">
        <v>27</v>
      </c>
      <c r="G181" s="470">
        <v>57.61</v>
      </c>
      <c r="H181" s="470">
        <v>69.73</v>
      </c>
      <c r="I181" s="470">
        <v>1882.71</v>
      </c>
      <c r="J181" s="471">
        <v>3.4066886040782624E-3</v>
      </c>
    </row>
    <row r="182" spans="1:10" s="458" customFormat="1" ht="15">
      <c r="A182" s="467" t="s">
        <v>561</v>
      </c>
      <c r="B182" s="468" t="s">
        <v>562</v>
      </c>
      <c r="C182" s="467" t="s">
        <v>98</v>
      </c>
      <c r="D182" s="467" t="s">
        <v>563</v>
      </c>
      <c r="E182" s="469" t="s">
        <v>94</v>
      </c>
      <c r="F182" s="468">
        <v>26</v>
      </c>
      <c r="G182" s="470">
        <v>552.70000000000005</v>
      </c>
      <c r="H182" s="470">
        <v>669.04</v>
      </c>
      <c r="I182" s="470">
        <v>17395.04</v>
      </c>
      <c r="J182" s="471">
        <v>3.147563062579236E-2</v>
      </c>
    </row>
    <row r="183" spans="1:10" s="458" customFormat="1" ht="45">
      <c r="A183" s="467" t="s">
        <v>564</v>
      </c>
      <c r="B183" s="468" t="s">
        <v>565</v>
      </c>
      <c r="C183" s="467" t="s">
        <v>98</v>
      </c>
      <c r="D183" s="467" t="s">
        <v>566</v>
      </c>
      <c r="E183" s="469" t="s">
        <v>194</v>
      </c>
      <c r="F183" s="468">
        <v>11</v>
      </c>
      <c r="G183" s="470">
        <v>12.42</v>
      </c>
      <c r="H183" s="470">
        <v>15.03</v>
      </c>
      <c r="I183" s="470">
        <v>165.33</v>
      </c>
      <c r="J183" s="471">
        <v>2.9915803650708772E-4</v>
      </c>
    </row>
    <row r="184" spans="1:10" s="458" customFormat="1" ht="45">
      <c r="A184" s="467" t="s">
        <v>567</v>
      </c>
      <c r="B184" s="468" t="s">
        <v>568</v>
      </c>
      <c r="C184" s="467" t="s">
        <v>98</v>
      </c>
      <c r="D184" s="467" t="s">
        <v>569</v>
      </c>
      <c r="E184" s="469" t="s">
        <v>94</v>
      </c>
      <c r="F184" s="468">
        <v>2</v>
      </c>
      <c r="G184" s="470">
        <v>78.27</v>
      </c>
      <c r="H184" s="470">
        <v>94.74</v>
      </c>
      <c r="I184" s="470">
        <v>189.48</v>
      </c>
      <c r="J184" s="471">
        <v>3.4285649765537399E-4</v>
      </c>
    </row>
    <row r="185" spans="1:10" s="458" customFormat="1" ht="45">
      <c r="A185" s="467" t="s">
        <v>570</v>
      </c>
      <c r="B185" s="468" t="s">
        <v>571</v>
      </c>
      <c r="C185" s="467" t="s">
        <v>92</v>
      </c>
      <c r="D185" s="467" t="s">
        <v>572</v>
      </c>
      <c r="E185" s="469" t="s">
        <v>94</v>
      </c>
      <c r="F185" s="468">
        <v>3</v>
      </c>
      <c r="G185" s="470">
        <v>60.28</v>
      </c>
      <c r="H185" s="470">
        <v>72.959999999999994</v>
      </c>
      <c r="I185" s="470">
        <v>218.88</v>
      </c>
      <c r="J185" s="471">
        <v>3.96054624270679E-4</v>
      </c>
    </row>
    <row r="186" spans="1:10" s="458" customFormat="1" ht="45">
      <c r="A186" s="472" t="s">
        <v>573</v>
      </c>
      <c r="B186" s="473" t="s">
        <v>574</v>
      </c>
      <c r="C186" s="472" t="s">
        <v>98</v>
      </c>
      <c r="D186" s="472" t="s">
        <v>575</v>
      </c>
      <c r="E186" s="474" t="s">
        <v>94</v>
      </c>
      <c r="F186" s="473">
        <v>3</v>
      </c>
      <c r="G186" s="475">
        <v>10.95</v>
      </c>
      <c r="H186" s="475">
        <v>13.25</v>
      </c>
      <c r="I186" s="475">
        <v>39.75</v>
      </c>
      <c r="J186" s="476">
        <v>7.1926038535999142E-5</v>
      </c>
    </row>
    <row r="187" spans="1:10" s="458" customFormat="1" ht="15.75">
      <c r="A187" s="463" t="s">
        <v>576</v>
      </c>
      <c r="B187" s="463"/>
      <c r="C187" s="463"/>
      <c r="D187" s="463" t="s">
        <v>577</v>
      </c>
      <c r="E187" s="463"/>
      <c r="F187" s="464"/>
      <c r="G187" s="463"/>
      <c r="H187" s="463"/>
      <c r="I187" s="465">
        <v>18843.84</v>
      </c>
      <c r="J187" s="466">
        <v>3.409717640267175E-2</v>
      </c>
    </row>
    <row r="188" spans="1:10" s="458" customFormat="1" ht="15">
      <c r="A188" s="467" t="s">
        <v>578</v>
      </c>
      <c r="B188" s="468" t="s">
        <v>579</v>
      </c>
      <c r="C188" s="467" t="s">
        <v>98</v>
      </c>
      <c r="D188" s="467" t="s">
        <v>580</v>
      </c>
      <c r="E188" s="469" t="s">
        <v>194</v>
      </c>
      <c r="F188" s="468">
        <v>715</v>
      </c>
      <c r="G188" s="470">
        <v>5.22</v>
      </c>
      <c r="H188" s="470">
        <v>6.31</v>
      </c>
      <c r="I188" s="470">
        <v>4511.6499999999996</v>
      </c>
      <c r="J188" s="471">
        <v>8.1636506103381253E-3</v>
      </c>
    </row>
    <row r="189" spans="1:10" s="458" customFormat="1" ht="15">
      <c r="A189" s="467" t="s">
        <v>581</v>
      </c>
      <c r="B189" s="468" t="s">
        <v>582</v>
      </c>
      <c r="C189" s="467" t="s">
        <v>98</v>
      </c>
      <c r="D189" s="467" t="s">
        <v>583</v>
      </c>
      <c r="E189" s="469" t="s">
        <v>194</v>
      </c>
      <c r="F189" s="468">
        <v>778</v>
      </c>
      <c r="G189" s="470">
        <v>5.96</v>
      </c>
      <c r="H189" s="470">
        <v>7.21</v>
      </c>
      <c r="I189" s="470">
        <v>5609.38</v>
      </c>
      <c r="J189" s="471">
        <v>1.0149949233787744E-2</v>
      </c>
    </row>
    <row r="190" spans="1:10" s="458" customFormat="1" ht="15">
      <c r="A190" s="467" t="s">
        <v>584</v>
      </c>
      <c r="B190" s="468" t="s">
        <v>585</v>
      </c>
      <c r="C190" s="467" t="s">
        <v>98</v>
      </c>
      <c r="D190" s="467" t="s">
        <v>586</v>
      </c>
      <c r="E190" s="469" t="s">
        <v>194</v>
      </c>
      <c r="F190" s="468">
        <v>298</v>
      </c>
      <c r="G190" s="470">
        <v>7.55</v>
      </c>
      <c r="H190" s="470">
        <v>9.1300000000000008</v>
      </c>
      <c r="I190" s="470">
        <v>2720.74</v>
      </c>
      <c r="J190" s="471">
        <v>4.9230704424260202E-3</v>
      </c>
    </row>
    <row r="191" spans="1:10" s="458" customFormat="1" ht="15">
      <c r="A191" s="467" t="s">
        <v>587</v>
      </c>
      <c r="B191" s="468" t="s">
        <v>588</v>
      </c>
      <c r="C191" s="467" t="s">
        <v>92</v>
      </c>
      <c r="D191" s="467" t="s">
        <v>589</v>
      </c>
      <c r="E191" s="469" t="s">
        <v>194</v>
      </c>
      <c r="F191" s="468">
        <v>70</v>
      </c>
      <c r="G191" s="470">
        <v>55.28</v>
      </c>
      <c r="H191" s="470">
        <v>66.91</v>
      </c>
      <c r="I191" s="470">
        <v>4683.7</v>
      </c>
      <c r="J191" s="471">
        <v>8.4749682186429972E-3</v>
      </c>
    </row>
    <row r="192" spans="1:10" s="458" customFormat="1" ht="15">
      <c r="A192" s="467" t="s">
        <v>590</v>
      </c>
      <c r="B192" s="468" t="s">
        <v>591</v>
      </c>
      <c r="C192" s="467" t="s">
        <v>98</v>
      </c>
      <c r="D192" s="467" t="s">
        <v>592</v>
      </c>
      <c r="E192" s="469" t="s">
        <v>194</v>
      </c>
      <c r="F192" s="468">
        <v>124</v>
      </c>
      <c r="G192" s="470">
        <v>5.17</v>
      </c>
      <c r="H192" s="470">
        <v>6.25</v>
      </c>
      <c r="I192" s="470">
        <v>775</v>
      </c>
      <c r="J192" s="471">
        <v>1.4023315689408638E-3</v>
      </c>
    </row>
    <row r="193" spans="1:10" s="458" customFormat="1" ht="15">
      <c r="A193" s="467" t="s">
        <v>593</v>
      </c>
      <c r="B193" s="468" t="s">
        <v>594</v>
      </c>
      <c r="C193" s="467" t="s">
        <v>98</v>
      </c>
      <c r="D193" s="467" t="s">
        <v>595</v>
      </c>
      <c r="E193" s="469" t="s">
        <v>194</v>
      </c>
      <c r="F193" s="468">
        <v>67</v>
      </c>
      <c r="G193" s="470">
        <v>6.7</v>
      </c>
      <c r="H193" s="470">
        <v>8.11</v>
      </c>
      <c r="I193" s="470">
        <v>543.37</v>
      </c>
      <c r="J193" s="471">
        <v>9.8320632853599629E-4</v>
      </c>
    </row>
    <row r="194" spans="1:10" s="458" customFormat="1" ht="15.75">
      <c r="A194" s="463" t="s">
        <v>596</v>
      </c>
      <c r="B194" s="463"/>
      <c r="C194" s="463"/>
      <c r="D194" s="463" t="s">
        <v>597</v>
      </c>
      <c r="E194" s="463"/>
      <c r="F194" s="464"/>
      <c r="G194" s="463"/>
      <c r="H194" s="463"/>
      <c r="I194" s="465">
        <v>8989.2999999999993</v>
      </c>
      <c r="J194" s="466">
        <v>1.626577957765175E-2</v>
      </c>
    </row>
    <row r="195" spans="1:10" s="458" customFormat="1" ht="15">
      <c r="A195" s="467" t="s">
        <v>598</v>
      </c>
      <c r="B195" s="468" t="s">
        <v>599</v>
      </c>
      <c r="C195" s="467" t="s">
        <v>98</v>
      </c>
      <c r="D195" s="467" t="s">
        <v>600</v>
      </c>
      <c r="E195" s="469" t="s">
        <v>94</v>
      </c>
      <c r="F195" s="468">
        <v>5</v>
      </c>
      <c r="G195" s="470">
        <v>13.29</v>
      </c>
      <c r="H195" s="470">
        <v>16.079999999999998</v>
      </c>
      <c r="I195" s="470">
        <v>80.400000000000006</v>
      </c>
      <c r="J195" s="471">
        <v>1.4548059115205864E-4</v>
      </c>
    </row>
    <row r="196" spans="1:10" s="458" customFormat="1" ht="15">
      <c r="A196" s="467" t="s">
        <v>601</v>
      </c>
      <c r="B196" s="468" t="s">
        <v>602</v>
      </c>
      <c r="C196" s="467" t="s">
        <v>98</v>
      </c>
      <c r="D196" s="467" t="s">
        <v>603</v>
      </c>
      <c r="E196" s="469" t="s">
        <v>94</v>
      </c>
      <c r="F196" s="468">
        <v>67</v>
      </c>
      <c r="G196" s="470">
        <v>11.24</v>
      </c>
      <c r="H196" s="470">
        <v>13.6</v>
      </c>
      <c r="I196" s="470">
        <v>911.2</v>
      </c>
      <c r="J196" s="471">
        <v>1.6487800330566645E-3</v>
      </c>
    </row>
    <row r="197" spans="1:10" s="458" customFormat="1" ht="15">
      <c r="A197" s="467" t="s">
        <v>604</v>
      </c>
      <c r="B197" s="468" t="s">
        <v>605</v>
      </c>
      <c r="C197" s="467" t="s">
        <v>98</v>
      </c>
      <c r="D197" s="467" t="s">
        <v>606</v>
      </c>
      <c r="E197" s="469" t="s">
        <v>94</v>
      </c>
      <c r="F197" s="468">
        <v>5</v>
      </c>
      <c r="G197" s="470">
        <v>3.09</v>
      </c>
      <c r="H197" s="470">
        <v>3.74</v>
      </c>
      <c r="I197" s="470">
        <v>18.7</v>
      </c>
      <c r="J197" s="471">
        <v>3.3836903663476323E-5</v>
      </c>
    </row>
    <row r="198" spans="1:10" s="458" customFormat="1" ht="15">
      <c r="A198" s="467" t="s">
        <v>607</v>
      </c>
      <c r="B198" s="468" t="s">
        <v>608</v>
      </c>
      <c r="C198" s="467" t="s">
        <v>98</v>
      </c>
      <c r="D198" s="467" t="s">
        <v>609</v>
      </c>
      <c r="E198" s="469" t="s">
        <v>94</v>
      </c>
      <c r="F198" s="468">
        <v>2</v>
      </c>
      <c r="G198" s="470">
        <v>17.46</v>
      </c>
      <c r="H198" s="470">
        <v>21.13</v>
      </c>
      <c r="I198" s="470">
        <v>42.26</v>
      </c>
      <c r="J198" s="471">
        <v>7.6467783359278579E-5</v>
      </c>
    </row>
    <row r="199" spans="1:10" s="458" customFormat="1" ht="15">
      <c r="A199" s="467" t="s">
        <v>610</v>
      </c>
      <c r="B199" s="468" t="s">
        <v>611</v>
      </c>
      <c r="C199" s="467" t="s">
        <v>98</v>
      </c>
      <c r="D199" s="467" t="s">
        <v>612</v>
      </c>
      <c r="E199" s="469" t="s">
        <v>94</v>
      </c>
      <c r="F199" s="468">
        <v>1</v>
      </c>
      <c r="G199" s="470">
        <v>15.01</v>
      </c>
      <c r="H199" s="470">
        <v>18.16</v>
      </c>
      <c r="I199" s="470">
        <v>18.16</v>
      </c>
      <c r="J199" s="471">
        <v>3.2859795215440106E-5</v>
      </c>
    </row>
    <row r="200" spans="1:10" s="458" customFormat="1" ht="30">
      <c r="A200" s="467" t="s">
        <v>613</v>
      </c>
      <c r="B200" s="468" t="s">
        <v>614</v>
      </c>
      <c r="C200" s="467" t="s">
        <v>98</v>
      </c>
      <c r="D200" s="467" t="s">
        <v>615</v>
      </c>
      <c r="E200" s="469" t="s">
        <v>94</v>
      </c>
      <c r="F200" s="468">
        <v>4</v>
      </c>
      <c r="G200" s="470">
        <v>23.65</v>
      </c>
      <c r="H200" s="470">
        <v>28.62</v>
      </c>
      <c r="I200" s="470">
        <v>114.48</v>
      </c>
      <c r="J200" s="471">
        <v>2.0714699098367751E-4</v>
      </c>
    </row>
    <row r="201" spans="1:10" s="458" customFormat="1" ht="30">
      <c r="A201" s="467" t="s">
        <v>616</v>
      </c>
      <c r="B201" s="468" t="s">
        <v>617</v>
      </c>
      <c r="C201" s="467" t="s">
        <v>98</v>
      </c>
      <c r="D201" s="467" t="s">
        <v>618</v>
      </c>
      <c r="E201" s="469" t="s">
        <v>94</v>
      </c>
      <c r="F201" s="468">
        <v>1</v>
      </c>
      <c r="G201" s="470">
        <v>22.51</v>
      </c>
      <c r="H201" s="470">
        <v>27.24</v>
      </c>
      <c r="I201" s="470">
        <v>27.24</v>
      </c>
      <c r="J201" s="471">
        <v>4.9289692823160165E-5</v>
      </c>
    </row>
    <row r="202" spans="1:10" s="458" customFormat="1" ht="45">
      <c r="A202" s="467" t="s">
        <v>619</v>
      </c>
      <c r="B202" s="468" t="s">
        <v>620</v>
      </c>
      <c r="C202" s="467" t="s">
        <v>106</v>
      </c>
      <c r="D202" s="467" t="s">
        <v>621</v>
      </c>
      <c r="E202" s="469" t="s">
        <v>214</v>
      </c>
      <c r="F202" s="468">
        <v>6</v>
      </c>
      <c r="G202" s="470">
        <v>92.63</v>
      </c>
      <c r="H202" s="470">
        <v>112.12</v>
      </c>
      <c r="I202" s="470">
        <v>672.72</v>
      </c>
      <c r="J202" s="471">
        <v>1.2172599910424487E-3</v>
      </c>
    </row>
    <row r="203" spans="1:10" s="458" customFormat="1" ht="15">
      <c r="A203" s="467" t="s">
        <v>622</v>
      </c>
      <c r="B203" s="468" t="s">
        <v>623</v>
      </c>
      <c r="C203" s="467" t="s">
        <v>98</v>
      </c>
      <c r="D203" s="467" t="s">
        <v>624</v>
      </c>
      <c r="E203" s="469" t="s">
        <v>94</v>
      </c>
      <c r="F203" s="468">
        <v>2</v>
      </c>
      <c r="G203" s="470">
        <v>28.6</v>
      </c>
      <c r="H203" s="470">
        <v>34.619999999999997</v>
      </c>
      <c r="I203" s="470">
        <v>69.239999999999995</v>
      </c>
      <c r="J203" s="471">
        <v>1.2528701655931021E-4</v>
      </c>
    </row>
    <row r="204" spans="1:10" s="458" customFormat="1" ht="45">
      <c r="A204" s="467" t="s">
        <v>625</v>
      </c>
      <c r="B204" s="468" t="s">
        <v>419</v>
      </c>
      <c r="C204" s="467" t="s">
        <v>106</v>
      </c>
      <c r="D204" s="467" t="s">
        <v>420</v>
      </c>
      <c r="E204" s="469" t="s">
        <v>214</v>
      </c>
      <c r="F204" s="468">
        <v>1</v>
      </c>
      <c r="G204" s="470">
        <v>22.1</v>
      </c>
      <c r="H204" s="470">
        <v>26.75</v>
      </c>
      <c r="I204" s="470">
        <v>26.75</v>
      </c>
      <c r="J204" s="471">
        <v>4.8403057379571747E-5</v>
      </c>
    </row>
    <row r="205" spans="1:10" s="458" customFormat="1" ht="45">
      <c r="A205" s="467" t="s">
        <v>626</v>
      </c>
      <c r="B205" s="468" t="s">
        <v>627</v>
      </c>
      <c r="C205" s="467" t="s">
        <v>92</v>
      </c>
      <c r="D205" s="467" t="s">
        <v>628</v>
      </c>
      <c r="E205" s="469" t="s">
        <v>94</v>
      </c>
      <c r="F205" s="468">
        <v>13</v>
      </c>
      <c r="G205" s="470">
        <v>38.659999999999997</v>
      </c>
      <c r="H205" s="470">
        <v>46.79</v>
      </c>
      <c r="I205" s="470">
        <v>608.27</v>
      </c>
      <c r="J205" s="471">
        <v>1.1006402883092375E-3</v>
      </c>
    </row>
    <row r="206" spans="1:10" s="458" customFormat="1" ht="45">
      <c r="A206" s="467" t="s">
        <v>629</v>
      </c>
      <c r="B206" s="468" t="s">
        <v>630</v>
      </c>
      <c r="C206" s="467" t="s">
        <v>98</v>
      </c>
      <c r="D206" s="467" t="s">
        <v>631</v>
      </c>
      <c r="E206" s="469" t="s">
        <v>94</v>
      </c>
      <c r="F206" s="468">
        <v>1</v>
      </c>
      <c r="G206" s="470">
        <v>50.19</v>
      </c>
      <c r="H206" s="470">
        <v>60.75</v>
      </c>
      <c r="I206" s="470">
        <v>60.75</v>
      </c>
      <c r="J206" s="471">
        <v>1.0992470040407415E-4</v>
      </c>
    </row>
    <row r="207" spans="1:10" s="458" customFormat="1" ht="45">
      <c r="A207" s="467" t="s">
        <v>632</v>
      </c>
      <c r="B207" s="468" t="s">
        <v>633</v>
      </c>
      <c r="C207" s="467" t="s">
        <v>98</v>
      </c>
      <c r="D207" s="467" t="s">
        <v>634</v>
      </c>
      <c r="E207" s="469" t="s">
        <v>94</v>
      </c>
      <c r="F207" s="468">
        <v>28</v>
      </c>
      <c r="G207" s="470">
        <v>100.25</v>
      </c>
      <c r="H207" s="470">
        <v>121.35</v>
      </c>
      <c r="I207" s="470">
        <v>3397.8</v>
      </c>
      <c r="J207" s="471">
        <v>6.1481834902545373E-3</v>
      </c>
    </row>
    <row r="208" spans="1:10" s="458" customFormat="1" ht="45">
      <c r="A208" s="467" t="s">
        <v>635</v>
      </c>
      <c r="B208" s="468" t="s">
        <v>636</v>
      </c>
      <c r="C208" s="467" t="s">
        <v>106</v>
      </c>
      <c r="D208" s="467" t="s">
        <v>637</v>
      </c>
      <c r="E208" s="469" t="s">
        <v>214</v>
      </c>
      <c r="F208" s="468">
        <v>11</v>
      </c>
      <c r="G208" s="470">
        <v>19.850000000000001</v>
      </c>
      <c r="H208" s="470">
        <v>24.02</v>
      </c>
      <c r="I208" s="470">
        <v>264.22000000000003</v>
      </c>
      <c r="J208" s="471">
        <v>4.7809554470394194E-4</v>
      </c>
    </row>
    <row r="209" spans="1:10" s="458" customFormat="1" ht="45">
      <c r="A209" s="467" t="s">
        <v>638</v>
      </c>
      <c r="B209" s="468" t="s">
        <v>639</v>
      </c>
      <c r="C209" s="467" t="s">
        <v>106</v>
      </c>
      <c r="D209" s="467" t="s">
        <v>640</v>
      </c>
      <c r="E209" s="469" t="s">
        <v>214</v>
      </c>
      <c r="F209" s="468">
        <v>4</v>
      </c>
      <c r="G209" s="470">
        <v>31.83</v>
      </c>
      <c r="H209" s="470">
        <v>38.53</v>
      </c>
      <c r="I209" s="470">
        <v>154.12</v>
      </c>
      <c r="J209" s="471">
        <v>2.7887398890989149E-4</v>
      </c>
    </row>
    <row r="210" spans="1:10" s="458" customFormat="1" ht="45">
      <c r="A210" s="467" t="s">
        <v>641</v>
      </c>
      <c r="B210" s="468" t="s">
        <v>642</v>
      </c>
      <c r="C210" s="467" t="s">
        <v>92</v>
      </c>
      <c r="D210" s="467" t="s">
        <v>643</v>
      </c>
      <c r="E210" s="469" t="s">
        <v>94</v>
      </c>
      <c r="F210" s="468">
        <v>16</v>
      </c>
      <c r="G210" s="470">
        <v>37.07</v>
      </c>
      <c r="H210" s="470">
        <v>44.87</v>
      </c>
      <c r="I210" s="470">
        <v>717.92</v>
      </c>
      <c r="J210" s="471">
        <v>1.2990475870632578E-3</v>
      </c>
    </row>
    <row r="211" spans="1:10" s="458" customFormat="1" ht="45">
      <c r="A211" s="467" t="s">
        <v>644</v>
      </c>
      <c r="B211" s="468" t="s">
        <v>645</v>
      </c>
      <c r="C211" s="467" t="s">
        <v>106</v>
      </c>
      <c r="D211" s="467" t="s">
        <v>646</v>
      </c>
      <c r="E211" s="469" t="s">
        <v>214</v>
      </c>
      <c r="F211" s="468">
        <v>2</v>
      </c>
      <c r="G211" s="470">
        <v>30.53</v>
      </c>
      <c r="H211" s="470">
        <v>36.950000000000003</v>
      </c>
      <c r="I211" s="470">
        <v>73.900000000000006</v>
      </c>
      <c r="J211" s="471">
        <v>1.3371910057384493E-4</v>
      </c>
    </row>
    <row r="212" spans="1:10" s="458" customFormat="1" ht="45">
      <c r="A212" s="467" t="s">
        <v>647</v>
      </c>
      <c r="B212" s="468" t="s">
        <v>648</v>
      </c>
      <c r="C212" s="467" t="s">
        <v>98</v>
      </c>
      <c r="D212" s="467" t="s">
        <v>649</v>
      </c>
      <c r="E212" s="469" t="s">
        <v>650</v>
      </c>
      <c r="F212" s="468">
        <v>7</v>
      </c>
      <c r="G212" s="470">
        <v>204.31</v>
      </c>
      <c r="H212" s="470">
        <v>247.31</v>
      </c>
      <c r="I212" s="470">
        <v>1731.17</v>
      </c>
      <c r="J212" s="471">
        <v>3.1324830221978774E-3</v>
      </c>
    </row>
    <row r="213" spans="1:10" s="458" customFormat="1" ht="15.75">
      <c r="A213" s="463" t="s">
        <v>651</v>
      </c>
      <c r="B213" s="463"/>
      <c r="C213" s="463"/>
      <c r="D213" s="463" t="s">
        <v>652</v>
      </c>
      <c r="E213" s="463"/>
      <c r="F213" s="464"/>
      <c r="G213" s="463"/>
      <c r="H213" s="463"/>
      <c r="I213" s="465">
        <v>3745.55</v>
      </c>
      <c r="J213" s="466">
        <v>6.7774232361889706E-3</v>
      </c>
    </row>
    <row r="214" spans="1:10" s="458" customFormat="1" ht="30">
      <c r="A214" s="467" t="s">
        <v>653</v>
      </c>
      <c r="B214" s="468" t="s">
        <v>654</v>
      </c>
      <c r="C214" s="467" t="s">
        <v>106</v>
      </c>
      <c r="D214" s="467" t="s">
        <v>655</v>
      </c>
      <c r="E214" s="469" t="s">
        <v>214</v>
      </c>
      <c r="F214" s="468">
        <v>1</v>
      </c>
      <c r="G214" s="470">
        <v>10.6</v>
      </c>
      <c r="H214" s="470">
        <v>12.83</v>
      </c>
      <c r="I214" s="470">
        <v>12.83</v>
      </c>
      <c r="J214" s="471">
        <v>2.321537294130488E-5</v>
      </c>
    </row>
    <row r="215" spans="1:10" s="458" customFormat="1" ht="30">
      <c r="A215" s="467" t="s">
        <v>656</v>
      </c>
      <c r="B215" s="468" t="s">
        <v>657</v>
      </c>
      <c r="C215" s="467" t="s">
        <v>106</v>
      </c>
      <c r="D215" s="467" t="s">
        <v>658</v>
      </c>
      <c r="E215" s="469" t="s">
        <v>214</v>
      </c>
      <c r="F215" s="468">
        <v>1</v>
      </c>
      <c r="G215" s="470">
        <v>73.98</v>
      </c>
      <c r="H215" s="470">
        <v>89.55</v>
      </c>
      <c r="I215" s="470">
        <v>89.55</v>
      </c>
      <c r="J215" s="471">
        <v>1.6203715096600561E-4</v>
      </c>
    </row>
    <row r="216" spans="1:10" s="458" customFormat="1" ht="30">
      <c r="A216" s="467" t="s">
        <v>659</v>
      </c>
      <c r="B216" s="468" t="s">
        <v>660</v>
      </c>
      <c r="C216" s="467" t="s">
        <v>106</v>
      </c>
      <c r="D216" s="467" t="s">
        <v>661</v>
      </c>
      <c r="E216" s="469" t="s">
        <v>214</v>
      </c>
      <c r="F216" s="468">
        <v>3</v>
      </c>
      <c r="G216" s="470">
        <v>78.790000000000006</v>
      </c>
      <c r="H216" s="470">
        <v>95.37</v>
      </c>
      <c r="I216" s="470">
        <v>286.11</v>
      </c>
      <c r="J216" s="471">
        <v>5.1770462605118779E-4</v>
      </c>
    </row>
    <row r="217" spans="1:10" s="458" customFormat="1" ht="30">
      <c r="A217" s="467" t="s">
        <v>662</v>
      </c>
      <c r="B217" s="468" t="s">
        <v>663</v>
      </c>
      <c r="C217" s="467" t="s">
        <v>98</v>
      </c>
      <c r="D217" s="467" t="s">
        <v>664</v>
      </c>
      <c r="E217" s="469" t="s">
        <v>94</v>
      </c>
      <c r="F217" s="468">
        <v>1</v>
      </c>
      <c r="G217" s="470">
        <v>104.34</v>
      </c>
      <c r="H217" s="470">
        <v>126.3</v>
      </c>
      <c r="I217" s="470">
        <v>126.3</v>
      </c>
      <c r="J217" s="471">
        <v>2.2853480923513687E-4</v>
      </c>
    </row>
    <row r="218" spans="1:10" s="458" customFormat="1" ht="30">
      <c r="A218" s="467" t="s">
        <v>665</v>
      </c>
      <c r="B218" s="468" t="s">
        <v>666</v>
      </c>
      <c r="C218" s="467" t="s">
        <v>98</v>
      </c>
      <c r="D218" s="467" t="s">
        <v>667</v>
      </c>
      <c r="E218" s="469" t="s">
        <v>94</v>
      </c>
      <c r="F218" s="468">
        <v>1</v>
      </c>
      <c r="G218" s="470">
        <v>874.49</v>
      </c>
      <c r="H218" s="470">
        <v>1058.57</v>
      </c>
      <c r="I218" s="470">
        <v>1058.57</v>
      </c>
      <c r="J218" s="471">
        <v>1.9154401663661032E-3</v>
      </c>
    </row>
    <row r="219" spans="1:10" s="458" customFormat="1" ht="30">
      <c r="A219" s="467" t="s">
        <v>668</v>
      </c>
      <c r="B219" s="468" t="s">
        <v>654</v>
      </c>
      <c r="C219" s="467" t="s">
        <v>106</v>
      </c>
      <c r="D219" s="467" t="s">
        <v>655</v>
      </c>
      <c r="E219" s="469" t="s">
        <v>214</v>
      </c>
      <c r="F219" s="468">
        <v>6</v>
      </c>
      <c r="G219" s="470">
        <v>10.6</v>
      </c>
      <c r="H219" s="470">
        <v>12.83</v>
      </c>
      <c r="I219" s="470">
        <v>76.98</v>
      </c>
      <c r="J219" s="471">
        <v>1.3929223764782927E-4</v>
      </c>
    </row>
    <row r="220" spans="1:10" s="458" customFormat="1" ht="30">
      <c r="A220" s="467" t="s">
        <v>669</v>
      </c>
      <c r="B220" s="468" t="s">
        <v>670</v>
      </c>
      <c r="C220" s="467" t="s">
        <v>106</v>
      </c>
      <c r="D220" s="467" t="s">
        <v>671</v>
      </c>
      <c r="E220" s="469" t="s">
        <v>214</v>
      </c>
      <c r="F220" s="468">
        <v>1</v>
      </c>
      <c r="G220" s="470">
        <v>11.03</v>
      </c>
      <c r="H220" s="470">
        <v>13.35</v>
      </c>
      <c r="I220" s="470">
        <v>13.35</v>
      </c>
      <c r="J220" s="471">
        <v>2.4156292187561974E-5</v>
      </c>
    </row>
    <row r="221" spans="1:10" s="458" customFormat="1" ht="30">
      <c r="A221" s="467" t="s">
        <v>672</v>
      </c>
      <c r="B221" s="468" t="s">
        <v>673</v>
      </c>
      <c r="C221" s="467" t="s">
        <v>106</v>
      </c>
      <c r="D221" s="467" t="s">
        <v>674</v>
      </c>
      <c r="E221" s="469" t="s">
        <v>214</v>
      </c>
      <c r="F221" s="468">
        <v>1</v>
      </c>
      <c r="G221" s="470">
        <v>68.48</v>
      </c>
      <c r="H221" s="470">
        <v>82.89</v>
      </c>
      <c r="I221" s="470">
        <v>82.89</v>
      </c>
      <c r="J221" s="471">
        <v>1.4998614677355895E-4</v>
      </c>
    </row>
    <row r="222" spans="1:10" s="458" customFormat="1" ht="30">
      <c r="A222" s="467" t="s">
        <v>675</v>
      </c>
      <c r="B222" s="468" t="s">
        <v>676</v>
      </c>
      <c r="C222" s="467" t="s">
        <v>106</v>
      </c>
      <c r="D222" s="467" t="s">
        <v>677</v>
      </c>
      <c r="E222" s="469" t="s">
        <v>214</v>
      </c>
      <c r="F222" s="468">
        <v>4</v>
      </c>
      <c r="G222" s="470">
        <v>67.180000000000007</v>
      </c>
      <c r="H222" s="470">
        <v>81.319999999999993</v>
      </c>
      <c r="I222" s="470">
        <v>325.27999999999997</v>
      </c>
      <c r="J222" s="471">
        <v>5.8858117773559243E-4</v>
      </c>
    </row>
    <row r="223" spans="1:10" s="458" customFormat="1" ht="45">
      <c r="A223" s="467" t="s">
        <v>678</v>
      </c>
      <c r="B223" s="468" t="s">
        <v>660</v>
      </c>
      <c r="C223" s="467" t="s">
        <v>106</v>
      </c>
      <c r="D223" s="467" t="s">
        <v>661</v>
      </c>
      <c r="E223" s="469" t="s">
        <v>214</v>
      </c>
      <c r="F223" s="468">
        <v>1</v>
      </c>
      <c r="G223" s="470">
        <v>78.790000000000006</v>
      </c>
      <c r="H223" s="470">
        <v>95.37</v>
      </c>
      <c r="I223" s="470">
        <v>95.37</v>
      </c>
      <c r="J223" s="471">
        <v>1.7256820868372924E-4</v>
      </c>
    </row>
    <row r="224" spans="1:10" s="458" customFormat="1" ht="45">
      <c r="A224" s="467" t="s">
        <v>679</v>
      </c>
      <c r="B224" s="468" t="s">
        <v>680</v>
      </c>
      <c r="C224" s="467" t="s">
        <v>98</v>
      </c>
      <c r="D224" s="467" t="s">
        <v>681</v>
      </c>
      <c r="E224" s="469" t="s">
        <v>94</v>
      </c>
      <c r="F224" s="468">
        <v>1</v>
      </c>
      <c r="G224" s="470">
        <v>108.6</v>
      </c>
      <c r="H224" s="470">
        <v>131.46</v>
      </c>
      <c r="I224" s="470">
        <v>131.46</v>
      </c>
      <c r="J224" s="471">
        <v>2.378716232941496E-4</v>
      </c>
    </row>
    <row r="225" spans="1:10" s="458" customFormat="1" ht="45">
      <c r="A225" s="467" t="s">
        <v>682</v>
      </c>
      <c r="B225" s="468" t="s">
        <v>654</v>
      </c>
      <c r="C225" s="467" t="s">
        <v>106</v>
      </c>
      <c r="D225" s="467" t="s">
        <v>655</v>
      </c>
      <c r="E225" s="469" t="s">
        <v>214</v>
      </c>
      <c r="F225" s="468">
        <v>4</v>
      </c>
      <c r="G225" s="470">
        <v>10.6</v>
      </c>
      <c r="H225" s="470">
        <v>12.83</v>
      </c>
      <c r="I225" s="470">
        <v>51.32</v>
      </c>
      <c r="J225" s="471">
        <v>9.2861491765219519E-5</v>
      </c>
    </row>
    <row r="226" spans="1:10" s="458" customFormat="1" ht="45">
      <c r="A226" s="467" t="s">
        <v>683</v>
      </c>
      <c r="B226" s="468" t="s">
        <v>684</v>
      </c>
      <c r="C226" s="467" t="s">
        <v>98</v>
      </c>
      <c r="D226" s="467" t="s">
        <v>685</v>
      </c>
      <c r="E226" s="469" t="s">
        <v>94</v>
      </c>
      <c r="F226" s="468">
        <v>1</v>
      </c>
      <c r="G226" s="470">
        <v>820.99</v>
      </c>
      <c r="H226" s="470">
        <v>993.8</v>
      </c>
      <c r="I226" s="470">
        <v>993.8</v>
      </c>
      <c r="J226" s="471">
        <v>1.7982414364044262E-3</v>
      </c>
    </row>
    <row r="227" spans="1:10" s="458" customFormat="1" ht="45">
      <c r="A227" s="467" t="s">
        <v>686</v>
      </c>
      <c r="B227" s="468" t="s">
        <v>654</v>
      </c>
      <c r="C227" s="467" t="s">
        <v>106</v>
      </c>
      <c r="D227" s="467" t="s">
        <v>655</v>
      </c>
      <c r="E227" s="469" t="s">
        <v>214</v>
      </c>
      <c r="F227" s="468">
        <v>6</v>
      </c>
      <c r="G227" s="470">
        <v>10.6</v>
      </c>
      <c r="H227" s="470">
        <v>12.83</v>
      </c>
      <c r="I227" s="470">
        <v>76.98</v>
      </c>
      <c r="J227" s="471">
        <v>1.3929223764782927E-4</v>
      </c>
    </row>
    <row r="228" spans="1:10" s="458" customFormat="1" ht="45">
      <c r="A228" s="467" t="s">
        <v>687</v>
      </c>
      <c r="B228" s="468" t="s">
        <v>670</v>
      </c>
      <c r="C228" s="467" t="s">
        <v>106</v>
      </c>
      <c r="D228" s="467" t="s">
        <v>671</v>
      </c>
      <c r="E228" s="469" t="s">
        <v>214</v>
      </c>
      <c r="F228" s="468">
        <v>2</v>
      </c>
      <c r="G228" s="470">
        <v>11.03</v>
      </c>
      <c r="H228" s="470">
        <v>13.35</v>
      </c>
      <c r="I228" s="470">
        <v>26.7</v>
      </c>
      <c r="J228" s="471">
        <v>4.8312584375123948E-5</v>
      </c>
    </row>
    <row r="229" spans="1:10" s="458" customFormat="1" ht="45">
      <c r="A229" s="467" t="s">
        <v>688</v>
      </c>
      <c r="B229" s="468" t="s">
        <v>689</v>
      </c>
      <c r="C229" s="467" t="s">
        <v>106</v>
      </c>
      <c r="D229" s="467" t="s">
        <v>690</v>
      </c>
      <c r="E229" s="469" t="s">
        <v>214</v>
      </c>
      <c r="F229" s="468">
        <v>2</v>
      </c>
      <c r="G229" s="470">
        <v>70.95</v>
      </c>
      <c r="H229" s="470">
        <v>85.88</v>
      </c>
      <c r="I229" s="470">
        <v>171.76</v>
      </c>
      <c r="J229" s="471">
        <v>3.107928648790745E-4</v>
      </c>
    </row>
    <row r="230" spans="1:10" s="458" customFormat="1" ht="45">
      <c r="A230" s="467" t="s">
        <v>691</v>
      </c>
      <c r="B230" s="468" t="s">
        <v>663</v>
      </c>
      <c r="C230" s="467" t="s">
        <v>98</v>
      </c>
      <c r="D230" s="467" t="s">
        <v>664</v>
      </c>
      <c r="E230" s="469" t="s">
        <v>94</v>
      </c>
      <c r="F230" s="468">
        <v>1</v>
      </c>
      <c r="G230" s="470">
        <v>104.34</v>
      </c>
      <c r="H230" s="470">
        <v>126.3</v>
      </c>
      <c r="I230" s="470">
        <v>126.3</v>
      </c>
      <c r="J230" s="471">
        <v>2.2853480923513687E-4</v>
      </c>
    </row>
    <row r="231" spans="1:10" s="458" customFormat="1" ht="15.75">
      <c r="A231" s="463" t="s">
        <v>692</v>
      </c>
      <c r="B231" s="463"/>
      <c r="C231" s="463"/>
      <c r="D231" s="463" t="s">
        <v>693</v>
      </c>
      <c r="E231" s="463"/>
      <c r="F231" s="464"/>
      <c r="G231" s="463"/>
      <c r="H231" s="463"/>
      <c r="I231" s="465">
        <v>53645.440000000002</v>
      </c>
      <c r="J231" s="466">
        <v>9.7069282634481252E-2</v>
      </c>
    </row>
    <row r="232" spans="1:10" s="458" customFormat="1" ht="15">
      <c r="A232" s="467" t="s">
        <v>694</v>
      </c>
      <c r="B232" s="468" t="s">
        <v>695</v>
      </c>
      <c r="C232" s="467" t="s">
        <v>98</v>
      </c>
      <c r="D232" s="467" t="s">
        <v>696</v>
      </c>
      <c r="E232" s="469" t="s">
        <v>94</v>
      </c>
      <c r="F232" s="468">
        <v>8</v>
      </c>
      <c r="G232" s="470">
        <v>119.43</v>
      </c>
      <c r="H232" s="470">
        <v>144.57</v>
      </c>
      <c r="I232" s="470">
        <v>1156.56</v>
      </c>
      <c r="J232" s="471">
        <v>2.092749160482897E-3</v>
      </c>
    </row>
    <row r="233" spans="1:10" s="458" customFormat="1" ht="30">
      <c r="A233" s="467" t="s">
        <v>697</v>
      </c>
      <c r="B233" s="468" t="s">
        <v>698</v>
      </c>
      <c r="C233" s="467" t="s">
        <v>98</v>
      </c>
      <c r="D233" s="467" t="s">
        <v>699</v>
      </c>
      <c r="E233" s="469" t="s">
        <v>94</v>
      </c>
      <c r="F233" s="468">
        <v>3</v>
      </c>
      <c r="G233" s="470">
        <v>466.53</v>
      </c>
      <c r="H233" s="470">
        <v>564.73</v>
      </c>
      <c r="I233" s="470">
        <v>1694.19</v>
      </c>
      <c r="J233" s="471">
        <v>3.0655691881082861E-3</v>
      </c>
    </row>
    <row r="234" spans="1:10" s="458" customFormat="1" ht="30">
      <c r="A234" s="467" t="s">
        <v>700</v>
      </c>
      <c r="B234" s="468" t="s">
        <v>701</v>
      </c>
      <c r="C234" s="467" t="s">
        <v>98</v>
      </c>
      <c r="D234" s="467" t="s">
        <v>702</v>
      </c>
      <c r="E234" s="469" t="s">
        <v>94</v>
      </c>
      <c r="F234" s="468">
        <v>3</v>
      </c>
      <c r="G234" s="470">
        <v>738.91</v>
      </c>
      <c r="H234" s="470">
        <v>894.45</v>
      </c>
      <c r="I234" s="470">
        <v>2683.35</v>
      </c>
      <c r="J234" s="471">
        <v>4.8554147296999564E-3</v>
      </c>
    </row>
    <row r="235" spans="1:10" s="458" customFormat="1" ht="15">
      <c r="A235" s="467" t="s">
        <v>703</v>
      </c>
      <c r="B235" s="468" t="s">
        <v>565</v>
      </c>
      <c r="C235" s="467" t="s">
        <v>98</v>
      </c>
      <c r="D235" s="467" t="s">
        <v>566</v>
      </c>
      <c r="E235" s="469" t="s">
        <v>194</v>
      </c>
      <c r="F235" s="468">
        <v>19</v>
      </c>
      <c r="G235" s="470">
        <v>12.42</v>
      </c>
      <c r="H235" s="470">
        <v>15.03</v>
      </c>
      <c r="I235" s="470">
        <v>285.57</v>
      </c>
      <c r="J235" s="471">
        <v>5.1672751760315156E-4</v>
      </c>
    </row>
    <row r="236" spans="1:10" s="458" customFormat="1" ht="15">
      <c r="A236" s="467" t="s">
        <v>704</v>
      </c>
      <c r="B236" s="468" t="s">
        <v>705</v>
      </c>
      <c r="C236" s="467" t="s">
        <v>98</v>
      </c>
      <c r="D236" s="467" t="s">
        <v>706</v>
      </c>
      <c r="E236" s="469" t="s">
        <v>94</v>
      </c>
      <c r="F236" s="468">
        <v>2</v>
      </c>
      <c r="G236" s="470">
        <v>335.5</v>
      </c>
      <c r="H236" s="470">
        <v>406.12</v>
      </c>
      <c r="I236" s="470">
        <v>812.24</v>
      </c>
      <c r="J236" s="471">
        <v>1.4697158626535835E-3</v>
      </c>
    </row>
    <row r="237" spans="1:10" s="458" customFormat="1" ht="15">
      <c r="A237" s="467" t="s">
        <v>707</v>
      </c>
      <c r="B237" s="468" t="s">
        <v>562</v>
      </c>
      <c r="C237" s="467" t="s">
        <v>98</v>
      </c>
      <c r="D237" s="467" t="s">
        <v>563</v>
      </c>
      <c r="E237" s="469" t="s">
        <v>94</v>
      </c>
      <c r="F237" s="468">
        <v>11</v>
      </c>
      <c r="G237" s="470">
        <v>552.70000000000005</v>
      </c>
      <c r="H237" s="470">
        <v>669.04</v>
      </c>
      <c r="I237" s="470">
        <v>7359.44</v>
      </c>
      <c r="J237" s="471">
        <v>1.3316612957066E-2</v>
      </c>
    </row>
    <row r="238" spans="1:10" s="458" customFormat="1" ht="45">
      <c r="A238" s="467" t="s">
        <v>708</v>
      </c>
      <c r="B238" s="468" t="s">
        <v>709</v>
      </c>
      <c r="C238" s="467" t="s">
        <v>106</v>
      </c>
      <c r="D238" s="467" t="s">
        <v>710</v>
      </c>
      <c r="E238" s="469" t="s">
        <v>29</v>
      </c>
      <c r="F238" s="468">
        <v>129</v>
      </c>
      <c r="G238" s="470">
        <v>10.79</v>
      </c>
      <c r="H238" s="470">
        <v>13.06</v>
      </c>
      <c r="I238" s="470">
        <v>1684.74</v>
      </c>
      <c r="J238" s="471">
        <v>3.0484697902676524E-3</v>
      </c>
    </row>
    <row r="239" spans="1:10" s="458" customFormat="1" ht="15">
      <c r="A239" s="467" t="s">
        <v>711</v>
      </c>
      <c r="B239" s="468" t="s">
        <v>579</v>
      </c>
      <c r="C239" s="467" t="s">
        <v>98</v>
      </c>
      <c r="D239" s="467" t="s">
        <v>580</v>
      </c>
      <c r="E239" s="469" t="s">
        <v>194</v>
      </c>
      <c r="F239" s="468">
        <v>274</v>
      </c>
      <c r="G239" s="470">
        <v>5.22</v>
      </c>
      <c r="H239" s="470">
        <v>6.31</v>
      </c>
      <c r="I239" s="470">
        <v>1728.94</v>
      </c>
      <c r="J239" s="471">
        <v>3.1284479261995055E-3</v>
      </c>
    </row>
    <row r="240" spans="1:10" s="458" customFormat="1" ht="15">
      <c r="A240" s="467" t="s">
        <v>712</v>
      </c>
      <c r="B240" s="468" t="s">
        <v>585</v>
      </c>
      <c r="C240" s="467" t="s">
        <v>98</v>
      </c>
      <c r="D240" s="467" t="s">
        <v>586</v>
      </c>
      <c r="E240" s="469" t="s">
        <v>194</v>
      </c>
      <c r="F240" s="468">
        <v>57</v>
      </c>
      <c r="G240" s="470">
        <v>7.55</v>
      </c>
      <c r="H240" s="470">
        <v>9.1300000000000008</v>
      </c>
      <c r="I240" s="470">
        <v>520.41</v>
      </c>
      <c r="J240" s="471">
        <v>9.416611248935676E-4</v>
      </c>
    </row>
    <row r="241" spans="1:10" s="458" customFormat="1" ht="45">
      <c r="A241" s="467" t="s">
        <v>713</v>
      </c>
      <c r="B241" s="468" t="s">
        <v>714</v>
      </c>
      <c r="C241" s="467" t="s">
        <v>98</v>
      </c>
      <c r="D241" s="467" t="s">
        <v>715</v>
      </c>
      <c r="E241" s="469" t="s">
        <v>194</v>
      </c>
      <c r="F241" s="468">
        <v>168</v>
      </c>
      <c r="G241" s="470">
        <v>15.27</v>
      </c>
      <c r="H241" s="470">
        <v>18.48</v>
      </c>
      <c r="I241" s="470">
        <v>3104.64</v>
      </c>
      <c r="J241" s="471">
        <v>5.6177221705762106E-3</v>
      </c>
    </row>
    <row r="242" spans="1:10" s="458" customFormat="1" ht="45">
      <c r="A242" s="467" t="s">
        <v>716</v>
      </c>
      <c r="B242" s="468" t="s">
        <v>717</v>
      </c>
      <c r="C242" s="467" t="s">
        <v>98</v>
      </c>
      <c r="D242" s="467" t="s">
        <v>718</v>
      </c>
      <c r="E242" s="469" t="s">
        <v>194</v>
      </c>
      <c r="F242" s="468">
        <v>135</v>
      </c>
      <c r="G242" s="470">
        <v>17.79</v>
      </c>
      <c r="H242" s="470">
        <v>21.53</v>
      </c>
      <c r="I242" s="470">
        <v>2906.55</v>
      </c>
      <c r="J242" s="471">
        <v>5.2592862215549256E-3</v>
      </c>
    </row>
    <row r="243" spans="1:10" s="458" customFormat="1" ht="45">
      <c r="A243" s="467" t="s">
        <v>719</v>
      </c>
      <c r="B243" s="468" t="s">
        <v>559</v>
      </c>
      <c r="C243" s="467" t="s">
        <v>98</v>
      </c>
      <c r="D243" s="467" t="s">
        <v>560</v>
      </c>
      <c r="E243" s="469" t="s">
        <v>194</v>
      </c>
      <c r="F243" s="468">
        <v>62</v>
      </c>
      <c r="G243" s="470">
        <v>57.61</v>
      </c>
      <c r="H243" s="470">
        <v>69.73</v>
      </c>
      <c r="I243" s="470">
        <v>4323.26</v>
      </c>
      <c r="J243" s="471">
        <v>7.822766424179714E-3</v>
      </c>
    </row>
    <row r="244" spans="1:10" s="458" customFormat="1" ht="45">
      <c r="A244" s="467" t="s">
        <v>720</v>
      </c>
      <c r="B244" s="468" t="s">
        <v>556</v>
      </c>
      <c r="C244" s="467" t="s">
        <v>98</v>
      </c>
      <c r="D244" s="467" t="s">
        <v>557</v>
      </c>
      <c r="E244" s="469" t="s">
        <v>194</v>
      </c>
      <c r="F244" s="468">
        <v>93</v>
      </c>
      <c r="G244" s="470">
        <v>111.97</v>
      </c>
      <c r="H244" s="470">
        <v>135.53</v>
      </c>
      <c r="I244" s="470">
        <v>12604.29</v>
      </c>
      <c r="J244" s="471">
        <v>2.280695970462663E-2</v>
      </c>
    </row>
    <row r="245" spans="1:10" s="458" customFormat="1" ht="60">
      <c r="A245" s="467" t="s">
        <v>721</v>
      </c>
      <c r="B245" s="468" t="s">
        <v>722</v>
      </c>
      <c r="C245" s="467" t="s">
        <v>98</v>
      </c>
      <c r="D245" s="467" t="s">
        <v>723</v>
      </c>
      <c r="E245" s="469" t="s">
        <v>94</v>
      </c>
      <c r="F245" s="468">
        <v>6</v>
      </c>
      <c r="G245" s="470">
        <v>514.07000000000005</v>
      </c>
      <c r="H245" s="470">
        <v>622.28</v>
      </c>
      <c r="I245" s="470">
        <v>3733.68</v>
      </c>
      <c r="J245" s="471">
        <v>6.7559449449330631E-3</v>
      </c>
    </row>
    <row r="246" spans="1:10" s="458" customFormat="1" ht="45">
      <c r="A246" s="467" t="s">
        <v>724</v>
      </c>
      <c r="B246" s="468" t="s">
        <v>725</v>
      </c>
      <c r="C246" s="467" t="s">
        <v>98</v>
      </c>
      <c r="D246" s="467" t="s">
        <v>726</v>
      </c>
      <c r="E246" s="469" t="s">
        <v>94</v>
      </c>
      <c r="F246" s="468">
        <v>5</v>
      </c>
      <c r="G246" s="470">
        <v>1291.42</v>
      </c>
      <c r="H246" s="470">
        <v>1563.26</v>
      </c>
      <c r="I246" s="470">
        <v>7816.3</v>
      </c>
      <c r="J246" s="471">
        <v>1.4143282893306417E-2</v>
      </c>
    </row>
    <row r="247" spans="1:10" s="458" customFormat="1" ht="45">
      <c r="A247" s="467" t="s">
        <v>727</v>
      </c>
      <c r="B247" s="468" t="s">
        <v>728</v>
      </c>
      <c r="C247" s="467" t="s">
        <v>92</v>
      </c>
      <c r="D247" s="467" t="s">
        <v>729</v>
      </c>
      <c r="E247" s="469" t="s">
        <v>94</v>
      </c>
      <c r="F247" s="468">
        <v>1</v>
      </c>
      <c r="G247" s="470">
        <v>77.23</v>
      </c>
      <c r="H247" s="470">
        <v>93.48</v>
      </c>
      <c r="I247" s="470">
        <v>93.48</v>
      </c>
      <c r="J247" s="471">
        <v>1.6914832911560249E-4</v>
      </c>
    </row>
    <row r="248" spans="1:10" s="458" customFormat="1" ht="45">
      <c r="A248" s="467" t="s">
        <v>730</v>
      </c>
      <c r="B248" s="468" t="s">
        <v>571</v>
      </c>
      <c r="C248" s="467" t="s">
        <v>92</v>
      </c>
      <c r="D248" s="467" t="s">
        <v>572</v>
      </c>
      <c r="E248" s="469" t="s">
        <v>94</v>
      </c>
      <c r="F248" s="468">
        <v>5</v>
      </c>
      <c r="G248" s="470">
        <v>60.28</v>
      </c>
      <c r="H248" s="470">
        <v>72.959999999999994</v>
      </c>
      <c r="I248" s="470">
        <v>364.8</v>
      </c>
      <c r="J248" s="471">
        <v>6.6009104045113172E-4</v>
      </c>
    </row>
    <row r="249" spans="1:10" s="458" customFormat="1" ht="45">
      <c r="A249" s="467" t="s">
        <v>731</v>
      </c>
      <c r="B249" s="468" t="s">
        <v>732</v>
      </c>
      <c r="C249" s="467" t="s">
        <v>98</v>
      </c>
      <c r="D249" s="467" t="s">
        <v>733</v>
      </c>
      <c r="E249" s="469" t="s">
        <v>29</v>
      </c>
      <c r="F249" s="468">
        <v>60</v>
      </c>
      <c r="G249" s="470">
        <v>8.93</v>
      </c>
      <c r="H249" s="470">
        <v>10.8</v>
      </c>
      <c r="I249" s="470">
        <v>648</v>
      </c>
      <c r="J249" s="471">
        <v>1.1725301376434576E-3</v>
      </c>
    </row>
    <row r="250" spans="1:10" s="458" customFormat="1" ht="45">
      <c r="A250" s="467" t="s">
        <v>734</v>
      </c>
      <c r="B250" s="468" t="s">
        <v>591</v>
      </c>
      <c r="C250" s="467" t="s">
        <v>98</v>
      </c>
      <c r="D250" s="467" t="s">
        <v>592</v>
      </c>
      <c r="E250" s="469" t="s">
        <v>194</v>
      </c>
      <c r="F250" s="468">
        <v>20</v>
      </c>
      <c r="G250" s="470">
        <v>5.17</v>
      </c>
      <c r="H250" s="470">
        <v>6.25</v>
      </c>
      <c r="I250" s="470">
        <v>125</v>
      </c>
      <c r="J250" s="471">
        <v>2.2618251111949415E-4</v>
      </c>
    </row>
    <row r="251" spans="1:10" s="458" customFormat="1" ht="15.75">
      <c r="A251" s="463" t="s">
        <v>735</v>
      </c>
      <c r="B251" s="463"/>
      <c r="C251" s="463"/>
      <c r="D251" s="463" t="s">
        <v>736</v>
      </c>
      <c r="E251" s="463"/>
      <c r="F251" s="464"/>
      <c r="G251" s="463"/>
      <c r="H251" s="463"/>
      <c r="I251" s="465">
        <v>36472.49</v>
      </c>
      <c r="J251" s="466">
        <v>6.5995514999845115E-2</v>
      </c>
    </row>
    <row r="252" spans="1:10" s="458" customFormat="1" ht="15">
      <c r="A252" s="467" t="s">
        <v>737</v>
      </c>
      <c r="B252" s="468" t="s">
        <v>150</v>
      </c>
      <c r="C252" s="467" t="s">
        <v>98</v>
      </c>
      <c r="D252" s="467" t="s">
        <v>151</v>
      </c>
      <c r="E252" s="469" t="s">
        <v>100</v>
      </c>
      <c r="F252" s="468">
        <v>235.51</v>
      </c>
      <c r="G252" s="470">
        <v>10.029999999999999</v>
      </c>
      <c r="H252" s="470">
        <v>12.14</v>
      </c>
      <c r="I252" s="470">
        <v>2859.09</v>
      </c>
      <c r="J252" s="471">
        <v>5.1734092457330757E-3</v>
      </c>
    </row>
    <row r="253" spans="1:10" s="458" customFormat="1" ht="30">
      <c r="A253" s="467" t="s">
        <v>738</v>
      </c>
      <c r="B253" s="468" t="s">
        <v>260</v>
      </c>
      <c r="C253" s="467" t="s">
        <v>98</v>
      </c>
      <c r="D253" s="467" t="s">
        <v>261</v>
      </c>
      <c r="E253" s="469" t="s">
        <v>100</v>
      </c>
      <c r="F253" s="468">
        <v>235.51</v>
      </c>
      <c r="G253" s="470">
        <v>20.5</v>
      </c>
      <c r="H253" s="470">
        <v>24.81</v>
      </c>
      <c r="I253" s="470">
        <v>5843</v>
      </c>
      <c r="J253" s="471">
        <v>1.0572675299769635E-2</v>
      </c>
    </row>
    <row r="254" spans="1:10" s="458" customFormat="1" ht="45">
      <c r="A254" s="467" t="s">
        <v>739</v>
      </c>
      <c r="B254" s="468" t="s">
        <v>272</v>
      </c>
      <c r="C254" s="467" t="s">
        <v>98</v>
      </c>
      <c r="D254" s="467" t="s">
        <v>273</v>
      </c>
      <c r="E254" s="469" t="s">
        <v>100</v>
      </c>
      <c r="F254" s="468">
        <v>235.51</v>
      </c>
      <c r="G254" s="470">
        <v>36.659999999999997</v>
      </c>
      <c r="H254" s="470">
        <v>44.37</v>
      </c>
      <c r="I254" s="470">
        <v>10449.57</v>
      </c>
      <c r="J254" s="471">
        <v>1.890807986175146E-2</v>
      </c>
    </row>
    <row r="255" spans="1:10" s="458" customFormat="1" ht="15">
      <c r="A255" s="467" t="s">
        <v>740</v>
      </c>
      <c r="B255" s="468" t="s">
        <v>266</v>
      </c>
      <c r="C255" s="467" t="s">
        <v>98</v>
      </c>
      <c r="D255" s="467" t="s">
        <v>267</v>
      </c>
      <c r="E255" s="469" t="s">
        <v>194</v>
      </c>
      <c r="F255" s="468">
        <v>190.14</v>
      </c>
      <c r="G255" s="470">
        <v>16.920000000000002</v>
      </c>
      <c r="H255" s="470">
        <v>20.48</v>
      </c>
      <c r="I255" s="470">
        <v>3894.06</v>
      </c>
      <c r="J255" s="471">
        <v>7.0461461539998186E-3</v>
      </c>
    </row>
    <row r="256" spans="1:10" s="458" customFormat="1" ht="30">
      <c r="A256" s="467" t="s">
        <v>741</v>
      </c>
      <c r="B256" s="468" t="s">
        <v>742</v>
      </c>
      <c r="C256" s="467" t="s">
        <v>106</v>
      </c>
      <c r="D256" s="467" t="s">
        <v>743</v>
      </c>
      <c r="E256" s="469" t="s">
        <v>100</v>
      </c>
      <c r="F256" s="468">
        <v>1.68</v>
      </c>
      <c r="G256" s="470">
        <v>6.39</v>
      </c>
      <c r="H256" s="470">
        <v>7.73</v>
      </c>
      <c r="I256" s="470">
        <v>12.98</v>
      </c>
      <c r="J256" s="471">
        <v>2.3486791954648272E-5</v>
      </c>
    </row>
    <row r="257" spans="1:10" s="458" customFormat="1" ht="30">
      <c r="A257" s="467" t="s">
        <v>744</v>
      </c>
      <c r="B257" s="468" t="s">
        <v>745</v>
      </c>
      <c r="C257" s="467" t="s">
        <v>98</v>
      </c>
      <c r="D257" s="467" t="s">
        <v>746</v>
      </c>
      <c r="E257" s="469" t="s">
        <v>94</v>
      </c>
      <c r="F257" s="468">
        <v>1</v>
      </c>
      <c r="G257" s="470">
        <v>259.45</v>
      </c>
      <c r="H257" s="470">
        <v>314.06</v>
      </c>
      <c r="I257" s="470">
        <v>314.06</v>
      </c>
      <c r="J257" s="471">
        <v>5.6827903553750662E-4</v>
      </c>
    </row>
    <row r="258" spans="1:10" s="458" customFormat="1" ht="30">
      <c r="A258" s="467" t="s">
        <v>747</v>
      </c>
      <c r="B258" s="468" t="s">
        <v>748</v>
      </c>
      <c r="C258" s="467" t="s">
        <v>98</v>
      </c>
      <c r="D258" s="467" t="s">
        <v>749</v>
      </c>
      <c r="E258" s="469" t="s">
        <v>94</v>
      </c>
      <c r="F258" s="468">
        <v>1</v>
      </c>
      <c r="G258" s="470">
        <v>114.57</v>
      </c>
      <c r="H258" s="470">
        <v>138.68</v>
      </c>
      <c r="I258" s="470">
        <v>138.68</v>
      </c>
      <c r="J258" s="471">
        <v>2.5093592513641158E-4</v>
      </c>
    </row>
    <row r="259" spans="1:10" s="458" customFormat="1" ht="45">
      <c r="A259" s="467" t="s">
        <v>750</v>
      </c>
      <c r="B259" s="468" t="s">
        <v>304</v>
      </c>
      <c r="C259" s="467" t="s">
        <v>98</v>
      </c>
      <c r="D259" s="467" t="s">
        <v>305</v>
      </c>
      <c r="E259" s="469" t="s">
        <v>100</v>
      </c>
      <c r="F259" s="468">
        <v>1.68</v>
      </c>
      <c r="G259" s="470">
        <v>277.13</v>
      </c>
      <c r="H259" s="470">
        <v>335.46</v>
      </c>
      <c r="I259" s="470">
        <v>563.57000000000005</v>
      </c>
      <c r="J259" s="471">
        <v>1.0197574223329065E-3</v>
      </c>
    </row>
    <row r="260" spans="1:10" s="458" customFormat="1" ht="45">
      <c r="A260" s="467" t="s">
        <v>751</v>
      </c>
      <c r="B260" s="468" t="s">
        <v>393</v>
      </c>
      <c r="C260" s="467" t="s">
        <v>98</v>
      </c>
      <c r="D260" s="467" t="s">
        <v>394</v>
      </c>
      <c r="E260" s="469" t="s">
        <v>100</v>
      </c>
      <c r="F260" s="468">
        <v>4.7300000000000004</v>
      </c>
      <c r="G260" s="470">
        <v>33.57</v>
      </c>
      <c r="H260" s="470">
        <v>40.630000000000003</v>
      </c>
      <c r="I260" s="470">
        <v>192.17</v>
      </c>
      <c r="J260" s="471">
        <v>3.4772394529466549E-4</v>
      </c>
    </row>
    <row r="261" spans="1:10" s="458" customFormat="1" ht="15">
      <c r="A261" s="467" t="s">
        <v>752</v>
      </c>
      <c r="B261" s="468" t="s">
        <v>753</v>
      </c>
      <c r="C261" s="467" t="s">
        <v>98</v>
      </c>
      <c r="D261" s="467" t="s">
        <v>754</v>
      </c>
      <c r="E261" s="469" t="s">
        <v>194</v>
      </c>
      <c r="F261" s="468">
        <v>1.7</v>
      </c>
      <c r="G261" s="470">
        <v>24.18</v>
      </c>
      <c r="H261" s="470">
        <v>29.26</v>
      </c>
      <c r="I261" s="470">
        <v>49.74</v>
      </c>
      <c r="J261" s="471">
        <v>9.0002544824669114E-5</v>
      </c>
    </row>
    <row r="262" spans="1:10" s="458" customFormat="1" ht="45">
      <c r="A262" s="467" t="s">
        <v>755</v>
      </c>
      <c r="B262" s="468" t="s">
        <v>756</v>
      </c>
      <c r="C262" s="467" t="s">
        <v>98</v>
      </c>
      <c r="D262" s="467" t="s">
        <v>757</v>
      </c>
      <c r="E262" s="469" t="s">
        <v>100</v>
      </c>
      <c r="F262" s="468">
        <v>3.06</v>
      </c>
      <c r="G262" s="470">
        <v>236.69</v>
      </c>
      <c r="H262" s="470">
        <v>286.51</v>
      </c>
      <c r="I262" s="470">
        <v>876.72</v>
      </c>
      <c r="J262" s="471">
        <v>1.5863898491894632E-3</v>
      </c>
    </row>
    <row r="263" spans="1:10" s="458" customFormat="1" ht="15">
      <c r="A263" s="467" t="s">
        <v>758</v>
      </c>
      <c r="B263" s="468" t="s">
        <v>759</v>
      </c>
      <c r="C263" s="467" t="s">
        <v>98</v>
      </c>
      <c r="D263" s="467" t="s">
        <v>760</v>
      </c>
      <c r="E263" s="469" t="s">
        <v>100</v>
      </c>
      <c r="F263" s="468">
        <v>1</v>
      </c>
      <c r="G263" s="470">
        <v>145.99</v>
      </c>
      <c r="H263" s="470">
        <v>176.72</v>
      </c>
      <c r="I263" s="470">
        <v>176.72</v>
      </c>
      <c r="J263" s="471">
        <v>3.1976778692029606E-4</v>
      </c>
    </row>
    <row r="264" spans="1:10" s="458" customFormat="1" ht="15">
      <c r="A264" s="467" t="s">
        <v>761</v>
      </c>
      <c r="B264" s="468" t="s">
        <v>168</v>
      </c>
      <c r="C264" s="467" t="s">
        <v>98</v>
      </c>
      <c r="D264" s="467" t="s">
        <v>169</v>
      </c>
      <c r="E264" s="469" t="s">
        <v>100</v>
      </c>
      <c r="F264" s="468">
        <v>4.8</v>
      </c>
      <c r="G264" s="470">
        <v>11.25</v>
      </c>
      <c r="H264" s="470">
        <v>13.61</v>
      </c>
      <c r="I264" s="470">
        <v>65.319999999999993</v>
      </c>
      <c r="J264" s="471">
        <v>1.1819393301060286E-4</v>
      </c>
    </row>
    <row r="265" spans="1:10" s="458" customFormat="1" ht="30">
      <c r="A265" s="467" t="s">
        <v>762</v>
      </c>
      <c r="B265" s="468" t="s">
        <v>298</v>
      </c>
      <c r="C265" s="467" t="s">
        <v>98</v>
      </c>
      <c r="D265" s="467" t="s">
        <v>299</v>
      </c>
      <c r="E265" s="469" t="s">
        <v>100</v>
      </c>
      <c r="F265" s="468">
        <v>4.8</v>
      </c>
      <c r="G265" s="470">
        <v>244.19</v>
      </c>
      <c r="H265" s="470">
        <v>295.58999999999997</v>
      </c>
      <c r="I265" s="470">
        <v>1418.83</v>
      </c>
      <c r="J265" s="471">
        <v>2.567316258013375E-3</v>
      </c>
    </row>
    <row r="266" spans="1:10" s="458" customFormat="1" ht="45">
      <c r="A266" s="467" t="s">
        <v>763</v>
      </c>
      <c r="B266" s="468" t="s">
        <v>317</v>
      </c>
      <c r="C266" s="467" t="s">
        <v>106</v>
      </c>
      <c r="D266" s="467" t="s">
        <v>318</v>
      </c>
      <c r="E266" s="469" t="s">
        <v>100</v>
      </c>
      <c r="F266" s="468">
        <v>4.5599999999999996</v>
      </c>
      <c r="G266" s="470">
        <v>256.74</v>
      </c>
      <c r="H266" s="470">
        <v>310.77999999999997</v>
      </c>
      <c r="I266" s="470">
        <v>1417.15</v>
      </c>
      <c r="J266" s="471">
        <v>2.5642763650639291E-3</v>
      </c>
    </row>
    <row r="267" spans="1:10" s="458" customFormat="1" ht="30">
      <c r="A267" s="467" t="s">
        <v>764</v>
      </c>
      <c r="B267" s="468" t="s">
        <v>765</v>
      </c>
      <c r="C267" s="467" t="s">
        <v>98</v>
      </c>
      <c r="D267" s="467" t="s">
        <v>766</v>
      </c>
      <c r="E267" s="469" t="s">
        <v>94</v>
      </c>
      <c r="F267" s="468">
        <v>1</v>
      </c>
      <c r="G267" s="470">
        <v>179.01</v>
      </c>
      <c r="H267" s="470">
        <v>216.69</v>
      </c>
      <c r="I267" s="470">
        <v>216.69</v>
      </c>
      <c r="J267" s="471">
        <v>3.9209190667586547E-4</v>
      </c>
    </row>
    <row r="268" spans="1:10" s="458" customFormat="1" ht="30">
      <c r="A268" s="467" t="s">
        <v>767</v>
      </c>
      <c r="B268" s="468" t="s">
        <v>768</v>
      </c>
      <c r="C268" s="467" t="s">
        <v>98</v>
      </c>
      <c r="D268" s="467" t="s">
        <v>769</v>
      </c>
      <c r="E268" s="469" t="s">
        <v>94</v>
      </c>
      <c r="F268" s="468">
        <v>2</v>
      </c>
      <c r="G268" s="470">
        <v>89.41</v>
      </c>
      <c r="H268" s="470">
        <v>108.23</v>
      </c>
      <c r="I268" s="470">
        <v>216.46</v>
      </c>
      <c r="J268" s="471">
        <v>3.9167573085540562E-4</v>
      </c>
    </row>
    <row r="269" spans="1:10" s="458" customFormat="1" ht="30">
      <c r="A269" s="467" t="s">
        <v>770</v>
      </c>
      <c r="B269" s="468" t="s">
        <v>771</v>
      </c>
      <c r="C269" s="467" t="s">
        <v>98</v>
      </c>
      <c r="D269" s="467" t="s">
        <v>772</v>
      </c>
      <c r="E269" s="469" t="s">
        <v>94</v>
      </c>
      <c r="F269" s="468">
        <v>1</v>
      </c>
      <c r="G269" s="470">
        <v>142.22999999999999</v>
      </c>
      <c r="H269" s="470">
        <v>172.16</v>
      </c>
      <c r="I269" s="470">
        <v>172.16</v>
      </c>
      <c r="J269" s="471">
        <v>3.1151664891465689E-4</v>
      </c>
    </row>
    <row r="270" spans="1:10" s="458" customFormat="1" ht="30">
      <c r="A270" s="467" t="s">
        <v>773</v>
      </c>
      <c r="B270" s="468" t="s">
        <v>774</v>
      </c>
      <c r="C270" s="467" t="s">
        <v>98</v>
      </c>
      <c r="D270" s="467" t="s">
        <v>775</v>
      </c>
      <c r="E270" s="469" t="s">
        <v>194</v>
      </c>
      <c r="F270" s="468">
        <v>5</v>
      </c>
      <c r="G270" s="470">
        <v>3.8</v>
      </c>
      <c r="H270" s="470">
        <v>4.59</v>
      </c>
      <c r="I270" s="470">
        <v>22.95</v>
      </c>
      <c r="J270" s="471">
        <v>4.1527109041539121E-5</v>
      </c>
    </row>
    <row r="271" spans="1:10" s="458" customFormat="1" ht="30">
      <c r="A271" s="467" t="s">
        <v>776</v>
      </c>
      <c r="B271" s="468" t="s">
        <v>777</v>
      </c>
      <c r="C271" s="467" t="s">
        <v>98</v>
      </c>
      <c r="D271" s="467" t="s">
        <v>778</v>
      </c>
      <c r="E271" s="469" t="s">
        <v>194</v>
      </c>
      <c r="F271" s="468">
        <v>5</v>
      </c>
      <c r="G271" s="470">
        <v>5.09</v>
      </c>
      <c r="H271" s="470">
        <v>6.16</v>
      </c>
      <c r="I271" s="470">
        <v>30.8</v>
      </c>
      <c r="J271" s="471">
        <v>5.5731370739843358E-5</v>
      </c>
    </row>
    <row r="272" spans="1:10" s="458" customFormat="1" ht="15">
      <c r="A272" s="467" t="s">
        <v>779</v>
      </c>
      <c r="B272" s="468" t="s">
        <v>780</v>
      </c>
      <c r="C272" s="467" t="s">
        <v>98</v>
      </c>
      <c r="D272" s="467" t="s">
        <v>781</v>
      </c>
      <c r="E272" s="469" t="s">
        <v>194</v>
      </c>
      <c r="F272" s="468">
        <v>4.5</v>
      </c>
      <c r="G272" s="470">
        <v>15.2</v>
      </c>
      <c r="H272" s="470">
        <v>18.39</v>
      </c>
      <c r="I272" s="470">
        <v>82.75</v>
      </c>
      <c r="J272" s="471">
        <v>1.4973282236110513E-4</v>
      </c>
    </row>
    <row r="273" spans="1:10" s="458" customFormat="1" ht="15">
      <c r="A273" s="467" t="s">
        <v>782</v>
      </c>
      <c r="B273" s="468" t="s">
        <v>783</v>
      </c>
      <c r="C273" s="467" t="s">
        <v>98</v>
      </c>
      <c r="D273" s="467" t="s">
        <v>784</v>
      </c>
      <c r="E273" s="469" t="s">
        <v>94</v>
      </c>
      <c r="F273" s="468">
        <v>5</v>
      </c>
      <c r="G273" s="470">
        <v>9.56</v>
      </c>
      <c r="H273" s="470">
        <v>11.57</v>
      </c>
      <c r="I273" s="470">
        <v>57.85</v>
      </c>
      <c r="J273" s="471">
        <v>1.0467726614610189E-4</v>
      </c>
    </row>
    <row r="274" spans="1:10" s="458" customFormat="1" ht="45">
      <c r="A274" s="467" t="s">
        <v>785</v>
      </c>
      <c r="B274" s="468" t="s">
        <v>786</v>
      </c>
      <c r="C274" s="467" t="s">
        <v>98</v>
      </c>
      <c r="D274" s="467" t="s">
        <v>787</v>
      </c>
      <c r="E274" s="469" t="s">
        <v>100</v>
      </c>
      <c r="F274" s="468">
        <v>18.25</v>
      </c>
      <c r="G274" s="470">
        <v>291.14999999999998</v>
      </c>
      <c r="H274" s="470">
        <v>352.43</v>
      </c>
      <c r="I274" s="470">
        <v>6431.84</v>
      </c>
      <c r="J274" s="471">
        <v>1.1638157778550458E-2</v>
      </c>
    </row>
    <row r="275" spans="1:10" s="458" customFormat="1" ht="30">
      <c r="A275" s="467" t="s">
        <v>788</v>
      </c>
      <c r="B275" s="468" t="s">
        <v>398</v>
      </c>
      <c r="C275" s="467" t="s">
        <v>98</v>
      </c>
      <c r="D275" s="467" t="s">
        <v>399</v>
      </c>
      <c r="E275" s="469" t="s">
        <v>100</v>
      </c>
      <c r="F275" s="468">
        <v>36.4</v>
      </c>
      <c r="G275" s="470">
        <v>22</v>
      </c>
      <c r="H275" s="470">
        <v>26.63</v>
      </c>
      <c r="I275" s="470">
        <v>969.33</v>
      </c>
      <c r="J275" s="471">
        <v>1.753963948027674E-3</v>
      </c>
    </row>
    <row r="276" spans="1:10" s="458" customFormat="1" ht="15.75">
      <c r="A276" s="463" t="s">
        <v>789</v>
      </c>
      <c r="B276" s="463"/>
      <c r="C276" s="463"/>
      <c r="D276" s="463" t="s">
        <v>790</v>
      </c>
      <c r="E276" s="463"/>
      <c r="F276" s="464"/>
      <c r="G276" s="463"/>
      <c r="H276" s="463"/>
      <c r="I276" s="465">
        <v>9257.39</v>
      </c>
      <c r="J276" s="466">
        <v>1.675087773289995E-2</v>
      </c>
    </row>
    <row r="277" spans="1:10" s="458" customFormat="1" ht="30">
      <c r="A277" s="467" t="s">
        <v>791</v>
      </c>
      <c r="B277" s="468" t="s">
        <v>792</v>
      </c>
      <c r="C277" s="467" t="s">
        <v>106</v>
      </c>
      <c r="D277" s="467" t="s">
        <v>793</v>
      </c>
      <c r="E277" s="469" t="s">
        <v>100</v>
      </c>
      <c r="F277" s="468">
        <v>436.67</v>
      </c>
      <c r="G277" s="470">
        <v>2.38</v>
      </c>
      <c r="H277" s="470">
        <v>2.88</v>
      </c>
      <c r="I277" s="470">
        <v>1257.5999999999999</v>
      </c>
      <c r="J277" s="471">
        <v>2.2755770078710068E-3</v>
      </c>
    </row>
    <row r="278" spans="1:10" s="458" customFormat="1" ht="15">
      <c r="A278" s="467" t="s">
        <v>794</v>
      </c>
      <c r="B278" s="468" t="s">
        <v>795</v>
      </c>
      <c r="C278" s="467" t="s">
        <v>98</v>
      </c>
      <c r="D278" s="467" t="s">
        <v>796</v>
      </c>
      <c r="E278" s="469" t="s">
        <v>100</v>
      </c>
      <c r="F278" s="468">
        <v>436.67</v>
      </c>
      <c r="G278" s="470">
        <v>15.14</v>
      </c>
      <c r="H278" s="470">
        <v>18.32</v>
      </c>
      <c r="I278" s="470">
        <v>7999.79</v>
      </c>
      <c r="J278" s="471">
        <v>1.4475300725028945E-2</v>
      </c>
    </row>
    <row r="279" spans="1:10" s="458" customFormat="1" ht="15.75">
      <c r="A279" s="463" t="s">
        <v>797</v>
      </c>
      <c r="B279" s="463"/>
      <c r="C279" s="463"/>
      <c r="D279" s="463" t="s">
        <v>798</v>
      </c>
      <c r="E279" s="463"/>
      <c r="F279" s="464"/>
      <c r="G279" s="463"/>
      <c r="H279" s="463"/>
      <c r="I279" s="465">
        <v>131997.99</v>
      </c>
      <c r="J279" s="466">
        <v>0.238845094727407</v>
      </c>
    </row>
    <row r="280" spans="1:10" s="458" customFormat="1" ht="15.75">
      <c r="A280" s="463" t="s">
        <v>799</v>
      </c>
      <c r="B280" s="463"/>
      <c r="C280" s="463"/>
      <c r="D280" s="463" t="s">
        <v>800</v>
      </c>
      <c r="E280" s="463"/>
      <c r="F280" s="464"/>
      <c r="G280" s="463"/>
      <c r="H280" s="463"/>
      <c r="I280" s="465">
        <v>48367.09</v>
      </c>
      <c r="J280" s="466">
        <v>8.7518318973940593E-2</v>
      </c>
    </row>
    <row r="281" spans="1:10" s="458" customFormat="1" ht="30">
      <c r="A281" s="467" t="s">
        <v>801</v>
      </c>
      <c r="B281" s="468" t="s">
        <v>802</v>
      </c>
      <c r="C281" s="467" t="s">
        <v>98</v>
      </c>
      <c r="D281" s="467" t="s">
        <v>803</v>
      </c>
      <c r="E281" s="469" t="s">
        <v>100</v>
      </c>
      <c r="F281" s="468">
        <v>550.29999999999995</v>
      </c>
      <c r="G281" s="470">
        <v>49.61</v>
      </c>
      <c r="H281" s="470">
        <v>60.05</v>
      </c>
      <c r="I281" s="470">
        <v>33045.51</v>
      </c>
      <c r="J281" s="471">
        <v>5.979453146419484E-2</v>
      </c>
    </row>
    <row r="282" spans="1:10" s="458" customFormat="1" ht="15">
      <c r="A282" s="467" t="s">
        <v>804</v>
      </c>
      <c r="B282" s="468" t="s">
        <v>805</v>
      </c>
      <c r="C282" s="467" t="s">
        <v>98</v>
      </c>
      <c r="D282" s="467" t="s">
        <v>806</v>
      </c>
      <c r="E282" s="469" t="s">
        <v>139</v>
      </c>
      <c r="F282" s="468">
        <v>32.409999999999997</v>
      </c>
      <c r="G282" s="470">
        <v>118.11</v>
      </c>
      <c r="H282" s="470">
        <v>142.97</v>
      </c>
      <c r="I282" s="470">
        <v>4633.6499999999996</v>
      </c>
      <c r="J282" s="471">
        <v>8.3844047411907527E-3</v>
      </c>
    </row>
    <row r="283" spans="1:10" s="458" customFormat="1" ht="45">
      <c r="A283" s="467" t="s">
        <v>807</v>
      </c>
      <c r="B283" s="468" t="s">
        <v>808</v>
      </c>
      <c r="C283" s="467" t="s">
        <v>98</v>
      </c>
      <c r="D283" s="467" t="s">
        <v>809</v>
      </c>
      <c r="E283" s="469" t="s">
        <v>100</v>
      </c>
      <c r="F283" s="468">
        <v>100</v>
      </c>
      <c r="G283" s="470">
        <v>73.569999999999993</v>
      </c>
      <c r="H283" s="470">
        <v>89.05</v>
      </c>
      <c r="I283" s="470">
        <v>8905</v>
      </c>
      <c r="J283" s="471">
        <v>1.6113242092152761E-2</v>
      </c>
    </row>
    <row r="284" spans="1:10" s="458" customFormat="1" ht="30">
      <c r="A284" s="467" t="s">
        <v>810</v>
      </c>
      <c r="B284" s="468" t="s">
        <v>811</v>
      </c>
      <c r="C284" s="467" t="s">
        <v>98</v>
      </c>
      <c r="D284" s="467" t="s">
        <v>812</v>
      </c>
      <c r="E284" s="469" t="s">
        <v>100</v>
      </c>
      <c r="F284" s="468">
        <v>23</v>
      </c>
      <c r="G284" s="470">
        <v>33.380000000000003</v>
      </c>
      <c r="H284" s="470">
        <v>40.4</v>
      </c>
      <c r="I284" s="470">
        <v>929.2</v>
      </c>
      <c r="J284" s="471">
        <v>1.6813503146578717E-3</v>
      </c>
    </row>
    <row r="285" spans="1:10" s="458" customFormat="1" ht="45">
      <c r="A285" s="467" t="s">
        <v>813</v>
      </c>
      <c r="B285" s="468" t="s">
        <v>814</v>
      </c>
      <c r="C285" s="467" t="s">
        <v>98</v>
      </c>
      <c r="D285" s="467" t="s">
        <v>815</v>
      </c>
      <c r="E285" s="469" t="s">
        <v>100</v>
      </c>
      <c r="F285" s="468">
        <v>12.66</v>
      </c>
      <c r="G285" s="470">
        <v>10.199999999999999</v>
      </c>
      <c r="H285" s="470">
        <v>12.34</v>
      </c>
      <c r="I285" s="470">
        <v>156.22</v>
      </c>
      <c r="J285" s="471">
        <v>2.8267385509669901E-4</v>
      </c>
    </row>
    <row r="286" spans="1:10" s="458" customFormat="1" ht="45">
      <c r="A286" s="467" t="s">
        <v>816</v>
      </c>
      <c r="B286" s="468" t="s">
        <v>817</v>
      </c>
      <c r="C286" s="467" t="s">
        <v>98</v>
      </c>
      <c r="D286" s="467" t="s">
        <v>818</v>
      </c>
      <c r="E286" s="469" t="s">
        <v>94</v>
      </c>
      <c r="F286" s="468">
        <v>2</v>
      </c>
      <c r="G286" s="470">
        <v>257.43</v>
      </c>
      <c r="H286" s="470">
        <v>311.61</v>
      </c>
      <c r="I286" s="470">
        <v>623.22</v>
      </c>
      <c r="J286" s="471">
        <v>1.127691716639129E-3</v>
      </c>
    </row>
    <row r="287" spans="1:10" s="458" customFormat="1" ht="30">
      <c r="A287" s="467" t="s">
        <v>819</v>
      </c>
      <c r="B287" s="468" t="s">
        <v>820</v>
      </c>
      <c r="C287" s="467" t="s">
        <v>106</v>
      </c>
      <c r="D287" s="467" t="s">
        <v>821</v>
      </c>
      <c r="E287" s="469" t="s">
        <v>29</v>
      </c>
      <c r="F287" s="468">
        <v>55.03</v>
      </c>
      <c r="G287" s="470">
        <v>1.1200000000000001</v>
      </c>
      <c r="H287" s="470">
        <v>1.35</v>
      </c>
      <c r="I287" s="470">
        <v>74.290000000000006</v>
      </c>
      <c r="J287" s="471">
        <v>1.3442479000853777E-4</v>
      </c>
    </row>
    <row r="288" spans="1:10" s="458" customFormat="1" ht="15.75">
      <c r="A288" s="463" t="s">
        <v>822</v>
      </c>
      <c r="B288" s="463"/>
      <c r="C288" s="463"/>
      <c r="D288" s="463" t="s">
        <v>823</v>
      </c>
      <c r="E288" s="463"/>
      <c r="F288" s="464"/>
      <c r="G288" s="463"/>
      <c r="H288" s="463"/>
      <c r="I288" s="465">
        <v>29712.54</v>
      </c>
      <c r="J288" s="466">
        <v>5.3763655271507317E-2</v>
      </c>
    </row>
    <row r="289" spans="1:10" s="458" customFormat="1" ht="30">
      <c r="A289" s="467" t="s">
        <v>824</v>
      </c>
      <c r="B289" s="468" t="s">
        <v>232</v>
      </c>
      <c r="C289" s="467" t="s">
        <v>98</v>
      </c>
      <c r="D289" s="467" t="s">
        <v>233</v>
      </c>
      <c r="E289" s="469" t="s">
        <v>100</v>
      </c>
      <c r="F289" s="468">
        <v>50</v>
      </c>
      <c r="G289" s="470">
        <v>5.15</v>
      </c>
      <c r="H289" s="470">
        <v>6.23</v>
      </c>
      <c r="I289" s="470">
        <v>311.5</v>
      </c>
      <c r="J289" s="471">
        <v>5.6364681770977934E-4</v>
      </c>
    </row>
    <row r="290" spans="1:10" s="458" customFormat="1" ht="30">
      <c r="A290" s="467" t="s">
        <v>825</v>
      </c>
      <c r="B290" s="468" t="s">
        <v>826</v>
      </c>
      <c r="C290" s="467" t="s">
        <v>98</v>
      </c>
      <c r="D290" s="467" t="s">
        <v>827</v>
      </c>
      <c r="E290" s="469" t="s">
        <v>100</v>
      </c>
      <c r="F290" s="468">
        <v>50</v>
      </c>
      <c r="G290" s="470">
        <v>26.84</v>
      </c>
      <c r="H290" s="470">
        <v>32.479999999999997</v>
      </c>
      <c r="I290" s="470">
        <v>1624</v>
      </c>
      <c r="J290" s="471">
        <v>2.9385631844644679E-3</v>
      </c>
    </row>
    <row r="291" spans="1:10" s="458" customFormat="1" ht="30">
      <c r="A291" s="467" t="s">
        <v>828</v>
      </c>
      <c r="B291" s="468" t="s">
        <v>829</v>
      </c>
      <c r="C291" s="467" t="s">
        <v>106</v>
      </c>
      <c r="D291" s="467" t="s">
        <v>830</v>
      </c>
      <c r="E291" s="469" t="s">
        <v>100</v>
      </c>
      <c r="F291" s="468">
        <v>1115.0999999999999</v>
      </c>
      <c r="G291" s="470">
        <v>2.0499999999999998</v>
      </c>
      <c r="H291" s="470">
        <v>2.48</v>
      </c>
      <c r="I291" s="470">
        <v>2765.44</v>
      </c>
      <c r="J291" s="471">
        <v>5.0039533084023508E-3</v>
      </c>
    </row>
    <row r="292" spans="1:10" s="458" customFormat="1" ht="15">
      <c r="A292" s="467" t="s">
        <v>831</v>
      </c>
      <c r="B292" s="468" t="s">
        <v>832</v>
      </c>
      <c r="C292" s="467" t="s">
        <v>98</v>
      </c>
      <c r="D292" s="467" t="s">
        <v>833</v>
      </c>
      <c r="E292" s="469" t="s">
        <v>100</v>
      </c>
      <c r="F292" s="468">
        <v>1115.0999999999999</v>
      </c>
      <c r="G292" s="470">
        <v>11.93</v>
      </c>
      <c r="H292" s="470">
        <v>14.44</v>
      </c>
      <c r="I292" s="470">
        <v>16102.04</v>
      </c>
      <c r="J292" s="471">
        <v>2.9135998730772314E-2</v>
      </c>
    </row>
    <row r="293" spans="1:10" s="458" customFormat="1" ht="15">
      <c r="A293" s="467" t="s">
        <v>834</v>
      </c>
      <c r="B293" s="468" t="s">
        <v>309</v>
      </c>
      <c r="C293" s="467" t="s">
        <v>98</v>
      </c>
      <c r="D293" s="467" t="s">
        <v>310</v>
      </c>
      <c r="E293" s="469" t="s">
        <v>100</v>
      </c>
      <c r="F293" s="468">
        <v>19.155000000000001</v>
      </c>
      <c r="G293" s="470">
        <v>129.08000000000001</v>
      </c>
      <c r="H293" s="470">
        <v>156.25</v>
      </c>
      <c r="I293" s="470">
        <v>2992.96</v>
      </c>
      <c r="J293" s="471">
        <v>5.4156416678416098E-3</v>
      </c>
    </row>
    <row r="294" spans="1:10" s="458" customFormat="1" ht="45">
      <c r="A294" s="467" t="s">
        <v>835</v>
      </c>
      <c r="B294" s="468" t="s">
        <v>786</v>
      </c>
      <c r="C294" s="467" t="s">
        <v>98</v>
      </c>
      <c r="D294" s="467" t="s">
        <v>787</v>
      </c>
      <c r="E294" s="469" t="s">
        <v>100</v>
      </c>
      <c r="F294" s="468">
        <v>8.4</v>
      </c>
      <c r="G294" s="470">
        <v>291.14999999999998</v>
      </c>
      <c r="H294" s="470">
        <v>352.43</v>
      </c>
      <c r="I294" s="470">
        <v>2960.41</v>
      </c>
      <c r="J294" s="471">
        <v>5.3567437419460929E-3</v>
      </c>
    </row>
    <row r="295" spans="1:10" s="458" customFormat="1" ht="30">
      <c r="A295" s="467" t="s">
        <v>836</v>
      </c>
      <c r="B295" s="468" t="s">
        <v>398</v>
      </c>
      <c r="C295" s="467" t="s">
        <v>98</v>
      </c>
      <c r="D295" s="467" t="s">
        <v>399</v>
      </c>
      <c r="E295" s="469" t="s">
        <v>100</v>
      </c>
      <c r="F295" s="468">
        <v>111.01</v>
      </c>
      <c r="G295" s="470">
        <v>22</v>
      </c>
      <c r="H295" s="470">
        <v>26.63</v>
      </c>
      <c r="I295" s="470">
        <v>2956.19</v>
      </c>
      <c r="J295" s="471">
        <v>5.349107820370699E-3</v>
      </c>
    </row>
    <row r="296" spans="1:10" s="458" customFormat="1" ht="15.75">
      <c r="A296" s="463" t="s">
        <v>837</v>
      </c>
      <c r="B296" s="463"/>
      <c r="C296" s="463"/>
      <c r="D296" s="463" t="s">
        <v>838</v>
      </c>
      <c r="E296" s="463"/>
      <c r="F296" s="464"/>
      <c r="G296" s="463"/>
      <c r="H296" s="463"/>
      <c r="I296" s="465">
        <v>6523.34</v>
      </c>
      <c r="J296" s="466">
        <v>1.1803723376689928E-2</v>
      </c>
    </row>
    <row r="297" spans="1:10" s="458" customFormat="1" ht="15">
      <c r="A297" s="467" t="s">
        <v>839</v>
      </c>
      <c r="B297" s="468" t="s">
        <v>137</v>
      </c>
      <c r="C297" s="467" t="s">
        <v>98</v>
      </c>
      <c r="D297" s="467" t="s">
        <v>138</v>
      </c>
      <c r="E297" s="469" t="s">
        <v>139</v>
      </c>
      <c r="F297" s="468">
        <v>0.18</v>
      </c>
      <c r="G297" s="470">
        <v>191.57</v>
      </c>
      <c r="H297" s="470">
        <v>231.89</v>
      </c>
      <c r="I297" s="470">
        <v>41.74</v>
      </c>
      <c r="J297" s="471">
        <v>7.5526864113021488E-5</v>
      </c>
    </row>
    <row r="298" spans="1:10" s="458" customFormat="1" ht="30">
      <c r="A298" s="467" t="s">
        <v>840</v>
      </c>
      <c r="B298" s="468" t="s">
        <v>841</v>
      </c>
      <c r="C298" s="467" t="s">
        <v>98</v>
      </c>
      <c r="D298" s="467" t="s">
        <v>842</v>
      </c>
      <c r="E298" s="469" t="s">
        <v>139</v>
      </c>
      <c r="F298" s="468">
        <v>0.65</v>
      </c>
      <c r="G298" s="470">
        <v>394.58</v>
      </c>
      <c r="H298" s="470">
        <v>477.63</v>
      </c>
      <c r="I298" s="470">
        <v>310.45</v>
      </c>
      <c r="J298" s="471">
        <v>5.6174688461637561E-4</v>
      </c>
    </row>
    <row r="299" spans="1:10" s="458" customFormat="1" ht="30">
      <c r="A299" s="467" t="s">
        <v>843</v>
      </c>
      <c r="B299" s="468" t="s">
        <v>844</v>
      </c>
      <c r="C299" s="467" t="s">
        <v>98</v>
      </c>
      <c r="D299" s="467" t="s">
        <v>845</v>
      </c>
      <c r="E299" s="469" t="s">
        <v>100</v>
      </c>
      <c r="F299" s="468">
        <v>9.31</v>
      </c>
      <c r="G299" s="470">
        <v>68.66</v>
      </c>
      <c r="H299" s="470">
        <v>83.11</v>
      </c>
      <c r="I299" s="470">
        <v>773.75</v>
      </c>
      <c r="J299" s="471">
        <v>1.4000697438296687E-3</v>
      </c>
    </row>
    <row r="300" spans="1:10" s="458" customFormat="1" ht="45">
      <c r="A300" s="467" t="s">
        <v>846</v>
      </c>
      <c r="B300" s="468" t="s">
        <v>430</v>
      </c>
      <c r="C300" s="467" t="s">
        <v>98</v>
      </c>
      <c r="D300" s="467" t="s">
        <v>847</v>
      </c>
      <c r="E300" s="469" t="s">
        <v>848</v>
      </c>
      <c r="F300" s="468">
        <v>20.45</v>
      </c>
      <c r="G300" s="470">
        <v>13.37</v>
      </c>
      <c r="H300" s="470">
        <v>16.18</v>
      </c>
      <c r="I300" s="470">
        <v>330.88</v>
      </c>
      <c r="J300" s="471">
        <v>5.9871415423374576E-4</v>
      </c>
    </row>
    <row r="301" spans="1:10" s="458" customFormat="1" ht="45">
      <c r="A301" s="467" t="s">
        <v>849</v>
      </c>
      <c r="B301" s="468" t="s">
        <v>850</v>
      </c>
      <c r="C301" s="467" t="s">
        <v>98</v>
      </c>
      <c r="D301" s="467" t="s">
        <v>851</v>
      </c>
      <c r="E301" s="469" t="s">
        <v>848</v>
      </c>
      <c r="F301" s="468">
        <v>5.31</v>
      </c>
      <c r="G301" s="470">
        <v>12.5</v>
      </c>
      <c r="H301" s="470">
        <v>15.13</v>
      </c>
      <c r="I301" s="470">
        <v>80.34</v>
      </c>
      <c r="J301" s="471">
        <v>1.4537202354672127E-4</v>
      </c>
    </row>
    <row r="302" spans="1:10" s="458" customFormat="1" ht="30">
      <c r="A302" s="467" t="s">
        <v>852</v>
      </c>
      <c r="B302" s="468" t="s">
        <v>232</v>
      </c>
      <c r="C302" s="467" t="s">
        <v>98</v>
      </c>
      <c r="D302" s="467" t="s">
        <v>233</v>
      </c>
      <c r="E302" s="469" t="s">
        <v>100</v>
      </c>
      <c r="F302" s="468">
        <v>56</v>
      </c>
      <c r="G302" s="470">
        <v>5.15</v>
      </c>
      <c r="H302" s="470">
        <v>6.23</v>
      </c>
      <c r="I302" s="470">
        <v>348.88</v>
      </c>
      <c r="J302" s="471">
        <v>6.3128443583495295E-4</v>
      </c>
    </row>
    <row r="303" spans="1:10" s="458" customFormat="1" ht="30">
      <c r="A303" s="467" t="s">
        <v>853</v>
      </c>
      <c r="B303" s="468" t="s">
        <v>826</v>
      </c>
      <c r="C303" s="467" t="s">
        <v>98</v>
      </c>
      <c r="D303" s="467" t="s">
        <v>827</v>
      </c>
      <c r="E303" s="469" t="s">
        <v>100</v>
      </c>
      <c r="F303" s="468">
        <v>56</v>
      </c>
      <c r="G303" s="470">
        <v>26.84</v>
      </c>
      <c r="H303" s="470">
        <v>32.479999999999997</v>
      </c>
      <c r="I303" s="470">
        <v>1818.88</v>
      </c>
      <c r="J303" s="471">
        <v>3.2911907666002042E-3</v>
      </c>
    </row>
    <row r="304" spans="1:10" s="458" customFormat="1" ht="60">
      <c r="A304" s="467" t="s">
        <v>854</v>
      </c>
      <c r="B304" s="468" t="s">
        <v>855</v>
      </c>
      <c r="C304" s="467" t="s">
        <v>98</v>
      </c>
      <c r="D304" s="467" t="s">
        <v>856</v>
      </c>
      <c r="E304" s="469" t="s">
        <v>100</v>
      </c>
      <c r="F304" s="468">
        <v>46</v>
      </c>
      <c r="G304" s="470">
        <v>50.62</v>
      </c>
      <c r="H304" s="470">
        <v>61.27</v>
      </c>
      <c r="I304" s="470">
        <v>2818.42</v>
      </c>
      <c r="J304" s="471">
        <v>5.0998185039152375E-3</v>
      </c>
    </row>
    <row r="305" spans="1:10" s="458" customFormat="1" ht="15.75">
      <c r="A305" s="463" t="s">
        <v>857</v>
      </c>
      <c r="B305" s="463"/>
      <c r="C305" s="463"/>
      <c r="D305" s="463" t="s">
        <v>858</v>
      </c>
      <c r="E305" s="463"/>
      <c r="F305" s="464"/>
      <c r="G305" s="463"/>
      <c r="H305" s="463"/>
      <c r="I305" s="465">
        <v>33966.410000000003</v>
      </c>
      <c r="J305" s="466">
        <v>6.1460863260114372E-2</v>
      </c>
    </row>
    <row r="306" spans="1:10" s="458" customFormat="1" ht="30">
      <c r="A306" s="467" t="s">
        <v>859</v>
      </c>
      <c r="B306" s="468" t="s">
        <v>860</v>
      </c>
      <c r="C306" s="467" t="s">
        <v>98</v>
      </c>
      <c r="D306" s="467" t="s">
        <v>861</v>
      </c>
      <c r="E306" s="469" t="s">
        <v>139</v>
      </c>
      <c r="F306" s="468">
        <v>0.63</v>
      </c>
      <c r="G306" s="470">
        <v>38.15</v>
      </c>
      <c r="H306" s="470">
        <v>46.18</v>
      </c>
      <c r="I306" s="470">
        <v>29.09</v>
      </c>
      <c r="J306" s="471">
        <v>5.2637193987728676E-5</v>
      </c>
    </row>
    <row r="307" spans="1:10" s="458" customFormat="1" ht="45">
      <c r="A307" s="467" t="s">
        <v>862</v>
      </c>
      <c r="B307" s="468" t="s">
        <v>863</v>
      </c>
      <c r="C307" s="467" t="s">
        <v>98</v>
      </c>
      <c r="D307" s="467" t="s">
        <v>864</v>
      </c>
      <c r="E307" s="469" t="s">
        <v>139</v>
      </c>
      <c r="F307" s="468">
        <v>0.63</v>
      </c>
      <c r="G307" s="470">
        <v>2175.6799999999998</v>
      </c>
      <c r="H307" s="470">
        <v>2633.66</v>
      </c>
      <c r="I307" s="470">
        <v>1659.2</v>
      </c>
      <c r="J307" s="471">
        <v>3.0022561795957172E-3</v>
      </c>
    </row>
    <row r="308" spans="1:10" s="458" customFormat="1" ht="30">
      <c r="A308" s="467" t="s">
        <v>865</v>
      </c>
      <c r="B308" s="468" t="s">
        <v>866</v>
      </c>
      <c r="C308" s="467" t="s">
        <v>98</v>
      </c>
      <c r="D308" s="467" t="s">
        <v>867</v>
      </c>
      <c r="E308" s="469" t="s">
        <v>100</v>
      </c>
      <c r="F308" s="468">
        <v>67.2</v>
      </c>
      <c r="G308" s="470">
        <v>283.12</v>
      </c>
      <c r="H308" s="470">
        <v>342.71</v>
      </c>
      <c r="I308" s="470">
        <v>23030.11</v>
      </c>
      <c r="J308" s="471">
        <v>4.1672064889265385E-2</v>
      </c>
    </row>
    <row r="309" spans="1:10" s="458" customFormat="1" ht="15">
      <c r="A309" s="467" t="s">
        <v>868</v>
      </c>
      <c r="B309" s="468" t="s">
        <v>869</v>
      </c>
      <c r="C309" s="467" t="s">
        <v>98</v>
      </c>
      <c r="D309" s="467" t="s">
        <v>870</v>
      </c>
      <c r="E309" s="469" t="s">
        <v>194</v>
      </c>
      <c r="F309" s="468">
        <v>101</v>
      </c>
      <c r="G309" s="470">
        <v>52.47</v>
      </c>
      <c r="H309" s="470">
        <v>63.51</v>
      </c>
      <c r="I309" s="470">
        <v>6414.51</v>
      </c>
      <c r="J309" s="471">
        <v>1.1606799835208851E-2</v>
      </c>
    </row>
    <row r="310" spans="1:10" s="458" customFormat="1" ht="45">
      <c r="A310" s="467" t="s">
        <v>871</v>
      </c>
      <c r="B310" s="468" t="s">
        <v>872</v>
      </c>
      <c r="C310" s="467" t="s">
        <v>98</v>
      </c>
      <c r="D310" s="467" t="s">
        <v>873</v>
      </c>
      <c r="E310" s="469" t="s">
        <v>100</v>
      </c>
      <c r="F310" s="468">
        <v>55.52</v>
      </c>
      <c r="G310" s="470">
        <v>13.15</v>
      </c>
      <c r="H310" s="470">
        <v>15.91</v>
      </c>
      <c r="I310" s="470">
        <v>883.32</v>
      </c>
      <c r="J310" s="471">
        <v>1.5983322857765726E-3</v>
      </c>
    </row>
    <row r="311" spans="1:10" s="458" customFormat="1" ht="30">
      <c r="A311" s="467" t="s">
        <v>874</v>
      </c>
      <c r="B311" s="468" t="s">
        <v>875</v>
      </c>
      <c r="C311" s="467" t="s">
        <v>98</v>
      </c>
      <c r="D311" s="467" t="s">
        <v>876</v>
      </c>
      <c r="E311" s="469" t="s">
        <v>100</v>
      </c>
      <c r="F311" s="468">
        <v>55.52</v>
      </c>
      <c r="G311" s="470">
        <v>11.61</v>
      </c>
      <c r="H311" s="470">
        <v>14.05</v>
      </c>
      <c r="I311" s="470">
        <v>780.05</v>
      </c>
      <c r="J311" s="471">
        <v>1.4114693423900912E-3</v>
      </c>
    </row>
    <row r="312" spans="1:10" s="458" customFormat="1" ht="15">
      <c r="A312" s="467" t="s">
        <v>877</v>
      </c>
      <c r="B312" s="468" t="s">
        <v>878</v>
      </c>
      <c r="C312" s="467" t="s">
        <v>98</v>
      </c>
      <c r="D312" s="467" t="s">
        <v>879</v>
      </c>
      <c r="E312" s="469" t="s">
        <v>848</v>
      </c>
      <c r="F312" s="468">
        <v>68.709999999999994</v>
      </c>
      <c r="G312" s="470">
        <v>14.07</v>
      </c>
      <c r="H312" s="470">
        <v>17.03</v>
      </c>
      <c r="I312" s="470">
        <v>1170.1300000000001</v>
      </c>
      <c r="J312" s="471">
        <v>2.1173035338900295E-3</v>
      </c>
    </row>
    <row r="313" spans="1:10" s="458" customFormat="1" ht="15.75">
      <c r="A313" s="463" t="s">
        <v>880</v>
      </c>
      <c r="B313" s="463"/>
      <c r="C313" s="463"/>
      <c r="D313" s="463" t="s">
        <v>881</v>
      </c>
      <c r="E313" s="463"/>
      <c r="F313" s="464"/>
      <c r="G313" s="463"/>
      <c r="H313" s="463"/>
      <c r="I313" s="465">
        <v>13428.61</v>
      </c>
      <c r="J313" s="466">
        <v>2.4298533845154801E-2</v>
      </c>
    </row>
    <row r="314" spans="1:10" s="458" customFormat="1" ht="15">
      <c r="A314" s="467" t="s">
        <v>882</v>
      </c>
      <c r="B314" s="468" t="s">
        <v>181</v>
      </c>
      <c r="C314" s="467" t="s">
        <v>98</v>
      </c>
      <c r="D314" s="467" t="s">
        <v>182</v>
      </c>
      <c r="E314" s="469" t="s">
        <v>100</v>
      </c>
      <c r="F314" s="468">
        <v>1.89</v>
      </c>
      <c r="G314" s="470">
        <v>13.27</v>
      </c>
      <c r="H314" s="470">
        <v>16.059999999999999</v>
      </c>
      <c r="I314" s="470">
        <v>30.35</v>
      </c>
      <c r="J314" s="471">
        <v>5.4917113699813178E-5</v>
      </c>
    </row>
    <row r="315" spans="1:10" s="458" customFormat="1" ht="15">
      <c r="A315" s="467" t="s">
        <v>883</v>
      </c>
      <c r="B315" s="468" t="s">
        <v>168</v>
      </c>
      <c r="C315" s="467" t="s">
        <v>98</v>
      </c>
      <c r="D315" s="467" t="s">
        <v>169</v>
      </c>
      <c r="E315" s="469" t="s">
        <v>100</v>
      </c>
      <c r="F315" s="468">
        <v>1.89</v>
      </c>
      <c r="G315" s="470">
        <v>11.25</v>
      </c>
      <c r="H315" s="470">
        <v>13.61</v>
      </c>
      <c r="I315" s="470">
        <v>25.72</v>
      </c>
      <c r="J315" s="471">
        <v>4.6539313487947111E-5</v>
      </c>
    </row>
    <row r="316" spans="1:10" s="458" customFormat="1" ht="15">
      <c r="A316" s="467" t="s">
        <v>884</v>
      </c>
      <c r="B316" s="468" t="s">
        <v>885</v>
      </c>
      <c r="C316" s="467" t="s">
        <v>98</v>
      </c>
      <c r="D316" s="467" t="s">
        <v>886</v>
      </c>
      <c r="E316" s="469" t="s">
        <v>94</v>
      </c>
      <c r="F316" s="468">
        <v>1</v>
      </c>
      <c r="G316" s="470">
        <v>13.59</v>
      </c>
      <c r="H316" s="470">
        <v>16.45</v>
      </c>
      <c r="I316" s="470">
        <v>16.45</v>
      </c>
      <c r="J316" s="471">
        <v>2.9765618463325427E-5</v>
      </c>
    </row>
    <row r="317" spans="1:10" s="458" customFormat="1" ht="30">
      <c r="A317" s="467" t="s">
        <v>887</v>
      </c>
      <c r="B317" s="468" t="s">
        <v>888</v>
      </c>
      <c r="C317" s="467" t="s">
        <v>98</v>
      </c>
      <c r="D317" s="467" t="s">
        <v>889</v>
      </c>
      <c r="E317" s="469" t="s">
        <v>100</v>
      </c>
      <c r="F317" s="468">
        <v>18.53</v>
      </c>
      <c r="G317" s="470">
        <v>14.43</v>
      </c>
      <c r="H317" s="470">
        <v>17.46</v>
      </c>
      <c r="I317" s="470">
        <v>323.52999999999997</v>
      </c>
      <c r="J317" s="471">
        <v>5.8541462257991951E-4</v>
      </c>
    </row>
    <row r="318" spans="1:10" s="458" customFormat="1" ht="15">
      <c r="A318" s="467" t="s">
        <v>890</v>
      </c>
      <c r="B318" s="468" t="s">
        <v>162</v>
      </c>
      <c r="C318" s="467" t="s">
        <v>98</v>
      </c>
      <c r="D318" s="467" t="s">
        <v>163</v>
      </c>
      <c r="E318" s="469" t="s">
        <v>139</v>
      </c>
      <c r="F318" s="468">
        <v>1.04</v>
      </c>
      <c r="G318" s="470">
        <v>22.29</v>
      </c>
      <c r="H318" s="470">
        <v>26.98</v>
      </c>
      <c r="I318" s="470">
        <v>28.05</v>
      </c>
      <c r="J318" s="471">
        <v>5.0755355495214488E-5</v>
      </c>
    </row>
    <row r="319" spans="1:10" s="458" customFormat="1" ht="45">
      <c r="A319" s="467" t="s">
        <v>891</v>
      </c>
      <c r="B319" s="468" t="s">
        <v>863</v>
      </c>
      <c r="C319" s="467" t="s">
        <v>98</v>
      </c>
      <c r="D319" s="467" t="s">
        <v>864</v>
      </c>
      <c r="E319" s="469" t="s">
        <v>139</v>
      </c>
      <c r="F319" s="468">
        <v>0.78</v>
      </c>
      <c r="G319" s="470">
        <v>2175.6799999999998</v>
      </c>
      <c r="H319" s="470">
        <v>2633.66</v>
      </c>
      <c r="I319" s="470">
        <v>2054.25</v>
      </c>
      <c r="J319" s="471">
        <v>3.7170833877377667E-3</v>
      </c>
    </row>
    <row r="320" spans="1:10" s="458" customFormat="1" ht="45">
      <c r="A320" s="467" t="s">
        <v>892</v>
      </c>
      <c r="B320" s="468" t="s">
        <v>893</v>
      </c>
      <c r="C320" s="467" t="s">
        <v>98</v>
      </c>
      <c r="D320" s="467" t="s">
        <v>894</v>
      </c>
      <c r="E320" s="469" t="s">
        <v>100</v>
      </c>
      <c r="F320" s="468">
        <v>18.53</v>
      </c>
      <c r="G320" s="470">
        <v>140.59</v>
      </c>
      <c r="H320" s="470">
        <v>170.18</v>
      </c>
      <c r="I320" s="470">
        <v>3153.43</v>
      </c>
      <c r="J320" s="471">
        <v>5.7060057283163709E-3</v>
      </c>
    </row>
    <row r="321" spans="1:10" s="458" customFormat="1" ht="30">
      <c r="A321" s="467" t="s">
        <v>895</v>
      </c>
      <c r="B321" s="468" t="s">
        <v>186</v>
      </c>
      <c r="C321" s="467" t="s">
        <v>98</v>
      </c>
      <c r="D321" s="467" t="s">
        <v>187</v>
      </c>
      <c r="E321" s="469" t="s">
        <v>100</v>
      </c>
      <c r="F321" s="468">
        <v>6.93</v>
      </c>
      <c r="G321" s="470">
        <v>37.270000000000003</v>
      </c>
      <c r="H321" s="470">
        <v>45.11</v>
      </c>
      <c r="I321" s="470">
        <v>312.61</v>
      </c>
      <c r="J321" s="471">
        <v>5.6565531840852045E-4</v>
      </c>
    </row>
    <row r="322" spans="1:10" s="458" customFormat="1" ht="30">
      <c r="A322" s="467" t="s">
        <v>896</v>
      </c>
      <c r="B322" s="468" t="s">
        <v>232</v>
      </c>
      <c r="C322" s="467" t="s">
        <v>98</v>
      </c>
      <c r="D322" s="467" t="s">
        <v>233</v>
      </c>
      <c r="E322" s="469" t="s">
        <v>100</v>
      </c>
      <c r="F322" s="468">
        <v>13.86</v>
      </c>
      <c r="G322" s="470">
        <v>5.15</v>
      </c>
      <c r="H322" s="470">
        <v>6.23</v>
      </c>
      <c r="I322" s="470">
        <v>86.34</v>
      </c>
      <c r="J322" s="471">
        <v>1.5622878408045698E-4</v>
      </c>
    </row>
    <row r="323" spans="1:10" s="458" customFormat="1" ht="45">
      <c r="A323" s="467" t="s">
        <v>897</v>
      </c>
      <c r="B323" s="468" t="s">
        <v>235</v>
      </c>
      <c r="C323" s="467" t="s">
        <v>98</v>
      </c>
      <c r="D323" s="467" t="s">
        <v>236</v>
      </c>
      <c r="E323" s="469" t="s">
        <v>100</v>
      </c>
      <c r="F323" s="468">
        <v>13.86</v>
      </c>
      <c r="G323" s="470">
        <v>27.04</v>
      </c>
      <c r="H323" s="470">
        <v>32.729999999999997</v>
      </c>
      <c r="I323" s="470">
        <v>453.63</v>
      </c>
      <c r="J323" s="471">
        <v>8.2082538015308898E-4</v>
      </c>
    </row>
    <row r="324" spans="1:10" s="458" customFormat="1" ht="45">
      <c r="A324" s="467" t="s">
        <v>898</v>
      </c>
      <c r="B324" s="468" t="s">
        <v>899</v>
      </c>
      <c r="C324" s="467" t="s">
        <v>98</v>
      </c>
      <c r="D324" s="467" t="s">
        <v>900</v>
      </c>
      <c r="E324" s="469" t="s">
        <v>100</v>
      </c>
      <c r="F324" s="468">
        <v>24.08</v>
      </c>
      <c r="G324" s="470">
        <v>89.24</v>
      </c>
      <c r="H324" s="470">
        <v>108.02</v>
      </c>
      <c r="I324" s="470">
        <v>2601.12</v>
      </c>
      <c r="J324" s="471">
        <v>4.7066228265851091E-3</v>
      </c>
    </row>
    <row r="325" spans="1:10" s="458" customFormat="1" ht="45">
      <c r="A325" s="467" t="s">
        <v>901</v>
      </c>
      <c r="B325" s="468" t="s">
        <v>902</v>
      </c>
      <c r="C325" s="467" t="s">
        <v>98</v>
      </c>
      <c r="D325" s="467" t="s">
        <v>903</v>
      </c>
      <c r="E325" s="469" t="s">
        <v>100</v>
      </c>
      <c r="F325" s="468">
        <v>1</v>
      </c>
      <c r="G325" s="470">
        <v>58.18</v>
      </c>
      <c r="H325" s="470">
        <v>70.42</v>
      </c>
      <c r="I325" s="470">
        <v>70.42</v>
      </c>
      <c r="J325" s="471">
        <v>1.2742217946427821E-4</v>
      </c>
    </row>
    <row r="326" spans="1:10" s="458" customFormat="1" ht="45">
      <c r="A326" s="467" t="s">
        <v>904</v>
      </c>
      <c r="B326" s="468" t="s">
        <v>786</v>
      </c>
      <c r="C326" s="467" t="s">
        <v>98</v>
      </c>
      <c r="D326" s="467" t="s">
        <v>787</v>
      </c>
      <c r="E326" s="469" t="s">
        <v>100</v>
      </c>
      <c r="F326" s="468">
        <v>1.89</v>
      </c>
      <c r="G326" s="470">
        <v>291.14999999999998</v>
      </c>
      <c r="H326" s="470">
        <v>352.43</v>
      </c>
      <c r="I326" s="470">
        <v>666.09</v>
      </c>
      <c r="J326" s="471">
        <v>1.2052632706526709E-3</v>
      </c>
    </row>
    <row r="327" spans="1:10" s="458" customFormat="1" ht="45">
      <c r="A327" s="467" t="s">
        <v>905</v>
      </c>
      <c r="B327" s="468" t="s">
        <v>906</v>
      </c>
      <c r="C327" s="467" t="s">
        <v>98</v>
      </c>
      <c r="D327" s="467" t="s">
        <v>907</v>
      </c>
      <c r="E327" s="469" t="s">
        <v>100</v>
      </c>
      <c r="F327" s="468">
        <v>1.89</v>
      </c>
      <c r="G327" s="470">
        <v>350.99</v>
      </c>
      <c r="H327" s="470">
        <v>424.87</v>
      </c>
      <c r="I327" s="470">
        <v>803</v>
      </c>
      <c r="J327" s="471">
        <v>1.4529964514316304E-3</v>
      </c>
    </row>
    <row r="328" spans="1:10" s="458" customFormat="1" ht="45">
      <c r="A328" s="467" t="s">
        <v>908</v>
      </c>
      <c r="B328" s="468" t="s">
        <v>765</v>
      </c>
      <c r="C328" s="467" t="s">
        <v>98</v>
      </c>
      <c r="D328" s="467" t="s">
        <v>766</v>
      </c>
      <c r="E328" s="469" t="s">
        <v>94</v>
      </c>
      <c r="F328" s="468">
        <v>1</v>
      </c>
      <c r="G328" s="470">
        <v>179.01</v>
      </c>
      <c r="H328" s="470">
        <v>216.69</v>
      </c>
      <c r="I328" s="470">
        <v>216.69</v>
      </c>
      <c r="J328" s="471">
        <v>3.9209190667586547E-4</v>
      </c>
    </row>
    <row r="329" spans="1:10" s="458" customFormat="1" ht="75">
      <c r="A329" s="467" t="s">
        <v>909</v>
      </c>
      <c r="B329" s="468" t="s">
        <v>910</v>
      </c>
      <c r="C329" s="467" t="s">
        <v>106</v>
      </c>
      <c r="D329" s="467" t="s">
        <v>911</v>
      </c>
      <c r="E329" s="469" t="s">
        <v>214</v>
      </c>
      <c r="F329" s="468">
        <v>1</v>
      </c>
      <c r="G329" s="470">
        <v>167.36</v>
      </c>
      <c r="H329" s="470">
        <v>202.58</v>
      </c>
      <c r="I329" s="470">
        <v>202.58</v>
      </c>
      <c r="J329" s="471">
        <v>3.66560424820697E-4</v>
      </c>
    </row>
    <row r="330" spans="1:10" s="458" customFormat="1" ht="45">
      <c r="A330" s="467" t="s">
        <v>912</v>
      </c>
      <c r="B330" s="468" t="s">
        <v>913</v>
      </c>
      <c r="C330" s="467" t="s">
        <v>98</v>
      </c>
      <c r="D330" s="467" t="s">
        <v>914</v>
      </c>
      <c r="E330" s="469" t="s">
        <v>100</v>
      </c>
      <c r="F330" s="468">
        <v>16.010000000000002</v>
      </c>
      <c r="G330" s="470">
        <v>6.72</v>
      </c>
      <c r="H330" s="470">
        <v>8.1300000000000008</v>
      </c>
      <c r="I330" s="470">
        <v>130.16</v>
      </c>
      <c r="J330" s="471">
        <v>2.3551932517850685E-4</v>
      </c>
    </row>
    <row r="331" spans="1:10" s="458" customFormat="1" ht="45">
      <c r="A331" s="467" t="s">
        <v>915</v>
      </c>
      <c r="B331" s="468" t="s">
        <v>916</v>
      </c>
      <c r="C331" s="467" t="s">
        <v>98</v>
      </c>
      <c r="D331" s="467" t="s">
        <v>917</v>
      </c>
      <c r="E331" s="469" t="s">
        <v>94</v>
      </c>
      <c r="F331" s="468">
        <v>51.96</v>
      </c>
      <c r="G331" s="470">
        <v>13.74</v>
      </c>
      <c r="H331" s="470">
        <v>16.63</v>
      </c>
      <c r="I331" s="470">
        <v>864.09</v>
      </c>
      <c r="J331" s="471">
        <v>1.5635363682659496E-3</v>
      </c>
    </row>
    <row r="332" spans="1:10" s="458" customFormat="1" ht="45">
      <c r="A332" s="467" t="s">
        <v>918</v>
      </c>
      <c r="B332" s="468" t="s">
        <v>919</v>
      </c>
      <c r="C332" s="467" t="s">
        <v>98</v>
      </c>
      <c r="D332" s="467" t="s">
        <v>920</v>
      </c>
      <c r="E332" s="469" t="s">
        <v>100</v>
      </c>
      <c r="F332" s="468">
        <v>56.31</v>
      </c>
      <c r="G332" s="470">
        <v>18.55</v>
      </c>
      <c r="H332" s="470">
        <v>22.45</v>
      </c>
      <c r="I332" s="470">
        <v>1264.1500000000001</v>
      </c>
      <c r="J332" s="471">
        <v>2.2874289714536681E-3</v>
      </c>
    </row>
    <row r="333" spans="1:10" s="458" customFormat="1" ht="45">
      <c r="A333" s="467" t="s">
        <v>921</v>
      </c>
      <c r="B333" s="468" t="s">
        <v>398</v>
      </c>
      <c r="C333" s="467" t="s">
        <v>98</v>
      </c>
      <c r="D333" s="467" t="s">
        <v>399</v>
      </c>
      <c r="E333" s="469" t="s">
        <v>100</v>
      </c>
      <c r="F333" s="468">
        <v>4.7300000000000004</v>
      </c>
      <c r="G333" s="470">
        <v>22</v>
      </c>
      <c r="H333" s="470">
        <v>26.63</v>
      </c>
      <c r="I333" s="470">
        <v>125.95</v>
      </c>
      <c r="J333" s="471">
        <v>2.279014982040023E-4</v>
      </c>
    </row>
    <row r="334" spans="1:10" s="458" customFormat="1" ht="15.75">
      <c r="A334" s="463" t="s">
        <v>922</v>
      </c>
      <c r="B334" s="463"/>
      <c r="C334" s="463"/>
      <c r="D334" s="463" t="s">
        <v>923</v>
      </c>
      <c r="E334" s="463"/>
      <c r="F334" s="464"/>
      <c r="G334" s="463"/>
      <c r="H334" s="463"/>
      <c r="I334" s="465">
        <v>4213.42</v>
      </c>
      <c r="J334" s="466">
        <v>7.6240153280087916E-3</v>
      </c>
    </row>
    <row r="335" spans="1:10" s="458" customFormat="1" ht="15">
      <c r="A335" s="467" t="s">
        <v>924</v>
      </c>
      <c r="B335" s="468" t="s">
        <v>925</v>
      </c>
      <c r="C335" s="467" t="s">
        <v>98</v>
      </c>
      <c r="D335" s="467" t="s">
        <v>926</v>
      </c>
      <c r="E335" s="469" t="s">
        <v>100</v>
      </c>
      <c r="F335" s="468">
        <v>325.16000000000003</v>
      </c>
      <c r="G335" s="470">
        <v>1.89</v>
      </c>
      <c r="H335" s="470">
        <v>2.2799999999999998</v>
      </c>
      <c r="I335" s="470">
        <v>741.36</v>
      </c>
      <c r="J335" s="471">
        <v>1.3414613315483855E-3</v>
      </c>
    </row>
    <row r="336" spans="1:10" s="458" customFormat="1" ht="15">
      <c r="A336" s="467" t="s">
        <v>927</v>
      </c>
      <c r="B336" s="468" t="s">
        <v>928</v>
      </c>
      <c r="C336" s="467" t="s">
        <v>98</v>
      </c>
      <c r="D336" s="467" t="s">
        <v>929</v>
      </c>
      <c r="E336" s="469" t="s">
        <v>94</v>
      </c>
      <c r="F336" s="468">
        <v>1</v>
      </c>
      <c r="G336" s="470">
        <v>1729.47</v>
      </c>
      <c r="H336" s="470">
        <v>2093.52</v>
      </c>
      <c r="I336" s="470">
        <v>2093.52</v>
      </c>
      <c r="J336" s="471">
        <v>3.7881408854310667E-3</v>
      </c>
    </row>
    <row r="337" spans="1:10" s="458" customFormat="1" ht="15">
      <c r="A337" s="467" t="s">
        <v>930</v>
      </c>
      <c r="B337" s="468" t="s">
        <v>178</v>
      </c>
      <c r="C337" s="467" t="s">
        <v>98</v>
      </c>
      <c r="D337" s="467" t="s">
        <v>179</v>
      </c>
      <c r="E337" s="469" t="s">
        <v>139</v>
      </c>
      <c r="F337" s="468">
        <v>14.89</v>
      </c>
      <c r="G337" s="470">
        <v>7.49</v>
      </c>
      <c r="H337" s="470">
        <v>9.06</v>
      </c>
      <c r="I337" s="470">
        <v>134.9</v>
      </c>
      <c r="J337" s="471">
        <v>2.4409616600015808E-4</v>
      </c>
    </row>
    <row r="338" spans="1:10" s="458" customFormat="1" ht="30">
      <c r="A338" s="467" t="s">
        <v>931</v>
      </c>
      <c r="B338" s="468" t="s">
        <v>175</v>
      </c>
      <c r="C338" s="467" t="s">
        <v>98</v>
      </c>
      <c r="D338" s="467" t="s">
        <v>176</v>
      </c>
      <c r="E338" s="469" t="s">
        <v>120</v>
      </c>
      <c r="F338" s="468">
        <v>366.21</v>
      </c>
      <c r="G338" s="470">
        <v>0.67</v>
      </c>
      <c r="H338" s="470">
        <v>0.81</v>
      </c>
      <c r="I338" s="470">
        <v>296.63</v>
      </c>
      <c r="J338" s="471">
        <v>5.3674014618700441E-4</v>
      </c>
    </row>
    <row r="339" spans="1:10" s="458" customFormat="1" ht="15">
      <c r="A339" s="467" t="s">
        <v>932</v>
      </c>
      <c r="B339" s="468" t="s">
        <v>171</v>
      </c>
      <c r="C339" s="467" t="s">
        <v>98</v>
      </c>
      <c r="D339" s="467" t="s">
        <v>172</v>
      </c>
      <c r="E339" s="469" t="s">
        <v>173</v>
      </c>
      <c r="F339" s="468">
        <v>22.33</v>
      </c>
      <c r="G339" s="470">
        <v>35.04</v>
      </c>
      <c r="H339" s="470">
        <v>42.41</v>
      </c>
      <c r="I339" s="470">
        <v>947.01</v>
      </c>
      <c r="J339" s="471">
        <v>1.7135767988421772E-3</v>
      </c>
    </row>
    <row r="340" spans="1:10" ht="12.75">
      <c r="A340" s="477"/>
      <c r="B340" s="477"/>
      <c r="C340" s="477"/>
      <c r="D340" s="477"/>
      <c r="E340" s="477"/>
      <c r="F340" s="477"/>
      <c r="G340" s="477"/>
      <c r="H340" s="477"/>
      <c r="I340" s="477"/>
      <c r="J340" s="477"/>
    </row>
    <row r="341" spans="1:10" ht="15" customHeight="1">
      <c r="A341" s="599"/>
      <c r="B341" s="599"/>
      <c r="C341" s="599"/>
      <c r="D341" s="479"/>
      <c r="E341" s="478"/>
      <c r="F341" s="596" t="s">
        <v>933</v>
      </c>
      <c r="G341" s="600"/>
      <c r="H341" s="601">
        <v>456614.85</v>
      </c>
      <c r="I341" s="600"/>
      <c r="J341" s="600"/>
    </row>
    <row r="342" spans="1:10" ht="15.75">
      <c r="A342" s="599"/>
      <c r="B342" s="599"/>
      <c r="C342" s="599"/>
      <c r="D342" s="479"/>
      <c r="E342" s="478"/>
      <c r="F342" s="596" t="s">
        <v>934</v>
      </c>
      <c r="G342" s="600"/>
      <c r="H342" s="601">
        <v>96036.19</v>
      </c>
      <c r="I342" s="600"/>
      <c r="J342" s="600"/>
    </row>
    <row r="343" spans="1:10" ht="15.75">
      <c r="A343" s="599"/>
      <c r="B343" s="599"/>
      <c r="C343" s="599"/>
      <c r="D343" s="479"/>
      <c r="E343" s="478"/>
      <c r="F343" s="596" t="s">
        <v>935</v>
      </c>
      <c r="G343" s="600"/>
      <c r="H343" s="601">
        <v>552651.04</v>
      </c>
      <c r="I343" s="600"/>
      <c r="J343" s="600"/>
    </row>
    <row r="344" spans="1:10" s="457" customFormat="1" ht="15">
      <c r="A344" s="480" t="s">
        <v>936</v>
      </c>
      <c r="B344" s="481"/>
      <c r="C344" s="482"/>
      <c r="D344" s="483"/>
      <c r="E344" s="484"/>
      <c r="F344" s="485"/>
      <c r="G344" s="486"/>
    </row>
    <row r="345" spans="1:10" s="457" customFormat="1" ht="31.5" customHeight="1"/>
    <row r="346" spans="1:10" s="450" customFormat="1" ht="126.75" customHeight="1">
      <c r="A346" s="602" t="s">
        <v>937</v>
      </c>
      <c r="B346" s="602"/>
      <c r="C346" s="602"/>
      <c r="D346" s="602"/>
      <c r="E346" s="602"/>
      <c r="F346" s="602"/>
      <c r="G346" s="602"/>
      <c r="H346" s="602"/>
      <c r="I346" s="602"/>
      <c r="J346" s="602"/>
    </row>
    <row r="347" spans="1:10" ht="60" customHeight="1">
      <c r="A347" s="487"/>
      <c r="B347" s="487"/>
      <c r="C347" s="487"/>
      <c r="D347" s="487"/>
      <c r="E347" s="487"/>
      <c r="F347" s="487"/>
      <c r="G347" s="487"/>
      <c r="H347" s="487"/>
      <c r="I347" s="487"/>
      <c r="J347" s="487"/>
    </row>
    <row r="348" spans="1:10" ht="69.95" customHeight="1">
      <c r="A348" s="603"/>
      <c r="B348" s="604"/>
      <c r="C348" s="604"/>
      <c r="D348" s="604"/>
      <c r="E348" s="604"/>
      <c r="F348" s="604"/>
      <c r="G348" s="604"/>
      <c r="H348" s="604"/>
      <c r="I348" s="604"/>
      <c r="J348" s="604"/>
    </row>
  </sheetData>
  <mergeCells count="19">
    <mergeCell ref="A343:C343"/>
    <mergeCell ref="F343:G343"/>
    <mergeCell ref="H343:J343"/>
    <mergeCell ref="A346:J346"/>
    <mergeCell ref="A348:J348"/>
    <mergeCell ref="A9:J9"/>
    <mergeCell ref="A341:C341"/>
    <mergeCell ref="F341:G341"/>
    <mergeCell ref="H341:J341"/>
    <mergeCell ref="A342:C342"/>
    <mergeCell ref="F342:G342"/>
    <mergeCell ref="H342:J342"/>
    <mergeCell ref="A6:J6"/>
    <mergeCell ref="E7:F7"/>
    <mergeCell ref="G7:H7"/>
    <mergeCell ref="I7:J7"/>
    <mergeCell ref="E8:F8"/>
    <mergeCell ref="G8:H8"/>
    <mergeCell ref="I8:J8"/>
  </mergeCells>
  <pageMargins left="0.51181100000000002" right="0.51181100000000002" top="0.78740199999999982" bottom="0.78740199999999982" header="0.31496099999999999" footer="0.314960999999999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10</vt:i4>
      </vt:variant>
    </vt:vector>
  </HeadingPairs>
  <TitlesOfParts>
    <vt:vector size="19" baseType="lpstr">
      <vt:lpstr>BM 9</vt:lpstr>
      <vt:lpstr>BM 3 ADT 2</vt:lpstr>
      <vt:lpstr>Plan2</vt:lpstr>
      <vt:lpstr>BM 003</vt:lpstr>
      <vt:lpstr>Planilha1</vt:lpstr>
      <vt:lpstr>BM 002</vt:lpstr>
      <vt:lpstr>BM 001</vt:lpstr>
      <vt:lpstr>BM 01</vt:lpstr>
      <vt:lpstr>Plan1</vt:lpstr>
      <vt:lpstr>'BM 001'!Area_de_impressao</vt:lpstr>
      <vt:lpstr>'BM 002'!Area_de_impressao</vt:lpstr>
      <vt:lpstr>'BM 003'!Area_de_impressao</vt:lpstr>
      <vt:lpstr>'BM 01'!Area_de_impressao</vt:lpstr>
      <vt:lpstr>'BM 9'!Area_de_impressao</vt:lpstr>
      <vt:lpstr>'BM 001'!Print_Titles</vt:lpstr>
      <vt:lpstr>'BM 002'!Print_Titles</vt:lpstr>
      <vt:lpstr>'BM 003'!Print_Titles</vt:lpstr>
      <vt:lpstr>'BM 01'!Print_Titles</vt:lpstr>
      <vt:lpstr>'BM 9'!Print_Titles</vt:lpstr>
    </vt:vector>
  </TitlesOfParts>
  <Company>Caixa Econômica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Victória</dc:creator>
  <cp:lastModifiedBy>Winne Suyane Vasconcelos dos Santos</cp:lastModifiedBy>
  <cp:revision>1</cp:revision>
  <cp:lastPrinted>2023-11-20T13:57:23Z</cp:lastPrinted>
  <dcterms:created xsi:type="dcterms:W3CDTF">2015-01-27T12:56:00Z</dcterms:created>
  <dcterms:modified xsi:type="dcterms:W3CDTF">2024-04-02T14:20:50Z</dcterms:modified>
  <cp:version>1048576</cp:version>
</cp:coreProperties>
</file>