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ne.santos\Downloads\"/>
    </mc:Choice>
  </mc:AlternateContent>
  <xr:revisionPtr revIDLastSave="0" documentId="13_ncr:1_{A1128882-D5BD-4C1B-89FE-984100833D09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BM 18_novo" sheetId="5" r:id="rId1"/>
  </sheets>
  <definedNames>
    <definedName name="_xlnm.Print_Area" localSheetId="0">'BM 18_novo'!$A$1:$Q$73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3" i="5" l="1"/>
  <c r="Q73" i="5"/>
  <c r="J46" i="5" l="1"/>
  <c r="L46" i="5"/>
  <c r="F45" i="5"/>
  <c r="F40" i="5"/>
  <c r="F26" i="5"/>
  <c r="G26" i="5"/>
  <c r="L72" i="5"/>
  <c r="L71" i="5" s="1"/>
  <c r="J72" i="5"/>
  <c r="I72" i="5"/>
  <c r="I71" i="5" s="1"/>
  <c r="G72" i="5"/>
  <c r="L70" i="5"/>
  <c r="J70" i="5"/>
  <c r="I70" i="5"/>
  <c r="I69" i="5" s="1"/>
  <c r="G70" i="5"/>
  <c r="L69" i="5"/>
  <c r="L68" i="5"/>
  <c r="J68" i="5"/>
  <c r="I68" i="5"/>
  <c r="G68" i="5"/>
  <c r="L67" i="5"/>
  <c r="J67" i="5"/>
  <c r="I67" i="5"/>
  <c r="I62" i="5" s="1"/>
  <c r="G67" i="5"/>
  <c r="L66" i="5"/>
  <c r="M66" i="5" s="1"/>
  <c r="J66" i="5"/>
  <c r="I66" i="5"/>
  <c r="G66" i="5"/>
  <c r="L65" i="5"/>
  <c r="J65" i="5"/>
  <c r="K65" i="5" s="1"/>
  <c r="I65" i="5"/>
  <c r="G65" i="5"/>
  <c r="L64" i="5"/>
  <c r="N64" i="5" s="1"/>
  <c r="J64" i="5"/>
  <c r="I64" i="5"/>
  <c r="G64" i="5"/>
  <c r="L63" i="5"/>
  <c r="N63" i="5" s="1"/>
  <c r="K63" i="5"/>
  <c r="J63" i="5"/>
  <c r="J62" i="5" s="1"/>
  <c r="I63" i="5"/>
  <c r="G63" i="5"/>
  <c r="L61" i="5"/>
  <c r="J61" i="5"/>
  <c r="I61" i="5"/>
  <c r="G61" i="5"/>
  <c r="L59" i="5"/>
  <c r="J59" i="5"/>
  <c r="I59" i="5"/>
  <c r="G59" i="5"/>
  <c r="L58" i="5"/>
  <c r="J58" i="5"/>
  <c r="L57" i="5"/>
  <c r="J57" i="5"/>
  <c r="I57" i="5"/>
  <c r="I56" i="5" s="1"/>
  <c r="G57" i="5"/>
  <c r="L54" i="5"/>
  <c r="J54" i="5"/>
  <c r="I54" i="5"/>
  <c r="G54" i="5"/>
  <c r="L53" i="5"/>
  <c r="M53" i="5" s="1"/>
  <c r="J53" i="5"/>
  <c r="I53" i="5"/>
  <c r="G53" i="5"/>
  <c r="L52" i="5"/>
  <c r="J52" i="5"/>
  <c r="I52" i="5"/>
  <c r="G52" i="5"/>
  <c r="L51" i="5"/>
  <c r="M51" i="5" s="1"/>
  <c r="J51" i="5"/>
  <c r="I51" i="5"/>
  <c r="G51" i="5"/>
  <c r="L50" i="5"/>
  <c r="J50" i="5"/>
  <c r="I50" i="5"/>
  <c r="G50" i="5"/>
  <c r="I49" i="5"/>
  <c r="L48" i="5"/>
  <c r="J48" i="5"/>
  <c r="I48" i="5"/>
  <c r="G48" i="5"/>
  <c r="L47" i="5"/>
  <c r="J47" i="5"/>
  <c r="I47" i="5"/>
  <c r="G47" i="5"/>
  <c r="N46" i="5"/>
  <c r="I46" i="5"/>
  <c r="G46" i="5"/>
  <c r="L45" i="5"/>
  <c r="J45" i="5"/>
  <c r="I45" i="5"/>
  <c r="K45" i="5" s="1"/>
  <c r="G45" i="5"/>
  <c r="L44" i="5"/>
  <c r="M44" i="5" s="1"/>
  <c r="J44" i="5"/>
  <c r="I44" i="5"/>
  <c r="G44" i="5"/>
  <c r="L43" i="5"/>
  <c r="J43" i="5"/>
  <c r="I43" i="5"/>
  <c r="G43" i="5"/>
  <c r="L42" i="5"/>
  <c r="J42" i="5"/>
  <c r="I42" i="5"/>
  <c r="G42" i="5"/>
  <c r="L41" i="5"/>
  <c r="J41" i="5"/>
  <c r="N41" i="5" s="1"/>
  <c r="I41" i="5"/>
  <c r="G41" i="5"/>
  <c r="L40" i="5"/>
  <c r="M40" i="5" s="1"/>
  <c r="J40" i="5"/>
  <c r="I40" i="5"/>
  <c r="G40" i="5"/>
  <c r="L39" i="5"/>
  <c r="K39" i="5"/>
  <c r="J39" i="5"/>
  <c r="I39" i="5"/>
  <c r="G39" i="5"/>
  <c r="L38" i="5"/>
  <c r="M38" i="5" s="1"/>
  <c r="J38" i="5"/>
  <c r="I38" i="5"/>
  <c r="G38" i="5"/>
  <c r="L37" i="5"/>
  <c r="J37" i="5"/>
  <c r="I37" i="5"/>
  <c r="G37" i="5"/>
  <c r="L36" i="5"/>
  <c r="J36" i="5"/>
  <c r="I36" i="5"/>
  <c r="G36" i="5"/>
  <c r="L35" i="5"/>
  <c r="J35" i="5"/>
  <c r="I35" i="5"/>
  <c r="G35" i="5"/>
  <c r="L34" i="5"/>
  <c r="J34" i="5"/>
  <c r="I34" i="5"/>
  <c r="M34" i="5" s="1"/>
  <c r="G34" i="5"/>
  <c r="L33" i="5"/>
  <c r="J33" i="5"/>
  <c r="K33" i="5" s="1"/>
  <c r="I33" i="5"/>
  <c r="M33" i="5" s="1"/>
  <c r="G33" i="5"/>
  <c r="L32" i="5"/>
  <c r="M32" i="5" s="1"/>
  <c r="J32" i="5"/>
  <c r="I32" i="5"/>
  <c r="G32" i="5"/>
  <c r="L31" i="5"/>
  <c r="M31" i="5" s="1"/>
  <c r="K31" i="5"/>
  <c r="O31" i="5" s="1"/>
  <c r="Q31" i="5" s="1"/>
  <c r="J31" i="5"/>
  <c r="I31" i="5"/>
  <c r="I30" i="5" s="1"/>
  <c r="G31" i="5"/>
  <c r="J30" i="5"/>
  <c r="L29" i="5"/>
  <c r="J29" i="5"/>
  <c r="I29" i="5"/>
  <c r="G29" i="5"/>
  <c r="L28" i="5"/>
  <c r="J28" i="5"/>
  <c r="K28" i="5" s="1"/>
  <c r="I28" i="5"/>
  <c r="G28" i="5"/>
  <c r="L27" i="5"/>
  <c r="N27" i="5" s="1"/>
  <c r="J27" i="5"/>
  <c r="I27" i="5"/>
  <c r="G27" i="5"/>
  <c r="J26" i="5"/>
  <c r="K26" i="5" s="1"/>
  <c r="I26" i="5"/>
  <c r="L25" i="5"/>
  <c r="J25" i="5"/>
  <c r="I25" i="5"/>
  <c r="G25" i="5"/>
  <c r="L24" i="5"/>
  <c r="J24" i="5"/>
  <c r="I24" i="5"/>
  <c r="M24" i="5" s="1"/>
  <c r="G24" i="5"/>
  <c r="L23" i="5"/>
  <c r="J23" i="5"/>
  <c r="I23" i="5"/>
  <c r="G23" i="5"/>
  <c r="L22" i="5"/>
  <c r="J22" i="5"/>
  <c r="I22" i="5"/>
  <c r="M22" i="5" s="1"/>
  <c r="G22" i="5"/>
  <c r="L21" i="5"/>
  <c r="J21" i="5"/>
  <c r="I21" i="5"/>
  <c r="G21" i="5"/>
  <c r="L20" i="5"/>
  <c r="J20" i="5"/>
  <c r="I20" i="5"/>
  <c r="M20" i="5" s="1"/>
  <c r="G20" i="5"/>
  <c r="L18" i="5"/>
  <c r="J18" i="5"/>
  <c r="I18" i="5"/>
  <c r="G18" i="5"/>
  <c r="L17" i="5"/>
  <c r="J17" i="5"/>
  <c r="I17" i="5"/>
  <c r="G17" i="5"/>
  <c r="L16" i="5"/>
  <c r="J16" i="5"/>
  <c r="I16" i="5"/>
  <c r="G16" i="5"/>
  <c r="L15" i="5"/>
  <c r="L13" i="5"/>
  <c r="J13" i="5"/>
  <c r="K13" i="5" s="1"/>
  <c r="I13" i="5"/>
  <c r="G13" i="5"/>
  <c r="L12" i="5"/>
  <c r="K12" i="5"/>
  <c r="J12" i="5"/>
  <c r="I12" i="5"/>
  <c r="G12" i="5"/>
  <c r="L11" i="5"/>
  <c r="J11" i="5"/>
  <c r="I11" i="5"/>
  <c r="G11" i="5"/>
  <c r="L10" i="5"/>
  <c r="J10" i="5"/>
  <c r="K10" i="5" s="1"/>
  <c r="I10" i="5"/>
  <c r="G10" i="5"/>
  <c r="L9" i="5"/>
  <c r="J9" i="5"/>
  <c r="I9" i="5"/>
  <c r="G9" i="5"/>
  <c r="L8" i="5"/>
  <c r="N8" i="5" s="1"/>
  <c r="P8" i="5" s="1"/>
  <c r="J8" i="5"/>
  <c r="J7" i="5" s="1"/>
  <c r="I8" i="5"/>
  <c r="I7" i="5" s="1"/>
  <c r="G8" i="5"/>
  <c r="K17" i="5" l="1"/>
  <c r="K43" i="5"/>
  <c r="M61" i="5"/>
  <c r="K67" i="5"/>
  <c r="K72" i="5"/>
  <c r="K24" i="5"/>
  <c r="O24" i="5" s="1"/>
  <c r="Q24" i="5" s="1"/>
  <c r="K41" i="5"/>
  <c r="O41" i="5" s="1"/>
  <c r="Q41" i="5" s="1"/>
  <c r="K8" i="5"/>
  <c r="N31" i="5"/>
  <c r="M36" i="5"/>
  <c r="N47" i="5"/>
  <c r="K50" i="5"/>
  <c r="K52" i="5"/>
  <c r="K54" i="5"/>
  <c r="M71" i="5"/>
  <c r="O71" i="5" s="1"/>
  <c r="Q71" i="5" s="1"/>
  <c r="M70" i="5"/>
  <c r="O70" i="5" s="1"/>
  <c r="Q70" i="5" s="1"/>
  <c r="N37" i="5"/>
  <c r="M42" i="5"/>
  <c r="K48" i="5"/>
  <c r="M59" i="5"/>
  <c r="K18" i="5"/>
  <c r="K29" i="5"/>
  <c r="O29" i="5" s="1"/>
  <c r="Q29" i="5" s="1"/>
  <c r="M37" i="5"/>
  <c r="O37" i="5" s="1"/>
  <c r="Q37" i="5" s="1"/>
  <c r="K9" i="5"/>
  <c r="K11" i="5"/>
  <c r="K37" i="5"/>
  <c r="M41" i="5"/>
  <c r="K51" i="5"/>
  <c r="K53" i="5"/>
  <c r="O53" i="5" s="1"/>
  <c r="Q53" i="5" s="1"/>
  <c r="K57" i="5"/>
  <c r="N68" i="5"/>
  <c r="P68" i="5" s="1"/>
  <c r="J71" i="5"/>
  <c r="K71" i="5" s="1"/>
  <c r="M65" i="5"/>
  <c r="O65" i="5" s="1"/>
  <c r="Q65" i="5" s="1"/>
  <c r="N65" i="5"/>
  <c r="L30" i="5"/>
  <c r="M30" i="5" s="1"/>
  <c r="N51" i="5"/>
  <c r="P51" i="5" s="1"/>
  <c r="L26" i="5"/>
  <c r="M26" i="5"/>
  <c r="O26" i="5" s="1"/>
  <c r="Q26" i="5" s="1"/>
  <c r="L19" i="5"/>
  <c r="L14" i="5" s="1"/>
  <c r="N20" i="5"/>
  <c r="P20" i="5" s="1"/>
  <c r="N22" i="5"/>
  <c r="N33" i="5"/>
  <c r="P33" i="5" s="1"/>
  <c r="M39" i="5"/>
  <c r="O39" i="5" s="1"/>
  <c r="Q39" i="5" s="1"/>
  <c r="M47" i="5"/>
  <c r="M63" i="5"/>
  <c r="O63" i="5" s="1"/>
  <c r="Q63" i="5" s="1"/>
  <c r="M64" i="5"/>
  <c r="M67" i="5"/>
  <c r="O67" i="5" s="1"/>
  <c r="Q67" i="5" s="1"/>
  <c r="M68" i="5"/>
  <c r="M29" i="5"/>
  <c r="M35" i="5"/>
  <c r="N39" i="5"/>
  <c r="P39" i="5" s="1"/>
  <c r="M45" i="5"/>
  <c r="N61" i="5"/>
  <c r="P61" i="5" s="1"/>
  <c r="L62" i="5"/>
  <c r="N62" i="5" s="1"/>
  <c r="P62" i="5" s="1"/>
  <c r="N67" i="5"/>
  <c r="P67" i="5" s="1"/>
  <c r="N35" i="5"/>
  <c r="K21" i="5"/>
  <c r="K23" i="5"/>
  <c r="K25" i="5"/>
  <c r="P27" i="5"/>
  <c r="N30" i="5"/>
  <c r="P30" i="5" s="1"/>
  <c r="N34" i="5"/>
  <c r="P34" i="5" s="1"/>
  <c r="N38" i="5"/>
  <c r="P38" i="5" s="1"/>
  <c r="N42" i="5"/>
  <c r="P42" i="5" s="1"/>
  <c r="N45" i="5"/>
  <c r="J56" i="5"/>
  <c r="N66" i="5"/>
  <c r="P66" i="5" s="1"/>
  <c r="J15" i="5"/>
  <c r="N15" i="5" s="1"/>
  <c r="N10" i="5"/>
  <c r="P10" i="5" s="1"/>
  <c r="N17" i="5"/>
  <c r="P17" i="5" s="1"/>
  <c r="N29" i="5"/>
  <c r="P29" i="5" s="1"/>
  <c r="O33" i="5"/>
  <c r="Q33" i="5" s="1"/>
  <c r="K35" i="5"/>
  <c r="O35" i="5" s="1"/>
  <c r="Q35" i="5" s="1"/>
  <c r="O45" i="5"/>
  <c r="Q45" i="5" s="1"/>
  <c r="N48" i="5"/>
  <c r="P48" i="5" s="1"/>
  <c r="N12" i="5"/>
  <c r="P12" i="5" s="1"/>
  <c r="N21" i="5"/>
  <c r="P21" i="5" s="1"/>
  <c r="N23" i="5"/>
  <c r="P23" i="5" s="1"/>
  <c r="N25" i="5"/>
  <c r="P25" i="5" s="1"/>
  <c r="N32" i="5"/>
  <c r="P32" i="5" s="1"/>
  <c r="N36" i="5"/>
  <c r="N40" i="5"/>
  <c r="P40" i="5" s="1"/>
  <c r="N43" i="5"/>
  <c r="P43" i="5" s="1"/>
  <c r="N44" i="5"/>
  <c r="P44" i="5" s="1"/>
  <c r="N58" i="5"/>
  <c r="N72" i="5"/>
  <c r="M11" i="5"/>
  <c r="O11" i="5" s="1"/>
  <c r="Q11" i="5" s="1"/>
  <c r="M16" i="5"/>
  <c r="N24" i="5"/>
  <c r="P24" i="5" s="1"/>
  <c r="N26" i="5"/>
  <c r="P26" i="5" s="1"/>
  <c r="J69" i="5"/>
  <c r="K69" i="5" s="1"/>
  <c r="K70" i="5"/>
  <c r="N9" i="5"/>
  <c r="P9" i="5" s="1"/>
  <c r="N11" i="5"/>
  <c r="P11" i="5" s="1"/>
  <c r="N16" i="5"/>
  <c r="P16" i="5" s="1"/>
  <c r="I19" i="5"/>
  <c r="M21" i="5"/>
  <c r="O21" i="5" s="1"/>
  <c r="Q21" i="5" s="1"/>
  <c r="K22" i="5"/>
  <c r="O22" i="5" s="1"/>
  <c r="Q22" i="5" s="1"/>
  <c r="M25" i="5"/>
  <c r="K27" i="5"/>
  <c r="K32" i="5"/>
  <c r="O32" i="5" s="1"/>
  <c r="Q32" i="5" s="1"/>
  <c r="K34" i="5"/>
  <c r="O34" i="5" s="1"/>
  <c r="Q34" i="5" s="1"/>
  <c r="P36" i="5"/>
  <c r="K36" i="5"/>
  <c r="O36" i="5" s="1"/>
  <c r="Q36" i="5" s="1"/>
  <c r="K38" i="5"/>
  <c r="O38" i="5" s="1"/>
  <c r="Q38" i="5" s="1"/>
  <c r="K40" i="5"/>
  <c r="O40" i="5" s="1"/>
  <c r="Q40" i="5" s="1"/>
  <c r="K42" i="5"/>
  <c r="O42" i="5" s="1"/>
  <c r="Q42" i="5" s="1"/>
  <c r="K44" i="5"/>
  <c r="M46" i="5"/>
  <c r="K46" i="5"/>
  <c r="P47" i="5"/>
  <c r="K47" i="5"/>
  <c r="O47" i="5" s="1"/>
  <c r="Q47" i="5" s="1"/>
  <c r="J49" i="5"/>
  <c r="K49" i="5" s="1"/>
  <c r="P72" i="5"/>
  <c r="M13" i="5"/>
  <c r="O13" i="5" s="1"/>
  <c r="Q13" i="5" s="1"/>
  <c r="N13" i="5"/>
  <c r="P13" i="5" s="1"/>
  <c r="N18" i="5"/>
  <c r="P18" i="5" s="1"/>
  <c r="K20" i="5"/>
  <c r="O20" i="5" s="1"/>
  <c r="Q20" i="5" s="1"/>
  <c r="M23" i="5"/>
  <c r="O23" i="5" s="1"/>
  <c r="Q23" i="5" s="1"/>
  <c r="K7" i="5"/>
  <c r="M8" i="5"/>
  <c r="M10" i="5"/>
  <c r="O10" i="5" s="1"/>
  <c r="Q10" i="5" s="1"/>
  <c r="M12" i="5"/>
  <c r="O12" i="5" s="1"/>
  <c r="Q12" i="5" s="1"/>
  <c r="I15" i="5"/>
  <c r="M15" i="5" s="1"/>
  <c r="K16" i="5"/>
  <c r="M17" i="5"/>
  <c r="O17" i="5" s="1"/>
  <c r="Q17" i="5" s="1"/>
  <c r="J19" i="5"/>
  <c r="K19" i="5" s="1"/>
  <c r="P22" i="5"/>
  <c r="N28" i="5"/>
  <c r="P28" i="5" s="1"/>
  <c r="M28" i="5"/>
  <c r="O28" i="5" s="1"/>
  <c r="Q28" i="5" s="1"/>
  <c r="K30" i="5"/>
  <c r="N50" i="5"/>
  <c r="P50" i="5" s="1"/>
  <c r="L49" i="5"/>
  <c r="M50" i="5"/>
  <c r="O50" i="5" s="1"/>
  <c r="Q50" i="5" s="1"/>
  <c r="N53" i="5"/>
  <c r="P53" i="5" s="1"/>
  <c r="N54" i="5"/>
  <c r="P54" i="5" s="1"/>
  <c r="M54" i="5"/>
  <c r="J55" i="5"/>
  <c r="K56" i="5"/>
  <c r="I58" i="5"/>
  <c r="I60" i="5"/>
  <c r="P64" i="5"/>
  <c r="K64" i="5"/>
  <c r="K66" i="5"/>
  <c r="O66" i="5" s="1"/>
  <c r="Q66" i="5" s="1"/>
  <c r="K68" i="5"/>
  <c r="N70" i="5"/>
  <c r="P70" i="5" s="1"/>
  <c r="M9" i="5"/>
  <c r="O9" i="5" s="1"/>
  <c r="Q9" i="5" s="1"/>
  <c r="M18" i="5"/>
  <c r="O18" i="5" s="1"/>
  <c r="Q18" i="5" s="1"/>
  <c r="O44" i="5"/>
  <c r="Q44" i="5" s="1"/>
  <c r="N52" i="5"/>
  <c r="P52" i="5" s="1"/>
  <c r="M52" i="5"/>
  <c r="O52" i="5" s="1"/>
  <c r="Q52" i="5" s="1"/>
  <c r="O61" i="5"/>
  <c r="Q61" i="5" s="1"/>
  <c r="M69" i="5"/>
  <c r="L7" i="5"/>
  <c r="M27" i="5"/>
  <c r="P31" i="5"/>
  <c r="O51" i="5"/>
  <c r="Q51" i="5" s="1"/>
  <c r="N57" i="5"/>
  <c r="P57" i="5" s="1"/>
  <c r="L56" i="5"/>
  <c r="M57" i="5"/>
  <c r="O57" i="5" s="1"/>
  <c r="Q57" i="5" s="1"/>
  <c r="K59" i="5"/>
  <c r="O59" i="5" s="1"/>
  <c r="Q59" i="5" s="1"/>
  <c r="J60" i="5"/>
  <c r="K61" i="5"/>
  <c r="K62" i="5"/>
  <c r="P35" i="5"/>
  <c r="P37" i="5"/>
  <c r="P41" i="5"/>
  <c r="P45" i="5"/>
  <c r="N59" i="5"/>
  <c r="P59" i="5" s="1"/>
  <c r="P63" i="5"/>
  <c r="P65" i="5"/>
  <c r="M43" i="5"/>
  <c r="O43" i="5" s="1"/>
  <c r="Q43" i="5" s="1"/>
  <c r="M48" i="5"/>
  <c r="O48" i="5" s="1"/>
  <c r="Q48" i="5" s="1"/>
  <c r="M58" i="5"/>
  <c r="M72" i="5"/>
  <c r="O30" i="5" l="1"/>
  <c r="Q30" i="5" s="1"/>
  <c r="O54" i="5"/>
  <c r="Q54" i="5" s="1"/>
  <c r="O8" i="5"/>
  <c r="Q8" i="5" s="1"/>
  <c r="O68" i="5"/>
  <c r="Q68" i="5" s="1"/>
  <c r="O46" i="5"/>
  <c r="Q46" i="5" s="1"/>
  <c r="N71" i="5"/>
  <c r="P71" i="5" s="1"/>
  <c r="O72" i="5"/>
  <c r="Q72" i="5" s="1"/>
  <c r="K60" i="5"/>
  <c r="M19" i="5"/>
  <c r="O19" i="5" s="1"/>
  <c r="Q19" i="5" s="1"/>
  <c r="M62" i="5"/>
  <c r="O62" i="5" s="1"/>
  <c r="Q62" i="5" s="1"/>
  <c r="L60" i="5"/>
  <c r="L73" i="5" s="1"/>
  <c r="O64" i="5"/>
  <c r="Q64" i="5" s="1"/>
  <c r="O25" i="5"/>
  <c r="Q25" i="5" s="1"/>
  <c r="O27" i="5"/>
  <c r="Q27" i="5" s="1"/>
  <c r="N19" i="5"/>
  <c r="P19" i="5" s="1"/>
  <c r="N7" i="5"/>
  <c r="M7" i="5"/>
  <c r="O7" i="5" s="1"/>
  <c r="Q7" i="5" s="1"/>
  <c r="O69" i="5"/>
  <c r="Q69" i="5" s="1"/>
  <c r="P58" i="5"/>
  <c r="K58" i="5"/>
  <c r="O58" i="5" s="1"/>
  <c r="Q58" i="5" s="1"/>
  <c r="M49" i="5"/>
  <c r="O49" i="5" s="1"/>
  <c r="Q49" i="5" s="1"/>
  <c r="N49" i="5"/>
  <c r="P49" i="5" s="1"/>
  <c r="J14" i="5"/>
  <c r="M56" i="5"/>
  <c r="O56" i="5" s="1"/>
  <c r="Q56" i="5" s="1"/>
  <c r="L55" i="5"/>
  <c r="N56" i="5"/>
  <c r="P56" i="5" s="1"/>
  <c r="N69" i="5"/>
  <c r="P69" i="5" s="1"/>
  <c r="P15" i="5"/>
  <c r="I14" i="5"/>
  <c r="I55" i="5"/>
  <c r="O16" i="5"/>
  <c r="Q16" i="5" s="1"/>
  <c r="K15" i="5"/>
  <c r="O15" i="5" s="1"/>
  <c r="Q15" i="5" s="1"/>
  <c r="N60" i="5" l="1"/>
  <c r="P60" i="5" s="1"/>
  <c r="M60" i="5"/>
  <c r="O60" i="5" s="1"/>
  <c r="Q60" i="5" s="1"/>
  <c r="K55" i="5"/>
  <c r="N55" i="5"/>
  <c r="P55" i="5" s="1"/>
  <c r="M55" i="5"/>
  <c r="M14" i="5"/>
  <c r="I73" i="5"/>
  <c r="M73" i="5" s="1"/>
  <c r="K14" i="5"/>
  <c r="J73" i="5"/>
  <c r="N14" i="5"/>
  <c r="P14" i="5" s="1"/>
  <c r="P7" i="5"/>
  <c r="O14" i="5" l="1"/>
  <c r="Q14" i="5" s="1"/>
  <c r="N73" i="5"/>
  <c r="K73" i="5"/>
  <c r="P73" i="5"/>
  <c r="O55" i="5"/>
  <c r="Q55" i="5" s="1"/>
</calcChain>
</file>

<file path=xl/sharedStrings.xml><?xml version="1.0" encoding="utf-8"?>
<sst xmlns="http://schemas.openxmlformats.org/spreadsheetml/2006/main" count="216" uniqueCount="164">
  <si>
    <t>ITEM</t>
  </si>
  <si>
    <t>DESCRIÇÃO DO ITEM</t>
  </si>
  <si>
    <t>UNID</t>
  </si>
  <si>
    <t>PREÇO UNIT</t>
  </si>
  <si>
    <t>01 </t>
  </si>
  <si>
    <t>ADMINISTRAÇÃO LOCAL</t>
  </si>
  <si>
    <t>01.001 </t>
  </si>
  <si>
    <t>Equipe Dirigente</t>
  </si>
  <si>
    <t>un</t>
  </si>
  <si>
    <t>01.002 </t>
  </si>
  <si>
    <t>02 </t>
  </si>
  <si>
    <t>02.001 </t>
  </si>
  <si>
    <t>Ligação Predial de Água em Mureta de Concreto, Provisória ou Definitiva, com Fornecimento de Material, inclusive Mureta e Hidrômetro, Rede DN 50mm</t>
  </si>
  <si>
    <t>UN</t>
  </si>
  <si>
    <t>02.002 </t>
  </si>
  <si>
    <t>03 </t>
  </si>
  <si>
    <t>03.001 </t>
  </si>
  <si>
    <t>m2</t>
  </si>
  <si>
    <t>03.002 </t>
  </si>
  <si>
    <t>Carga mecânica de material de 1ª categoria</t>
  </si>
  <si>
    <t>m3</t>
  </si>
  <si>
    <t>03.003 </t>
  </si>
  <si>
    <t>03.004 </t>
  </si>
  <si>
    <t>03.005 </t>
  </si>
  <si>
    <t>m</t>
  </si>
  <si>
    <t>04 </t>
  </si>
  <si>
    <t>04.001 </t>
  </si>
  <si>
    <t>Escavação manual de vala ou cava em material de 1ª categoria, profundidade até 1,50m</t>
  </si>
  <si>
    <t>04.002 </t>
  </si>
  <si>
    <t>04.003 </t>
  </si>
  <si>
    <t>04.004 </t>
  </si>
  <si>
    <t>04.005 </t>
  </si>
  <si>
    <t>05 </t>
  </si>
  <si>
    <t>05.001 </t>
  </si>
  <si>
    <t>05.001.001 </t>
  </si>
  <si>
    <t>05.002 </t>
  </si>
  <si>
    <t>05.002.001 </t>
  </si>
  <si>
    <t>06 </t>
  </si>
  <si>
    <t>06.001 </t>
  </si>
  <si>
    <t>06.002 </t>
  </si>
  <si>
    <t>07 </t>
  </si>
  <si>
    <t>07.001 </t>
  </si>
  <si>
    <t>08 </t>
  </si>
  <si>
    <t>08.001 </t>
  </si>
  <si>
    <t>PAVIMENTAÇÃO</t>
  </si>
  <si>
    <t>DIVERSOS</t>
  </si>
  <si>
    <t>TOTAL DO ORÇAMENTO</t>
  </si>
  <si>
    <t>CONTRATADA</t>
  </si>
  <si>
    <t>DO PERIODO</t>
  </si>
  <si>
    <t>QUANTIDADE</t>
  </si>
  <si>
    <t>CONTRATADO</t>
  </si>
  <si>
    <t>%</t>
  </si>
  <si>
    <t>SALDO</t>
  </si>
  <si>
    <t>VALOR</t>
  </si>
  <si>
    <t>EMPRESA: ALS ENGENHARIA E CONSTRUCOES LTDA (CNPJ 15.006.152/0001-79)</t>
  </si>
  <si>
    <t>PROPOSTA:</t>
  </si>
  <si>
    <t>OBRA:PAVIMENTAÇÃO EM PARALEPÍPEDO E DRENAGEM PLUVIAL DE RUAS DO BAIRRO ALTO DA DIVINEIA</t>
  </si>
  <si>
    <t>CONTRATO N: 35/2020</t>
  </si>
  <si>
    <t>VALOR DO CONTRATO: R$ 2.196.970,28</t>
  </si>
  <si>
    <t>BDI: 19,88%</t>
  </si>
  <si>
    <t>INSTALAÇÕES DO CANTEIRO</t>
  </si>
  <si>
    <t>Placa de obra em chapa de aco galvanizado</t>
  </si>
  <si>
    <t>Barracão para Obras de Médio Porte Reaproveitamento 2 vezes</t>
  </si>
  <si>
    <t>01.003 </t>
  </si>
  <si>
    <t>Entrada provisoria de energia eletrica aerea trifasica 40a em poste madeira</t>
  </si>
  <si>
    <t>01.004 </t>
  </si>
  <si>
    <t>01.005 </t>
  </si>
  <si>
    <t>Ligação domiciliar de esgoto dn 100mm, da casa até a caixa, composto por 10,0m tubo de pvc esgoto predial dn 100mm e caixa de alvenaria com tampa de concreto - fornecimento e instalação</t>
  </si>
  <si>
    <t>01.006 </t>
  </si>
  <si>
    <t>Tapume em chapa galvanizada nº30, esp=0,35mm, h=2,00m, exclusive pintura</t>
  </si>
  <si>
    <t>PAVIMENTAÇÃO EM PARALELEPÍPEDO</t>
  </si>
  <si>
    <t>SERVIÇOS PRELIMINARES</t>
  </si>
  <si>
    <t>02.001.001 </t>
  </si>
  <si>
    <t>Levantamento topográfico planimétrico cadastral</t>
  </si>
  <si>
    <t>m²</t>
  </si>
  <si>
    <t>02.001.002 </t>
  </si>
  <si>
    <t>Projeto de Pavimentação de 12.000,01 a 35.000,00 m2</t>
  </si>
  <si>
    <t>02.001.003 </t>
  </si>
  <si>
    <t>Projeto de Drenagem Pluvial com área acima 500m²</t>
  </si>
  <si>
    <t>02.002.001 </t>
  </si>
  <si>
    <t>Locação de pavimentação. af_10/2018</t>
  </si>
  <si>
    <t>02.002.002 </t>
  </si>
  <si>
    <t>Escavação com trator de esteiras com lâmina, em material de 1ª categoria</t>
  </si>
  <si>
    <t>02.002.003 </t>
  </si>
  <si>
    <t>02.002.004 </t>
  </si>
  <si>
    <t>Transporte com caminhão basculante de 10 m³ - rodovia pavimentada (SICRO 5914389 - ref. jul/2019)</t>
  </si>
  <si>
    <t>txkm</t>
  </si>
  <si>
    <t>02.002.005 </t>
  </si>
  <si>
    <t>Regularização e compactação de subleito de solo  predominantemente argiloso. af_11/2019</t>
  </si>
  <si>
    <t>02.002.006 </t>
  </si>
  <si>
    <t>Sub-base de solo estabilizado granulometricamente sem mistura com material dejazida (SICRO 4011227 - ref. jul./2019)</t>
  </si>
  <si>
    <t>02.002.007 </t>
  </si>
  <si>
    <t>Compactação de aterros, com rolo vibratório pé de carneiro, a 100% do proctor normal</t>
  </si>
  <si>
    <t>02.002.008 </t>
  </si>
  <si>
    <t>Pavimentação em paralelepípedo granítico sobre colchão de areia, rejuntado com argamassa de cimento e areia traço 1:3, inclusive frete do paralelepípedo granítico</t>
  </si>
  <si>
    <t>02.002.009 </t>
  </si>
  <si>
    <t>Meio-fio de concreto simples, sobre base de concreto simples e rejuntado com argamassa de cimento e areia traço 1:3</t>
  </si>
  <si>
    <t>02.002.010 </t>
  </si>
  <si>
    <t>Pintura de meio fio (caiação)</t>
  </si>
  <si>
    <t>DRENAGEM PLUVIAL</t>
  </si>
  <si>
    <t>Locação de rede de drenagem</t>
  </si>
  <si>
    <t>Sinalização noturna com tela tapume pvc, balde plástico fiação e lâmpada, reutilização 7 vezes</t>
  </si>
  <si>
    <t>Boca de lobo simples, em alvenaria de tijolos maciços esp . = 0,18m,  altura até 1,00m - R1</t>
  </si>
  <si>
    <t>Escavação com retro-escavadeira de pneus, de valas, em material de 1ª categoria até 1,50m de profundidade</t>
  </si>
  <si>
    <t>Escavação com retro-escavadeira de pneus, de valas, em material de 1ª categoria entre 1,50 e 3,00m de profundidade</t>
  </si>
  <si>
    <t>03.006 </t>
  </si>
  <si>
    <t>Lastro de vala com preparo de fundo, largura menor que 1,5 m, com camada de areia, lançamento manual, em local com nível alto de interferência. af_06/2016</t>
  </si>
  <si>
    <t>03.007 </t>
  </si>
  <si>
    <t>Apiloamento manual de fundo de vala</t>
  </si>
  <si>
    <t>03.008 </t>
  </si>
  <si>
    <t>Reaterro manual de valas, com compactação utilizando sêpo, sem controle do grau de compactação</t>
  </si>
  <si>
    <t>03.009 </t>
  </si>
  <si>
    <t>03.010 </t>
  </si>
  <si>
    <t>Descarte de resíduos da construção civil em área licenciada</t>
  </si>
  <si>
    <t>t</t>
  </si>
  <si>
    <t>03.011 </t>
  </si>
  <si>
    <t>03.012 </t>
  </si>
  <si>
    <t>Bombeamento para esgotamento de valas com duração de 8 horas por dia</t>
  </si>
  <si>
    <t>h</t>
  </si>
  <si>
    <t>03.013 </t>
  </si>
  <si>
    <t>Escoramento de valas tipo Contínuo Simples</t>
  </si>
  <si>
    <t>03.014 </t>
  </si>
  <si>
    <t>Fornecimento e assentamento de tubo de concreto armado ca2 d=0,40 m</t>
  </si>
  <si>
    <t>03.015 </t>
  </si>
  <si>
    <t>Fornecimento e assentamento de tubo de concreto armado ca2 d=0,60 m</t>
  </si>
  <si>
    <t>03.016 </t>
  </si>
  <si>
    <t>Fornecimento e assentamento de tubo de concreto armado ca2 d=0,80 m</t>
  </si>
  <si>
    <t>03.017 </t>
  </si>
  <si>
    <t>Caixa de passagem / poço de visita em concreto armado fck=21 mpa, inclusive tampa, dimensões internas 1.20 x 1.20 x 1.50 m</t>
  </si>
  <si>
    <t>03.018 </t>
  </si>
  <si>
    <t>Ponta de ala em concreto ciclópico, para tubos de concreto (simples) d=0.40 à 0.60 m</t>
  </si>
  <si>
    <t>MARCO INAUGURAL</t>
  </si>
  <si>
    <t>Placa de inauguração de obra em alumínio 0,50 x 0,70 m</t>
  </si>
  <si>
    <t>Concreto Armado fck=21,0MPa, usinado, bombeado, adensado e lançado, para Uso Geral, com formas planas em compensado resinado 12mm (05 usos)</t>
  </si>
  <si>
    <t>Execução de passeio (calçada) ou piso de concreto com concreto moldado in loco, feito em obra, acabamento convencional, espessura 6 cm, armado. af_07/2016</t>
  </si>
  <si>
    <t>Acabamento de superfície de piso de concreto com alisamento manual e queima com pigmento "Xadrez" ou similar</t>
  </si>
  <si>
    <t>FRETE DOS MATERIAIS</t>
  </si>
  <si>
    <t>FRETE MATERIAL ARENOSO</t>
  </si>
  <si>
    <t>FRETE MATERIAL BRITADO</t>
  </si>
  <si>
    <t>CONTROLE TECNOLÓGICO</t>
  </si>
  <si>
    <t>06.002.001 </t>
  </si>
  <si>
    <t>Ensaio - Granulometria por peneiramento</t>
  </si>
  <si>
    <t>06.002.002 </t>
  </si>
  <si>
    <t>Ensaio - Limite de liquidez</t>
  </si>
  <si>
    <t>06.002.003 </t>
  </si>
  <si>
    <t>Ensaio - Limite de plasticidade</t>
  </si>
  <si>
    <t>06.002.004 </t>
  </si>
  <si>
    <t>I. S. C - Índice de Suporte Californiano na energia normal (1 ponto)</t>
  </si>
  <si>
    <t>06.002.005 </t>
  </si>
  <si>
    <t>Ensaio - Compactação Proctor Normal com reuso de material (6 pontos)</t>
  </si>
  <si>
    <t>06.002.006 </t>
  </si>
  <si>
    <t>Ensaio - Massa específica real dos grãos - Fonte CODEVASF</t>
  </si>
  <si>
    <t>MOBILIZAÇÃO E DESMOBILIZAÇÃO</t>
  </si>
  <si>
    <t>Transportes comercial com caminhão carroceria em  rodovia  pavimentada</t>
  </si>
  <si>
    <t>tkm</t>
  </si>
  <si>
    <t>Limpeza de ruas (varrição e remoção de entulhos)</t>
  </si>
  <si>
    <t>ACUM. ANTERIOR</t>
  </si>
  <si>
    <t>ACUM.TOTAL</t>
  </si>
  <si>
    <t>ACUM. TOTAL</t>
  </si>
  <si>
    <t>BM N: 18</t>
  </si>
  <si>
    <t>REAL</t>
  </si>
  <si>
    <t>AJUSTE</t>
  </si>
  <si>
    <t>PERIODO DE MEDIÇÃO: 14.02.2022 a 27.07.2023</t>
  </si>
  <si>
    <t>DATA:28.07.2023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</si>
</sst>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$&quot;#,##0.00_);\(&quot;R$&quot;#,##0.00\)"/>
    <numFmt numFmtId="165" formatCode="##.##000##"/>
    <numFmt numFmtId="166" formatCode="##.##000"/>
    <numFmt numFmtId="167" formatCode="&quot;R$&quot;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166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7" fontId="1" fillId="0" borderId="0" xfId="0" applyNumberFormat="1" applyFont="1" applyAlignment="1">
      <alignment horizontal="center"/>
    </xf>
    <xf numFmtId="167" fontId="2" fillId="2" borderId="1" xfId="0" applyNumberFormat="1" applyFont="1" applyFill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2" fontId="4" fillId="3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7" fontId="2" fillId="3" borderId="1" xfId="0" applyNumberFormat="1" applyFont="1" applyFill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0" fontId="2" fillId="0" borderId="0" xfId="0" applyFont="1"/>
    <xf numFmtId="10" fontId="2" fillId="0" borderId="1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10" fontId="1" fillId="5" borderId="1" xfId="0" applyNumberFormat="1" applyFont="1" applyFill="1" applyBorder="1"/>
    <xf numFmtId="167" fontId="2" fillId="6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10" fontId="2" fillId="0" borderId="1" xfId="0" applyNumberFormat="1" applyFont="1" applyBorder="1"/>
    <xf numFmtId="10" fontId="1" fillId="7" borderId="1" xfId="0" applyNumberFormat="1" applyFont="1" applyFill="1" applyBorder="1" applyAlignment="1">
      <alignment horizontal="center"/>
    </xf>
    <xf numFmtId="167" fontId="2" fillId="8" borderId="1" xfId="0" applyNumberFormat="1" applyFont="1" applyFill="1" applyBorder="1" applyAlignment="1">
      <alignment horizontal="center"/>
    </xf>
    <xf numFmtId="10" fontId="2" fillId="8" borderId="1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right"/>
    </xf>
    <xf numFmtId="167" fontId="2" fillId="4" borderId="1" xfId="0" applyNumberFormat="1" applyFont="1" applyFill="1" applyBorder="1" applyAlignment="1">
      <alignment horizontal="center"/>
    </xf>
    <xf numFmtId="167" fontId="1" fillId="9" borderId="1" xfId="0" applyNumberFormat="1" applyFont="1" applyFill="1" applyBorder="1" applyAlignment="1">
      <alignment horizontal="center"/>
    </xf>
    <xf numFmtId="167" fontId="1" fillId="10" borderId="1" xfId="0" applyNumberFormat="1" applyFont="1" applyFill="1" applyBorder="1" applyAlignment="1">
      <alignment horizontal="center"/>
    </xf>
    <xf numFmtId="0" fontId="1" fillId="10" borderId="0" xfId="0" applyFont="1" applyFill="1" applyAlignment="1">
      <alignment horizontal="left" wrapText="1"/>
    </xf>
    <xf numFmtId="0" fontId="1" fillId="9" borderId="0" xfId="0" applyFont="1" applyFill="1" applyAlignment="1">
      <alignment horizontal="left" wrapText="1"/>
    </xf>
    <xf numFmtId="2" fontId="1" fillId="10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2" fontId="2" fillId="1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5" fontId="4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166" fontId="2" fillId="3" borderId="1" xfId="0" applyNumberFormat="1" applyFont="1" applyFill="1" applyBorder="1" applyAlignment="1">
      <alignment horizontal="center"/>
    </xf>
    <xf numFmtId="166" fontId="1" fillId="0" borderId="1" xfId="0" applyNumberFormat="1" applyFont="1" applyBorder="1" applyAlignment="1">
      <alignment horizontal="left"/>
    </xf>
    <xf numFmtId="166" fontId="2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63500</xdr:rowOff>
    </xdr:from>
    <xdr:to>
      <xdr:col>1</xdr:col>
      <xdr:colOff>6067</xdr:colOff>
      <xdr:row>3</xdr:row>
      <xdr:rowOff>63500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D0714B0-1735-4970-B7CC-5F19C7341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3500"/>
          <a:ext cx="710917" cy="485775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10</xdr:row>
      <xdr:rowOff>0</xdr:rowOff>
    </xdr:from>
    <xdr:to>
      <xdr:col>23</xdr:col>
      <xdr:colOff>304800</xdr:colOff>
      <xdr:row>10</xdr:row>
      <xdr:rowOff>304800</xdr:rowOff>
    </xdr:to>
    <xdr:sp macro="" textlink="">
      <xdr:nvSpPr>
        <xdr:cNvPr id="3" name="AutoShape 1" descr="Concurso Prefeitura de São Cristóvão: 27 vagas para superior -">
          <a:extLst>
            <a:ext uri="{FF2B5EF4-FFF2-40B4-BE49-F238E27FC236}">
              <a16:creationId xmlns:a16="http://schemas.microsoft.com/office/drawing/2014/main" id="{6FC30E0F-D466-4672-BDAA-67BA8CF17ADA}"/>
            </a:ext>
          </a:extLst>
        </xdr:cNvPr>
        <xdr:cNvSpPr>
          <a:spLocks noChangeAspect="1" noChangeArrowheads="1"/>
        </xdr:cNvSpPr>
      </xdr:nvSpPr>
      <xdr:spPr bwMode="auto">
        <a:xfrm>
          <a:off x="21355050" y="197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10</xdr:row>
      <xdr:rowOff>0</xdr:rowOff>
    </xdr:from>
    <xdr:to>
      <xdr:col>23</xdr:col>
      <xdr:colOff>304800</xdr:colOff>
      <xdr:row>10</xdr:row>
      <xdr:rowOff>304800</xdr:rowOff>
    </xdr:to>
    <xdr:sp macro="" textlink="">
      <xdr:nvSpPr>
        <xdr:cNvPr id="4" name="AutoShape 2" descr="Concurso Prefeitura de São Cristóvão: 27 vagas para superior -">
          <a:extLst>
            <a:ext uri="{FF2B5EF4-FFF2-40B4-BE49-F238E27FC236}">
              <a16:creationId xmlns:a16="http://schemas.microsoft.com/office/drawing/2014/main" id="{485A8C25-F011-41FA-B103-9DA1AFA2E740}"/>
            </a:ext>
          </a:extLst>
        </xdr:cNvPr>
        <xdr:cNvSpPr>
          <a:spLocks noChangeAspect="1" noChangeArrowheads="1"/>
        </xdr:cNvSpPr>
      </xdr:nvSpPr>
      <xdr:spPr bwMode="auto">
        <a:xfrm>
          <a:off x="21355050" y="197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127000</xdr:colOff>
      <xdr:row>0</xdr:row>
      <xdr:rowOff>0</xdr:rowOff>
    </xdr:from>
    <xdr:to>
      <xdr:col>16</xdr:col>
      <xdr:colOff>236415</xdr:colOff>
      <xdr:row>3</xdr:row>
      <xdr:rowOff>139700</xdr:rowOff>
    </xdr:to>
    <xdr:pic>
      <xdr:nvPicPr>
        <xdr:cNvPr id="5" name="Imagem 4" descr="Concurso Prefeitura de São Cristóvão">
          <a:extLst>
            <a:ext uri="{FF2B5EF4-FFF2-40B4-BE49-F238E27FC236}">
              <a16:creationId xmlns:a16="http://schemas.microsoft.com/office/drawing/2014/main" id="{8FEB2DD7-AD60-4D17-83F1-04E64031C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75" y="0"/>
          <a:ext cx="1157165" cy="62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81"/>
  <sheetViews>
    <sheetView tabSelected="1" topLeftCell="B1" zoomScale="90" zoomScaleNormal="90" workbookViewId="0">
      <selection activeCell="B81" sqref="A81:XFD81"/>
    </sheetView>
  </sheetViews>
  <sheetFormatPr defaultColWidth="9.140625" defaultRowHeight="12.75" x14ac:dyDescent="0.2"/>
  <cols>
    <col min="1" max="1" width="11.140625" style="2" customWidth="1"/>
    <col min="2" max="2" width="40.140625" style="3" customWidth="1"/>
    <col min="3" max="3" width="6.42578125" style="4" customWidth="1"/>
    <col min="4" max="4" width="12.42578125" style="10" bestFit="1" customWidth="1"/>
    <col min="5" max="5" width="17.140625" style="5" customWidth="1"/>
    <col min="6" max="6" width="16.42578125" style="25" customWidth="1"/>
    <col min="7" max="7" width="14.42578125" style="11" customWidth="1"/>
    <col min="8" max="8" width="16.28515625" style="11" bestFit="1" customWidth="1"/>
    <col min="9" max="9" width="19.42578125" style="17" bestFit="1" customWidth="1"/>
    <col min="10" max="10" width="23.5703125" style="5" bestFit="1" customWidth="1"/>
    <col min="11" max="11" width="10.85546875" style="5" bestFit="1" customWidth="1"/>
    <col min="12" max="12" width="17.140625" style="29" bestFit="1" customWidth="1"/>
    <col min="13" max="13" width="10.5703125" style="30" bestFit="1" customWidth="1"/>
    <col min="14" max="14" width="18.5703125" style="17" bestFit="1" customWidth="1"/>
    <col min="15" max="15" width="9.5703125" style="1" bestFit="1" customWidth="1"/>
    <col min="16" max="16" width="15.7109375" style="4" bestFit="1" customWidth="1"/>
    <col min="17" max="19" width="9.140625" style="1"/>
    <col min="20" max="20" width="7.42578125" style="32" customWidth="1"/>
    <col min="21" max="16384" width="9.140625" style="1"/>
  </cols>
  <sheetData>
    <row r="1" spans="1:24" x14ac:dyDescent="0.2">
      <c r="A1" s="58"/>
      <c r="B1" s="62" t="s">
        <v>56</v>
      </c>
      <c r="C1" s="62"/>
      <c r="D1" s="62"/>
      <c r="E1" s="62"/>
      <c r="F1" s="62"/>
      <c r="G1" s="62"/>
      <c r="H1" s="64" t="s">
        <v>159</v>
      </c>
      <c r="I1" s="64"/>
      <c r="J1" s="64"/>
      <c r="K1" s="64"/>
      <c r="L1" s="64"/>
      <c r="M1" s="64"/>
      <c r="N1" s="64"/>
      <c r="O1" s="64"/>
      <c r="P1" s="66"/>
      <c r="Q1" s="66"/>
    </row>
    <row r="2" spans="1:24" x14ac:dyDescent="0.2">
      <c r="A2" s="58"/>
      <c r="B2" s="62" t="s">
        <v>54</v>
      </c>
      <c r="C2" s="62"/>
      <c r="D2" s="62"/>
      <c r="E2" s="62"/>
      <c r="F2" s="62"/>
      <c r="G2" s="62"/>
      <c r="H2" s="64" t="s">
        <v>59</v>
      </c>
      <c r="I2" s="64"/>
      <c r="J2" s="64"/>
      <c r="K2" s="64"/>
      <c r="L2" s="64" t="s">
        <v>55</v>
      </c>
      <c r="M2" s="64"/>
      <c r="N2" s="64"/>
      <c r="O2" s="64"/>
      <c r="P2" s="66"/>
      <c r="Q2" s="66"/>
    </row>
    <row r="3" spans="1:24" x14ac:dyDescent="0.2">
      <c r="A3" s="58"/>
      <c r="B3" s="62" t="s">
        <v>57</v>
      </c>
      <c r="C3" s="62"/>
      <c r="D3" s="62"/>
      <c r="E3" s="62"/>
      <c r="F3" s="62"/>
      <c r="G3" s="62"/>
      <c r="H3" s="64" t="s">
        <v>162</v>
      </c>
      <c r="I3" s="64"/>
      <c r="J3" s="64"/>
      <c r="K3" s="64"/>
      <c r="L3" s="64"/>
      <c r="M3" s="64"/>
      <c r="N3" s="64"/>
      <c r="O3" s="64"/>
      <c r="P3" s="66"/>
      <c r="Q3" s="66"/>
    </row>
    <row r="4" spans="1:24" x14ac:dyDescent="0.2">
      <c r="A4" s="58"/>
      <c r="B4" s="62" t="s">
        <v>58</v>
      </c>
      <c r="C4" s="62"/>
      <c r="D4" s="62"/>
      <c r="E4" s="62"/>
      <c r="F4" s="62"/>
      <c r="G4" s="62"/>
      <c r="H4" s="64" t="s">
        <v>163</v>
      </c>
      <c r="I4" s="64"/>
      <c r="J4" s="64"/>
      <c r="K4" s="64"/>
      <c r="L4" s="64"/>
      <c r="M4" s="64"/>
      <c r="N4" s="64"/>
      <c r="O4" s="64"/>
      <c r="P4" s="66"/>
      <c r="Q4" s="66"/>
    </row>
    <row r="5" spans="1:24" ht="15" customHeight="1" x14ac:dyDescent="0.2">
      <c r="A5" s="59" t="s">
        <v>0</v>
      </c>
      <c r="B5" s="60" t="s">
        <v>1</v>
      </c>
      <c r="C5" s="59" t="s">
        <v>2</v>
      </c>
      <c r="D5" s="61" t="s">
        <v>49</v>
      </c>
      <c r="E5" s="61"/>
      <c r="F5" s="61"/>
      <c r="G5" s="61"/>
      <c r="H5" s="65" t="s">
        <v>3</v>
      </c>
      <c r="I5" s="63" t="s">
        <v>53</v>
      </c>
      <c r="J5" s="63"/>
      <c r="K5" s="63"/>
      <c r="L5" s="63"/>
      <c r="M5" s="63"/>
      <c r="N5" s="63"/>
      <c r="O5" s="63"/>
      <c r="P5" s="63"/>
      <c r="Q5" s="63"/>
    </row>
    <row r="6" spans="1:24" x14ac:dyDescent="0.2">
      <c r="A6" s="59"/>
      <c r="B6" s="60"/>
      <c r="C6" s="59"/>
      <c r="D6" s="12" t="s">
        <v>47</v>
      </c>
      <c r="E6" s="13" t="s">
        <v>156</v>
      </c>
      <c r="F6" s="23" t="s">
        <v>48</v>
      </c>
      <c r="G6" s="13" t="s">
        <v>157</v>
      </c>
      <c r="H6" s="65"/>
      <c r="I6" s="18" t="s">
        <v>50</v>
      </c>
      <c r="J6" s="9" t="s">
        <v>156</v>
      </c>
      <c r="K6" s="9" t="s">
        <v>51</v>
      </c>
      <c r="L6" s="18" t="s">
        <v>48</v>
      </c>
      <c r="M6" s="14" t="s">
        <v>51</v>
      </c>
      <c r="N6" s="27" t="s">
        <v>158</v>
      </c>
      <c r="O6" s="14" t="s">
        <v>51</v>
      </c>
      <c r="P6" s="14" t="s">
        <v>52</v>
      </c>
      <c r="Q6" s="14" t="s">
        <v>51</v>
      </c>
      <c r="T6" s="33"/>
    </row>
    <row r="7" spans="1:24" x14ac:dyDescent="0.2">
      <c r="A7" s="7" t="s">
        <v>4</v>
      </c>
      <c r="B7" s="7" t="s">
        <v>60</v>
      </c>
      <c r="C7" s="8"/>
      <c r="D7" s="40"/>
      <c r="E7" s="24"/>
      <c r="F7" s="24"/>
      <c r="G7" s="24"/>
      <c r="H7" s="41"/>
      <c r="I7" s="21">
        <f>I8+I9+I10+I11+I12+I13</f>
        <v>29174.54</v>
      </c>
      <c r="J7" s="43">
        <f>SUM(J8:J13)</f>
        <v>29174.54</v>
      </c>
      <c r="K7" s="31">
        <f>J7/$I7</f>
        <v>1</v>
      </c>
      <c r="L7" s="21">
        <f>L8+L9+L10+L11+L12+L13</f>
        <v>0</v>
      </c>
      <c r="M7" s="31">
        <f>L7/$I7</f>
        <v>0</v>
      </c>
      <c r="N7" s="20">
        <f>L7+J7</f>
        <v>29174.54</v>
      </c>
      <c r="O7" s="28">
        <f>M7+K7</f>
        <v>1</v>
      </c>
      <c r="P7" s="20">
        <f>I7-N7</f>
        <v>0</v>
      </c>
      <c r="Q7" s="22">
        <f t="shared" ref="Q7:Q71" si="0">100%-O7</f>
        <v>0</v>
      </c>
      <c r="T7" s="34"/>
    </row>
    <row r="8" spans="1:24" x14ac:dyDescent="0.2">
      <c r="A8" s="39" t="s">
        <v>6</v>
      </c>
      <c r="B8" s="39" t="s">
        <v>61</v>
      </c>
      <c r="C8" s="8" t="s">
        <v>17</v>
      </c>
      <c r="D8" s="40">
        <v>12</v>
      </c>
      <c r="E8" s="26">
        <v>12</v>
      </c>
      <c r="F8" s="26"/>
      <c r="G8" s="24">
        <f t="shared" ref="G8:G70" si="1">E8+F8</f>
        <v>12</v>
      </c>
      <c r="H8" s="41">
        <v>304.08999999999997</v>
      </c>
      <c r="I8" s="20">
        <f>D8*H8</f>
        <v>3649.08</v>
      </c>
      <c r="J8" s="41">
        <f>E8*H8</f>
        <v>3649.08</v>
      </c>
      <c r="K8" s="31">
        <f t="shared" ref="K8:K71" si="2">J8/$I8</f>
        <v>1</v>
      </c>
      <c r="L8" s="19">
        <f t="shared" ref="L8:L72" si="3">F8*H8</f>
        <v>0</v>
      </c>
      <c r="M8" s="31">
        <f t="shared" ref="M8:M71" si="4">L8/$I8</f>
        <v>0</v>
      </c>
      <c r="N8" s="20">
        <f t="shared" ref="N8:O71" si="5">L8+J8</f>
        <v>3649.08</v>
      </c>
      <c r="O8" s="28">
        <f t="shared" si="5"/>
        <v>1</v>
      </c>
      <c r="P8" s="20">
        <f t="shared" ref="P8:P71" si="6">I8-N8</f>
        <v>0</v>
      </c>
      <c r="Q8" s="22">
        <f t="shared" si="0"/>
        <v>0</v>
      </c>
    </row>
    <row r="9" spans="1:24" ht="25.5" x14ac:dyDescent="0.2">
      <c r="A9" s="39" t="s">
        <v>9</v>
      </c>
      <c r="B9" s="39" t="s">
        <v>62</v>
      </c>
      <c r="C9" s="8" t="s">
        <v>17</v>
      </c>
      <c r="D9" s="40">
        <v>50</v>
      </c>
      <c r="E9" s="26">
        <v>50.000000000000007</v>
      </c>
      <c r="F9" s="26"/>
      <c r="G9" s="24">
        <f t="shared" si="1"/>
        <v>50.000000000000007</v>
      </c>
      <c r="H9" s="41">
        <v>194.36</v>
      </c>
      <c r="I9" s="20">
        <f t="shared" ref="I9:I13" si="7">D9*H9</f>
        <v>9718</v>
      </c>
      <c r="J9" s="41">
        <f t="shared" ref="J9:J13" si="8">E9*H9</f>
        <v>9718.0000000000018</v>
      </c>
      <c r="K9" s="31">
        <f t="shared" si="2"/>
        <v>1.0000000000000002</v>
      </c>
      <c r="L9" s="19">
        <f t="shared" si="3"/>
        <v>0</v>
      </c>
      <c r="M9" s="31">
        <f t="shared" si="4"/>
        <v>0</v>
      </c>
      <c r="N9" s="20">
        <f t="shared" si="5"/>
        <v>9718.0000000000018</v>
      </c>
      <c r="O9" s="28">
        <f t="shared" si="5"/>
        <v>1.0000000000000002</v>
      </c>
      <c r="P9" s="20">
        <f t="shared" si="6"/>
        <v>0</v>
      </c>
      <c r="Q9" s="22">
        <f t="shared" si="0"/>
        <v>0</v>
      </c>
    </row>
    <row r="10" spans="1:24" ht="25.5" x14ac:dyDescent="0.2">
      <c r="A10" s="39" t="s">
        <v>63</v>
      </c>
      <c r="B10" s="39" t="s">
        <v>64</v>
      </c>
      <c r="C10" s="8" t="s">
        <v>8</v>
      </c>
      <c r="D10" s="40">
        <v>1</v>
      </c>
      <c r="E10" s="26">
        <v>1</v>
      </c>
      <c r="F10" s="26"/>
      <c r="G10" s="24">
        <f t="shared" si="1"/>
        <v>1</v>
      </c>
      <c r="H10" s="41">
        <v>1650.05</v>
      </c>
      <c r="I10" s="20">
        <f t="shared" si="7"/>
        <v>1650.05</v>
      </c>
      <c r="J10" s="41">
        <f t="shared" si="8"/>
        <v>1650.05</v>
      </c>
      <c r="K10" s="31">
        <f t="shared" si="2"/>
        <v>1</v>
      </c>
      <c r="L10" s="19">
        <f t="shared" si="3"/>
        <v>0</v>
      </c>
      <c r="M10" s="31">
        <f t="shared" si="4"/>
        <v>0</v>
      </c>
      <c r="N10" s="20">
        <f t="shared" si="5"/>
        <v>1650.05</v>
      </c>
      <c r="O10" s="28">
        <f t="shared" si="5"/>
        <v>1</v>
      </c>
      <c r="P10" s="20">
        <f t="shared" si="6"/>
        <v>0</v>
      </c>
      <c r="Q10" s="22">
        <f t="shared" si="0"/>
        <v>0</v>
      </c>
      <c r="T10" s="34"/>
    </row>
    <row r="11" spans="1:24" ht="51.75" x14ac:dyDescent="0.25">
      <c r="A11" s="39" t="s">
        <v>65</v>
      </c>
      <c r="B11" s="39" t="s">
        <v>12</v>
      </c>
      <c r="C11" s="8" t="s">
        <v>13</v>
      </c>
      <c r="D11" s="40">
        <v>1</v>
      </c>
      <c r="E11" s="26">
        <v>1</v>
      </c>
      <c r="F11" s="26"/>
      <c r="G11" s="24">
        <f t="shared" si="1"/>
        <v>1</v>
      </c>
      <c r="H11" s="41">
        <v>500.04</v>
      </c>
      <c r="I11" s="20">
        <f t="shared" si="7"/>
        <v>500.04</v>
      </c>
      <c r="J11" s="41">
        <f t="shared" si="8"/>
        <v>500.04</v>
      </c>
      <c r="K11" s="31">
        <f t="shared" si="2"/>
        <v>1</v>
      </c>
      <c r="L11" s="19">
        <f t="shared" si="3"/>
        <v>0</v>
      </c>
      <c r="M11" s="31">
        <f t="shared" si="4"/>
        <v>0</v>
      </c>
      <c r="N11" s="20">
        <f t="shared" si="5"/>
        <v>500.04</v>
      </c>
      <c r="O11" s="28">
        <f t="shared" si="5"/>
        <v>1</v>
      </c>
      <c r="P11" s="20">
        <f t="shared" si="6"/>
        <v>0</v>
      </c>
      <c r="Q11" s="22">
        <f t="shared" si="0"/>
        <v>0</v>
      </c>
      <c r="V11"/>
      <c r="X11"/>
    </row>
    <row r="12" spans="1:24" ht="63.75" x14ac:dyDescent="0.2">
      <c r="A12" s="39" t="s">
        <v>66</v>
      </c>
      <c r="B12" s="39" t="s">
        <v>67</v>
      </c>
      <c r="C12" s="8" t="s">
        <v>8</v>
      </c>
      <c r="D12" s="40">
        <v>1</v>
      </c>
      <c r="E12" s="26">
        <v>1</v>
      </c>
      <c r="F12" s="26"/>
      <c r="G12" s="24">
        <f t="shared" si="1"/>
        <v>1</v>
      </c>
      <c r="H12" s="41">
        <v>558.37</v>
      </c>
      <c r="I12" s="20">
        <f t="shared" si="7"/>
        <v>558.37</v>
      </c>
      <c r="J12" s="41">
        <f t="shared" si="8"/>
        <v>558.37</v>
      </c>
      <c r="K12" s="31">
        <f t="shared" si="2"/>
        <v>1</v>
      </c>
      <c r="L12" s="19">
        <f t="shared" si="3"/>
        <v>0</v>
      </c>
      <c r="M12" s="31">
        <f t="shared" si="4"/>
        <v>0</v>
      </c>
      <c r="N12" s="20">
        <f t="shared" si="5"/>
        <v>558.37</v>
      </c>
      <c r="O12" s="28">
        <f t="shared" si="5"/>
        <v>1</v>
      </c>
      <c r="P12" s="20">
        <f t="shared" si="6"/>
        <v>0</v>
      </c>
      <c r="Q12" s="22">
        <f t="shared" si="0"/>
        <v>0</v>
      </c>
    </row>
    <row r="13" spans="1:24" ht="25.5" x14ac:dyDescent="0.2">
      <c r="A13" s="39" t="s">
        <v>68</v>
      </c>
      <c r="B13" s="39" t="s">
        <v>69</v>
      </c>
      <c r="C13" s="8" t="s">
        <v>24</v>
      </c>
      <c r="D13" s="40">
        <v>100</v>
      </c>
      <c r="E13" s="26">
        <v>100</v>
      </c>
      <c r="F13" s="26"/>
      <c r="G13" s="24">
        <f t="shared" si="1"/>
        <v>100</v>
      </c>
      <c r="H13" s="41">
        <v>130.99</v>
      </c>
      <c r="I13" s="20">
        <f t="shared" si="7"/>
        <v>13099</v>
      </c>
      <c r="J13" s="41">
        <f t="shared" si="8"/>
        <v>13099</v>
      </c>
      <c r="K13" s="31">
        <f t="shared" si="2"/>
        <v>1</v>
      </c>
      <c r="L13" s="19">
        <f t="shared" si="3"/>
        <v>0</v>
      </c>
      <c r="M13" s="31">
        <f t="shared" si="4"/>
        <v>0</v>
      </c>
      <c r="N13" s="20">
        <f t="shared" si="5"/>
        <v>13099</v>
      </c>
      <c r="O13" s="28">
        <f t="shared" si="5"/>
        <v>1</v>
      </c>
      <c r="P13" s="20">
        <f t="shared" si="6"/>
        <v>0</v>
      </c>
      <c r="Q13" s="22">
        <f t="shared" si="0"/>
        <v>0</v>
      </c>
    </row>
    <row r="14" spans="1:24" x14ac:dyDescent="0.2">
      <c r="A14" s="7" t="s">
        <v>10</v>
      </c>
      <c r="B14" s="7" t="s">
        <v>70</v>
      </c>
      <c r="C14" s="8"/>
      <c r="D14" s="40"/>
      <c r="E14" s="24"/>
      <c r="F14" s="24"/>
      <c r="G14" s="24"/>
      <c r="H14" s="41"/>
      <c r="I14" s="19">
        <f>I15+I19</f>
        <v>1538257.3524000004</v>
      </c>
      <c r="J14" s="43">
        <f>J15+J19</f>
        <v>1521344.5297600003</v>
      </c>
      <c r="K14" s="31">
        <f t="shared" si="2"/>
        <v>0.98900520604461106</v>
      </c>
      <c r="L14" s="19">
        <f>L15+L19</f>
        <v>16912.82</v>
      </c>
      <c r="M14" s="31">
        <f t="shared" si="4"/>
        <v>1.0994792239161083E-2</v>
      </c>
      <c r="N14" s="20">
        <f t="shared" si="5"/>
        <v>1538257.3497600004</v>
      </c>
      <c r="O14" s="28">
        <f t="shared" si="5"/>
        <v>0.99999999828377217</v>
      </c>
      <c r="P14" s="20">
        <f t="shared" si="6"/>
        <v>2.6400000788271427E-3</v>
      </c>
      <c r="Q14" s="22">
        <f t="shared" si="0"/>
        <v>1.7162278265203668E-9</v>
      </c>
      <c r="T14" s="34"/>
    </row>
    <row r="15" spans="1:24" x14ac:dyDescent="0.2">
      <c r="A15" s="7" t="s">
        <v>11</v>
      </c>
      <c r="B15" s="7" t="s">
        <v>71</v>
      </c>
      <c r="C15" s="8"/>
      <c r="D15" s="40"/>
      <c r="E15" s="26"/>
      <c r="F15" s="26"/>
      <c r="G15" s="24"/>
      <c r="H15" s="41"/>
      <c r="I15" s="19">
        <f>I16+I17+I18</f>
        <v>44954.1</v>
      </c>
      <c r="J15" s="43">
        <f>SUM(J16:J18)</f>
        <v>44954.1</v>
      </c>
      <c r="K15" s="31">
        <f t="shared" si="2"/>
        <v>1</v>
      </c>
      <c r="L15" s="19">
        <f>L16+L17+L18</f>
        <v>0</v>
      </c>
      <c r="M15" s="31">
        <f t="shared" si="4"/>
        <v>0</v>
      </c>
      <c r="N15" s="20">
        <f t="shared" si="5"/>
        <v>44954.1</v>
      </c>
      <c r="O15" s="28">
        <f t="shared" si="5"/>
        <v>1</v>
      </c>
      <c r="P15" s="20">
        <f t="shared" si="6"/>
        <v>0</v>
      </c>
      <c r="Q15" s="22">
        <f t="shared" si="0"/>
        <v>0</v>
      </c>
    </row>
    <row r="16" spans="1:24" ht="25.5" x14ac:dyDescent="0.2">
      <c r="A16" s="39" t="s">
        <v>72</v>
      </c>
      <c r="B16" s="39" t="s">
        <v>73</v>
      </c>
      <c r="C16" s="8" t="s">
        <v>74</v>
      </c>
      <c r="D16" s="40">
        <v>22590</v>
      </c>
      <c r="E16" s="26">
        <v>22590</v>
      </c>
      <c r="F16" s="26"/>
      <c r="G16" s="24">
        <f t="shared" si="1"/>
        <v>22590</v>
      </c>
      <c r="H16" s="41">
        <v>0.26</v>
      </c>
      <c r="I16" s="20">
        <f t="shared" ref="I16:I54" si="9">D16*H16</f>
        <v>5873.4000000000005</v>
      </c>
      <c r="J16" s="41">
        <f t="shared" ref="J16:J18" si="10">E16*H16</f>
        <v>5873.4000000000005</v>
      </c>
      <c r="K16" s="31">
        <f t="shared" si="2"/>
        <v>1</v>
      </c>
      <c r="L16" s="19">
        <f t="shared" si="3"/>
        <v>0</v>
      </c>
      <c r="M16" s="31">
        <f t="shared" si="4"/>
        <v>0</v>
      </c>
      <c r="N16" s="20">
        <f t="shared" si="5"/>
        <v>5873.4000000000005</v>
      </c>
      <c r="O16" s="28">
        <f t="shared" si="5"/>
        <v>1</v>
      </c>
      <c r="P16" s="20">
        <f t="shared" si="6"/>
        <v>0</v>
      </c>
      <c r="Q16" s="22">
        <f t="shared" si="0"/>
        <v>0</v>
      </c>
    </row>
    <row r="17" spans="1:20" ht="25.5" x14ac:dyDescent="0.2">
      <c r="A17" s="39" t="s">
        <v>75</v>
      </c>
      <c r="B17" s="39" t="s">
        <v>76</v>
      </c>
      <c r="C17" s="8" t="s">
        <v>17</v>
      </c>
      <c r="D17" s="40">
        <v>22590</v>
      </c>
      <c r="E17" s="26">
        <v>22590</v>
      </c>
      <c r="F17" s="26"/>
      <c r="G17" s="24">
        <f t="shared" si="1"/>
        <v>22590</v>
      </c>
      <c r="H17" s="41">
        <v>0.71</v>
      </c>
      <c r="I17" s="20">
        <f t="shared" si="9"/>
        <v>16038.9</v>
      </c>
      <c r="J17" s="41">
        <f t="shared" si="10"/>
        <v>16038.9</v>
      </c>
      <c r="K17" s="31">
        <f t="shared" si="2"/>
        <v>1</v>
      </c>
      <c r="L17" s="19">
        <f t="shared" si="3"/>
        <v>0</v>
      </c>
      <c r="M17" s="31">
        <f t="shared" si="4"/>
        <v>0</v>
      </c>
      <c r="N17" s="20">
        <f t="shared" si="5"/>
        <v>16038.9</v>
      </c>
      <c r="O17" s="28">
        <f t="shared" si="5"/>
        <v>1</v>
      </c>
      <c r="P17" s="20">
        <f t="shared" si="6"/>
        <v>0</v>
      </c>
      <c r="Q17" s="22">
        <f t="shared" si="0"/>
        <v>0</v>
      </c>
    </row>
    <row r="18" spans="1:20" ht="25.5" x14ac:dyDescent="0.2">
      <c r="A18" s="39" t="s">
        <v>77</v>
      </c>
      <c r="B18" s="39" t="s">
        <v>78</v>
      </c>
      <c r="C18" s="8" t="s">
        <v>17</v>
      </c>
      <c r="D18" s="40">
        <v>22590</v>
      </c>
      <c r="E18" s="26">
        <v>22590</v>
      </c>
      <c r="F18" s="26"/>
      <c r="G18" s="24">
        <f t="shared" si="1"/>
        <v>22590</v>
      </c>
      <c r="H18" s="41">
        <v>1.02</v>
      </c>
      <c r="I18" s="20">
        <f t="shared" si="9"/>
        <v>23041.8</v>
      </c>
      <c r="J18" s="41">
        <f t="shared" si="10"/>
        <v>23041.8</v>
      </c>
      <c r="K18" s="31">
        <f t="shared" si="2"/>
        <v>1</v>
      </c>
      <c r="L18" s="19">
        <f t="shared" si="3"/>
        <v>0</v>
      </c>
      <c r="M18" s="31">
        <f t="shared" si="4"/>
        <v>0</v>
      </c>
      <c r="N18" s="20">
        <f t="shared" si="5"/>
        <v>23041.8</v>
      </c>
      <c r="O18" s="28">
        <f t="shared" si="5"/>
        <v>1</v>
      </c>
      <c r="P18" s="20">
        <f t="shared" si="6"/>
        <v>0</v>
      </c>
      <c r="Q18" s="22">
        <f t="shared" si="0"/>
        <v>0</v>
      </c>
    </row>
    <row r="19" spans="1:20" x14ac:dyDescent="0.2">
      <c r="A19" s="7" t="s">
        <v>14</v>
      </c>
      <c r="B19" s="7" t="s">
        <v>44</v>
      </c>
      <c r="C19" s="8"/>
      <c r="D19" s="40"/>
      <c r="E19" s="26"/>
      <c r="F19" s="26"/>
      <c r="G19" s="24"/>
      <c r="H19" s="41"/>
      <c r="I19" s="19">
        <f>I20+I21+I22+I23+I24+I25+I26+I27+I28+I29</f>
        <v>1493303.2524000003</v>
      </c>
      <c r="J19" s="43">
        <f>SUM(J20:J29)</f>
        <v>1476390.4297600002</v>
      </c>
      <c r="K19" s="31">
        <f t="shared" si="2"/>
        <v>0.98867422098437252</v>
      </c>
      <c r="L19" s="19">
        <f>L20+L21+L22+L23+L24+L25+L26+L27+L28+L29</f>
        <v>16912.82</v>
      </c>
      <c r="M19" s="31">
        <f t="shared" si="4"/>
        <v>1.1325777247734599E-2</v>
      </c>
      <c r="N19" s="20">
        <f t="shared" si="5"/>
        <v>1493303.2497600003</v>
      </c>
      <c r="O19" s="28">
        <f t="shared" si="5"/>
        <v>0.99999999823210717</v>
      </c>
      <c r="P19" s="20">
        <f t="shared" si="6"/>
        <v>2.6400000788271427E-3</v>
      </c>
      <c r="Q19" s="22">
        <f t="shared" si="0"/>
        <v>1.7678928321274157E-9</v>
      </c>
    </row>
    <row r="20" spans="1:20" x14ac:dyDescent="0.2">
      <c r="A20" s="39" t="s">
        <v>79</v>
      </c>
      <c r="B20" s="39" t="s">
        <v>80</v>
      </c>
      <c r="C20" s="8" t="s">
        <v>24</v>
      </c>
      <c r="D20" s="40">
        <v>3066</v>
      </c>
      <c r="E20" s="26">
        <v>3066</v>
      </c>
      <c r="F20" s="26"/>
      <c r="G20" s="24">
        <f t="shared" si="1"/>
        <v>3066</v>
      </c>
      <c r="H20" s="41">
        <v>0.36</v>
      </c>
      <c r="I20" s="20">
        <f t="shared" si="9"/>
        <v>1103.76</v>
      </c>
      <c r="J20" s="41">
        <f t="shared" ref="J20:J29" si="11">E20*H20</f>
        <v>1103.76</v>
      </c>
      <c r="K20" s="31">
        <f t="shared" si="2"/>
        <v>1</v>
      </c>
      <c r="L20" s="19">
        <f t="shared" si="3"/>
        <v>0</v>
      </c>
      <c r="M20" s="31">
        <f t="shared" si="4"/>
        <v>0</v>
      </c>
      <c r="N20" s="20">
        <f t="shared" si="5"/>
        <v>1103.76</v>
      </c>
      <c r="O20" s="28">
        <f t="shared" si="5"/>
        <v>1</v>
      </c>
      <c r="P20" s="20">
        <f t="shared" si="6"/>
        <v>0</v>
      </c>
      <c r="Q20" s="22">
        <f t="shared" si="0"/>
        <v>0</v>
      </c>
      <c r="T20" s="34"/>
    </row>
    <row r="21" spans="1:20" ht="25.5" x14ac:dyDescent="0.2">
      <c r="A21" s="39" t="s">
        <v>81</v>
      </c>
      <c r="B21" s="39" t="s">
        <v>82</v>
      </c>
      <c r="C21" s="8" t="s">
        <v>20</v>
      </c>
      <c r="D21" s="40">
        <v>3388.5</v>
      </c>
      <c r="E21" s="26">
        <v>3388.5</v>
      </c>
      <c r="F21" s="26"/>
      <c r="G21" s="24">
        <f t="shared" si="1"/>
        <v>3388.5</v>
      </c>
      <c r="H21" s="41">
        <v>2.48</v>
      </c>
      <c r="I21" s="20">
        <f t="shared" si="9"/>
        <v>8403.48</v>
      </c>
      <c r="J21" s="41">
        <f t="shared" si="11"/>
        <v>8403.48</v>
      </c>
      <c r="K21" s="31">
        <f t="shared" si="2"/>
        <v>1</v>
      </c>
      <c r="L21" s="19">
        <f t="shared" si="3"/>
        <v>0</v>
      </c>
      <c r="M21" s="31">
        <f t="shared" si="4"/>
        <v>0</v>
      </c>
      <c r="N21" s="20">
        <f t="shared" si="5"/>
        <v>8403.48</v>
      </c>
      <c r="O21" s="28">
        <f t="shared" si="5"/>
        <v>1</v>
      </c>
      <c r="P21" s="20">
        <f t="shared" si="6"/>
        <v>0</v>
      </c>
      <c r="Q21" s="22">
        <f t="shared" si="0"/>
        <v>0</v>
      </c>
    </row>
    <row r="22" spans="1:20" x14ac:dyDescent="0.2">
      <c r="A22" s="39" t="s">
        <v>83</v>
      </c>
      <c r="B22" s="39" t="s">
        <v>19</v>
      </c>
      <c r="C22" s="8" t="s">
        <v>20</v>
      </c>
      <c r="D22" s="40">
        <v>3524.04</v>
      </c>
      <c r="E22" s="26">
        <v>3524.0399999999995</v>
      </c>
      <c r="F22" s="26"/>
      <c r="G22" s="24">
        <f t="shared" si="1"/>
        <v>3524.0399999999995</v>
      </c>
      <c r="H22" s="41">
        <v>0.91</v>
      </c>
      <c r="I22" s="20">
        <f t="shared" si="9"/>
        <v>3206.8764000000001</v>
      </c>
      <c r="J22" s="41">
        <f t="shared" si="11"/>
        <v>3206.8763999999996</v>
      </c>
      <c r="K22" s="31">
        <f t="shared" si="2"/>
        <v>0.99999999999999989</v>
      </c>
      <c r="L22" s="19">
        <f t="shared" si="3"/>
        <v>0</v>
      </c>
      <c r="M22" s="31">
        <f t="shared" si="4"/>
        <v>0</v>
      </c>
      <c r="N22" s="20">
        <f t="shared" si="5"/>
        <v>3206.8763999999996</v>
      </c>
      <c r="O22" s="28">
        <f t="shared" si="5"/>
        <v>0.99999999999999989</v>
      </c>
      <c r="P22" s="20">
        <f t="shared" si="6"/>
        <v>0</v>
      </c>
      <c r="Q22" s="22">
        <f t="shared" si="0"/>
        <v>0</v>
      </c>
    </row>
    <row r="23" spans="1:20" ht="38.25" x14ac:dyDescent="0.2">
      <c r="A23" s="39" t="s">
        <v>84</v>
      </c>
      <c r="B23" s="39" t="s">
        <v>85</v>
      </c>
      <c r="C23" s="8" t="s">
        <v>86</v>
      </c>
      <c r="D23" s="40">
        <v>21144.240000000002</v>
      </c>
      <c r="E23" s="26">
        <v>21144.239999999998</v>
      </c>
      <c r="F23" s="26"/>
      <c r="G23" s="24">
        <f t="shared" si="1"/>
        <v>21144.239999999998</v>
      </c>
      <c r="H23" s="41">
        <v>0.4</v>
      </c>
      <c r="I23" s="20">
        <f t="shared" si="9"/>
        <v>8457.6960000000017</v>
      </c>
      <c r="J23" s="41">
        <f t="shared" si="11"/>
        <v>8457.6959999999999</v>
      </c>
      <c r="K23" s="31">
        <f t="shared" si="2"/>
        <v>0.99999999999999978</v>
      </c>
      <c r="L23" s="19">
        <f t="shared" si="3"/>
        <v>0</v>
      </c>
      <c r="M23" s="31">
        <f t="shared" si="4"/>
        <v>0</v>
      </c>
      <c r="N23" s="20">
        <f t="shared" si="5"/>
        <v>8457.6959999999999</v>
      </c>
      <c r="O23" s="28">
        <f t="shared" si="5"/>
        <v>0.99999999999999978</v>
      </c>
      <c r="P23" s="20">
        <f t="shared" si="6"/>
        <v>0</v>
      </c>
      <c r="Q23" s="22">
        <f t="shared" si="0"/>
        <v>0</v>
      </c>
    </row>
    <row r="24" spans="1:20" ht="25.5" x14ac:dyDescent="0.2">
      <c r="A24" s="39" t="s">
        <v>87</v>
      </c>
      <c r="B24" s="39" t="s">
        <v>88</v>
      </c>
      <c r="C24" s="8" t="s">
        <v>17</v>
      </c>
      <c r="D24" s="40">
        <v>23719.5</v>
      </c>
      <c r="E24" s="26">
        <v>23719.498</v>
      </c>
      <c r="F24" s="26"/>
      <c r="G24" s="24">
        <f t="shared" si="1"/>
        <v>23719.498</v>
      </c>
      <c r="H24" s="41">
        <v>1.32</v>
      </c>
      <c r="I24" s="20">
        <f t="shared" si="9"/>
        <v>31309.74</v>
      </c>
      <c r="J24" s="41">
        <f t="shared" si="11"/>
        <v>31309.737359999999</v>
      </c>
      <c r="K24" s="31">
        <f t="shared" si="2"/>
        <v>0.99999991568119051</v>
      </c>
      <c r="L24" s="19">
        <f t="shared" si="3"/>
        <v>0</v>
      </c>
      <c r="M24" s="31">
        <f t="shared" si="4"/>
        <v>0</v>
      </c>
      <c r="N24" s="20">
        <f t="shared" si="5"/>
        <v>31309.737359999999</v>
      </c>
      <c r="O24" s="28">
        <f t="shared" si="5"/>
        <v>0.99999991568119051</v>
      </c>
      <c r="P24" s="20">
        <f t="shared" si="6"/>
        <v>2.6400000024295878E-3</v>
      </c>
      <c r="Q24" s="22">
        <f t="shared" si="0"/>
        <v>8.4318809490113722E-8</v>
      </c>
    </row>
    <row r="25" spans="1:20" ht="51" x14ac:dyDescent="0.2">
      <c r="A25" s="39" t="s">
        <v>89</v>
      </c>
      <c r="B25" s="39" t="s">
        <v>90</v>
      </c>
      <c r="C25" s="8" t="s">
        <v>20</v>
      </c>
      <c r="D25" s="40">
        <v>4518</v>
      </c>
      <c r="E25" s="26">
        <v>4518</v>
      </c>
      <c r="F25" s="26"/>
      <c r="G25" s="24">
        <f t="shared" si="1"/>
        <v>4518</v>
      </c>
      <c r="H25" s="41">
        <v>6.2</v>
      </c>
      <c r="I25" s="20">
        <f t="shared" si="9"/>
        <v>28011.600000000002</v>
      </c>
      <c r="J25" s="41">
        <f t="shared" si="11"/>
        <v>28011.600000000002</v>
      </c>
      <c r="K25" s="31">
        <f t="shared" si="2"/>
        <v>1</v>
      </c>
      <c r="L25" s="19">
        <f t="shared" si="3"/>
        <v>0</v>
      </c>
      <c r="M25" s="31">
        <f t="shared" si="4"/>
        <v>0</v>
      </c>
      <c r="N25" s="20">
        <f t="shared" si="5"/>
        <v>28011.600000000002</v>
      </c>
      <c r="O25" s="28">
        <f t="shared" si="5"/>
        <v>1</v>
      </c>
      <c r="P25" s="20">
        <f t="shared" si="6"/>
        <v>0</v>
      </c>
      <c r="Q25" s="22">
        <f t="shared" si="0"/>
        <v>0</v>
      </c>
    </row>
    <row r="26" spans="1:20" ht="25.5" x14ac:dyDescent="0.2">
      <c r="A26" s="39" t="s">
        <v>91</v>
      </c>
      <c r="B26" s="39" t="s">
        <v>92</v>
      </c>
      <c r="C26" s="8" t="s">
        <v>20</v>
      </c>
      <c r="D26" s="40">
        <v>4158</v>
      </c>
      <c r="E26" s="26">
        <v>3524</v>
      </c>
      <c r="F26" s="26">
        <f>D26-E26</f>
        <v>634</v>
      </c>
      <c r="G26" s="24">
        <f t="shared" si="1"/>
        <v>4158</v>
      </c>
      <c r="H26" s="41">
        <v>2.69</v>
      </c>
      <c r="I26" s="20">
        <f t="shared" si="9"/>
        <v>11185.02</v>
      </c>
      <c r="J26" s="41">
        <f t="shared" si="11"/>
        <v>9479.56</v>
      </c>
      <c r="K26" s="31">
        <f t="shared" si="2"/>
        <v>0.84752284752284746</v>
      </c>
      <c r="L26" s="19">
        <f t="shared" si="3"/>
        <v>1705.46</v>
      </c>
      <c r="M26" s="31">
        <f t="shared" si="4"/>
        <v>0.15247715247715246</v>
      </c>
      <c r="N26" s="20">
        <f t="shared" si="5"/>
        <v>11185.02</v>
      </c>
      <c r="O26" s="28">
        <f t="shared" si="5"/>
        <v>0.99999999999999989</v>
      </c>
      <c r="P26" s="51">
        <f t="shared" si="6"/>
        <v>0</v>
      </c>
      <c r="Q26" s="22">
        <f t="shared" si="0"/>
        <v>0</v>
      </c>
    </row>
    <row r="27" spans="1:20" ht="51" x14ac:dyDescent="0.2">
      <c r="A27" s="39" t="s">
        <v>93</v>
      </c>
      <c r="B27" s="39" t="s">
        <v>94</v>
      </c>
      <c r="C27" s="8" t="s">
        <v>17</v>
      </c>
      <c r="D27" s="40">
        <v>22590</v>
      </c>
      <c r="E27" s="26">
        <v>22590</v>
      </c>
      <c r="F27" s="26"/>
      <c r="G27" s="24">
        <f t="shared" si="1"/>
        <v>22590</v>
      </c>
      <c r="H27" s="41">
        <v>56.24</v>
      </c>
      <c r="I27" s="20">
        <f t="shared" si="9"/>
        <v>1270461.6000000001</v>
      </c>
      <c r="J27" s="41">
        <f t="shared" si="11"/>
        <v>1270461.6000000001</v>
      </c>
      <c r="K27" s="31">
        <f t="shared" si="2"/>
        <v>1</v>
      </c>
      <c r="L27" s="19">
        <f t="shared" si="3"/>
        <v>0</v>
      </c>
      <c r="M27" s="31">
        <f t="shared" si="4"/>
        <v>0</v>
      </c>
      <c r="N27" s="20">
        <f t="shared" si="5"/>
        <v>1270461.6000000001</v>
      </c>
      <c r="O27" s="28">
        <f t="shared" si="5"/>
        <v>1</v>
      </c>
      <c r="P27" s="20">
        <f t="shared" si="6"/>
        <v>0</v>
      </c>
      <c r="Q27" s="22">
        <f t="shared" si="0"/>
        <v>0</v>
      </c>
      <c r="T27" s="34"/>
    </row>
    <row r="28" spans="1:20" ht="38.25" x14ac:dyDescent="0.2">
      <c r="A28" s="39" t="s">
        <v>95</v>
      </c>
      <c r="B28" s="39" t="s">
        <v>96</v>
      </c>
      <c r="C28" s="8" t="s">
        <v>24</v>
      </c>
      <c r="D28" s="40">
        <v>6132</v>
      </c>
      <c r="E28" s="26">
        <v>6132</v>
      </c>
      <c r="F28" s="26"/>
      <c r="G28" s="24">
        <f t="shared" si="1"/>
        <v>6132</v>
      </c>
      <c r="H28" s="41">
        <v>18.91</v>
      </c>
      <c r="I28" s="20">
        <f t="shared" si="9"/>
        <v>115956.12</v>
      </c>
      <c r="J28" s="41">
        <f t="shared" si="11"/>
        <v>115956.12</v>
      </c>
      <c r="K28" s="31">
        <f t="shared" si="2"/>
        <v>1</v>
      </c>
      <c r="L28" s="19">
        <f t="shared" si="3"/>
        <v>0</v>
      </c>
      <c r="M28" s="31">
        <f t="shared" si="4"/>
        <v>0</v>
      </c>
      <c r="N28" s="20">
        <f t="shared" si="5"/>
        <v>115956.12</v>
      </c>
      <c r="O28" s="28">
        <f t="shared" si="5"/>
        <v>1</v>
      </c>
      <c r="P28" s="20">
        <f t="shared" si="6"/>
        <v>0</v>
      </c>
      <c r="Q28" s="22">
        <f t="shared" si="0"/>
        <v>0</v>
      </c>
      <c r="T28" s="34"/>
    </row>
    <row r="29" spans="1:20" x14ac:dyDescent="0.2">
      <c r="A29" s="39" t="s">
        <v>97</v>
      </c>
      <c r="B29" s="39" t="s">
        <v>98</v>
      </c>
      <c r="C29" s="8" t="s">
        <v>24</v>
      </c>
      <c r="D29" s="40">
        <v>6132</v>
      </c>
      <c r="E29" s="26">
        <v>0</v>
      </c>
      <c r="F29" s="55">
        <v>6132</v>
      </c>
      <c r="G29" s="24">
        <f t="shared" si="1"/>
        <v>6132</v>
      </c>
      <c r="H29" s="41">
        <v>2.48</v>
      </c>
      <c r="I29" s="20">
        <f t="shared" si="9"/>
        <v>15207.36</v>
      </c>
      <c r="J29" s="41">
        <f t="shared" si="11"/>
        <v>0</v>
      </c>
      <c r="K29" s="31">
        <f>J29/$I29</f>
        <v>0</v>
      </c>
      <c r="L29" s="19">
        <f t="shared" si="3"/>
        <v>15207.36</v>
      </c>
      <c r="M29" s="31">
        <f t="shared" si="4"/>
        <v>1</v>
      </c>
      <c r="N29" s="20">
        <f t="shared" si="5"/>
        <v>15207.36</v>
      </c>
      <c r="O29" s="28">
        <f t="shared" si="5"/>
        <v>1</v>
      </c>
      <c r="P29" s="52">
        <f t="shared" si="6"/>
        <v>0</v>
      </c>
      <c r="Q29" s="22">
        <f t="shared" si="0"/>
        <v>0</v>
      </c>
    </row>
    <row r="30" spans="1:20" x14ac:dyDescent="0.2">
      <c r="A30" s="7" t="s">
        <v>15</v>
      </c>
      <c r="B30" s="7" t="s">
        <v>99</v>
      </c>
      <c r="C30" s="8"/>
      <c r="D30" s="40"/>
      <c r="E30" s="24"/>
      <c r="F30" s="24"/>
      <c r="G30" s="24"/>
      <c r="H30" s="41"/>
      <c r="I30" s="19">
        <f>I31+I32+I33+I34+I35+I36+I37+I38+I39+I40+I41+I42+I43+I44+I45+I46+I47+I48</f>
        <v>516292.06790000008</v>
      </c>
      <c r="J30" s="43">
        <f>SUM(J31:J48)</f>
        <v>499364.31430000003</v>
      </c>
      <c r="K30" s="31">
        <f t="shared" si="2"/>
        <v>0.96721283426093863</v>
      </c>
      <c r="L30" s="19">
        <f>L31+L32+L33+L34+L35+L36+L37+L38+L39+L40+L41+L42+L43+L44+L45+L46+L47+L48</f>
        <v>16927.7536</v>
      </c>
      <c r="M30" s="31">
        <f t="shared" si="4"/>
        <v>3.2787165739061312E-2</v>
      </c>
      <c r="N30" s="20">
        <f t="shared" si="5"/>
        <v>516292.06790000002</v>
      </c>
      <c r="O30" s="28">
        <f t="shared" si="5"/>
        <v>0.99999999999999989</v>
      </c>
      <c r="P30" s="20">
        <f t="shared" si="6"/>
        <v>0</v>
      </c>
      <c r="Q30" s="22">
        <f t="shared" si="0"/>
        <v>0</v>
      </c>
      <c r="T30" s="34"/>
    </row>
    <row r="31" spans="1:20" x14ac:dyDescent="0.2">
      <c r="A31" s="39" t="s">
        <v>16</v>
      </c>
      <c r="B31" s="39" t="s">
        <v>100</v>
      </c>
      <c r="C31" s="8" t="s">
        <v>24</v>
      </c>
      <c r="D31" s="40">
        <v>1150</v>
      </c>
      <c r="E31" s="26">
        <v>1150</v>
      </c>
      <c r="F31" s="26"/>
      <c r="G31" s="24">
        <f t="shared" si="1"/>
        <v>1150</v>
      </c>
      <c r="H31" s="41">
        <v>1.85</v>
      </c>
      <c r="I31" s="20">
        <f t="shared" si="9"/>
        <v>2127.5</v>
      </c>
      <c r="J31" s="41">
        <f>E31*H31</f>
        <v>2127.5</v>
      </c>
      <c r="K31" s="31">
        <f t="shared" si="2"/>
        <v>1</v>
      </c>
      <c r="L31" s="19">
        <f t="shared" si="3"/>
        <v>0</v>
      </c>
      <c r="M31" s="31">
        <f t="shared" si="4"/>
        <v>0</v>
      </c>
      <c r="N31" s="20">
        <f t="shared" si="5"/>
        <v>2127.5</v>
      </c>
      <c r="O31" s="28">
        <f t="shared" si="5"/>
        <v>1</v>
      </c>
      <c r="P31" s="20">
        <f t="shared" si="6"/>
        <v>0</v>
      </c>
      <c r="Q31" s="22">
        <f t="shared" si="0"/>
        <v>0</v>
      </c>
    </row>
    <row r="32" spans="1:20" ht="38.25" x14ac:dyDescent="0.2">
      <c r="A32" s="39" t="s">
        <v>18</v>
      </c>
      <c r="B32" s="39" t="s">
        <v>101</v>
      </c>
      <c r="C32" s="8" t="s">
        <v>24</v>
      </c>
      <c r="D32" s="40">
        <v>1150</v>
      </c>
      <c r="E32" s="26">
        <v>1150</v>
      </c>
      <c r="F32" s="26"/>
      <c r="G32" s="24">
        <f t="shared" si="1"/>
        <v>1150</v>
      </c>
      <c r="H32" s="41">
        <v>2.64</v>
      </c>
      <c r="I32" s="20">
        <f t="shared" si="9"/>
        <v>3036</v>
      </c>
      <c r="J32" s="41">
        <f t="shared" ref="J32:J54" si="12">E32*H32</f>
        <v>3036</v>
      </c>
      <c r="K32" s="31">
        <f t="shared" si="2"/>
        <v>1</v>
      </c>
      <c r="L32" s="19">
        <f t="shared" si="3"/>
        <v>0</v>
      </c>
      <c r="M32" s="31">
        <f t="shared" si="4"/>
        <v>0</v>
      </c>
      <c r="N32" s="20">
        <f t="shared" si="5"/>
        <v>3036</v>
      </c>
      <c r="O32" s="28">
        <f t="shared" si="5"/>
        <v>1</v>
      </c>
      <c r="P32" s="20">
        <f t="shared" si="6"/>
        <v>0</v>
      </c>
      <c r="Q32" s="22">
        <f t="shared" si="0"/>
        <v>0</v>
      </c>
      <c r="T32" s="34"/>
    </row>
    <row r="33" spans="1:20" ht="38.25" x14ac:dyDescent="0.2">
      <c r="A33" s="39" t="s">
        <v>21</v>
      </c>
      <c r="B33" s="39" t="s">
        <v>102</v>
      </c>
      <c r="C33" s="8" t="s">
        <v>8</v>
      </c>
      <c r="D33" s="40">
        <v>56</v>
      </c>
      <c r="E33" s="26">
        <v>56</v>
      </c>
      <c r="F33" s="26"/>
      <c r="G33" s="24">
        <f t="shared" si="1"/>
        <v>56</v>
      </c>
      <c r="H33" s="41">
        <v>1010.46</v>
      </c>
      <c r="I33" s="20">
        <f t="shared" si="9"/>
        <v>56585.760000000002</v>
      </c>
      <c r="J33" s="41">
        <f t="shared" si="12"/>
        <v>56585.760000000002</v>
      </c>
      <c r="K33" s="31">
        <f t="shared" si="2"/>
        <v>1</v>
      </c>
      <c r="L33" s="19">
        <f t="shared" si="3"/>
        <v>0</v>
      </c>
      <c r="M33" s="31">
        <f t="shared" si="4"/>
        <v>0</v>
      </c>
      <c r="N33" s="20">
        <f t="shared" si="5"/>
        <v>56585.760000000002</v>
      </c>
      <c r="O33" s="28">
        <f t="shared" si="5"/>
        <v>1</v>
      </c>
      <c r="P33" s="20">
        <f t="shared" si="6"/>
        <v>0</v>
      </c>
      <c r="Q33" s="22">
        <f t="shared" si="0"/>
        <v>0</v>
      </c>
    </row>
    <row r="34" spans="1:20" ht="38.25" x14ac:dyDescent="0.2">
      <c r="A34" s="39" t="s">
        <v>22</v>
      </c>
      <c r="B34" s="39" t="s">
        <v>103</v>
      </c>
      <c r="C34" s="8" t="s">
        <v>20</v>
      </c>
      <c r="D34" s="40">
        <v>1829.22</v>
      </c>
      <c r="E34" s="26">
        <v>1829.22</v>
      </c>
      <c r="F34" s="26"/>
      <c r="G34" s="24">
        <f t="shared" si="1"/>
        <v>1829.22</v>
      </c>
      <c r="H34" s="41">
        <v>6.86</v>
      </c>
      <c r="I34" s="20">
        <f t="shared" si="9"/>
        <v>12548.449200000001</v>
      </c>
      <c r="J34" s="41">
        <f t="shared" si="12"/>
        <v>12548.449200000001</v>
      </c>
      <c r="K34" s="31">
        <f t="shared" si="2"/>
        <v>1</v>
      </c>
      <c r="L34" s="19">
        <f t="shared" si="3"/>
        <v>0</v>
      </c>
      <c r="M34" s="31">
        <f t="shared" si="4"/>
        <v>0</v>
      </c>
      <c r="N34" s="20">
        <f t="shared" si="5"/>
        <v>12548.449200000001</v>
      </c>
      <c r="O34" s="28">
        <f t="shared" si="5"/>
        <v>1</v>
      </c>
      <c r="P34" s="20">
        <f t="shared" si="6"/>
        <v>0</v>
      </c>
      <c r="Q34" s="22">
        <f t="shared" si="0"/>
        <v>0</v>
      </c>
      <c r="T34" s="34"/>
    </row>
    <row r="35" spans="1:20" ht="38.25" x14ac:dyDescent="0.2">
      <c r="A35" s="39" t="s">
        <v>23</v>
      </c>
      <c r="B35" s="39" t="s">
        <v>104</v>
      </c>
      <c r="C35" s="8" t="s">
        <v>20</v>
      </c>
      <c r="D35" s="40">
        <v>45.86</v>
      </c>
      <c r="E35" s="26">
        <v>45.86</v>
      </c>
      <c r="F35" s="26"/>
      <c r="G35" s="24">
        <f t="shared" si="1"/>
        <v>45.86</v>
      </c>
      <c r="H35" s="41">
        <v>10.5</v>
      </c>
      <c r="I35" s="20">
        <f t="shared" si="9"/>
        <v>481.53</v>
      </c>
      <c r="J35" s="41">
        <f t="shared" si="12"/>
        <v>481.53</v>
      </c>
      <c r="K35" s="31">
        <f t="shared" si="2"/>
        <v>1</v>
      </c>
      <c r="L35" s="19">
        <f t="shared" si="3"/>
        <v>0</v>
      </c>
      <c r="M35" s="31">
        <f t="shared" si="4"/>
        <v>0</v>
      </c>
      <c r="N35" s="20">
        <f t="shared" si="5"/>
        <v>481.53</v>
      </c>
      <c r="O35" s="28">
        <f t="shared" si="5"/>
        <v>1</v>
      </c>
      <c r="P35" s="20">
        <f t="shared" si="6"/>
        <v>0</v>
      </c>
      <c r="Q35" s="22">
        <f t="shared" si="0"/>
        <v>0</v>
      </c>
    </row>
    <row r="36" spans="1:20" ht="51" x14ac:dyDescent="0.2">
      <c r="A36" s="39" t="s">
        <v>105</v>
      </c>
      <c r="B36" s="39" t="s">
        <v>106</v>
      </c>
      <c r="C36" s="8" t="s">
        <v>20</v>
      </c>
      <c r="D36" s="40">
        <v>128.63999999999999</v>
      </c>
      <c r="E36" s="26">
        <v>128.63999999999999</v>
      </c>
      <c r="F36" s="26"/>
      <c r="G36" s="24">
        <f t="shared" si="1"/>
        <v>128.63999999999999</v>
      </c>
      <c r="H36" s="41">
        <v>214.23</v>
      </c>
      <c r="I36" s="20">
        <f t="shared" si="9"/>
        <v>27558.547199999997</v>
      </c>
      <c r="J36" s="41">
        <f t="shared" si="12"/>
        <v>27558.547199999997</v>
      </c>
      <c r="K36" s="31">
        <f t="shared" si="2"/>
        <v>1</v>
      </c>
      <c r="L36" s="19">
        <f t="shared" si="3"/>
        <v>0</v>
      </c>
      <c r="M36" s="31">
        <f t="shared" si="4"/>
        <v>0</v>
      </c>
      <c r="N36" s="20">
        <f t="shared" si="5"/>
        <v>27558.547199999997</v>
      </c>
      <c r="O36" s="28">
        <f t="shared" si="5"/>
        <v>1</v>
      </c>
      <c r="P36" s="20">
        <f t="shared" si="6"/>
        <v>0</v>
      </c>
      <c r="Q36" s="22">
        <f t="shared" si="0"/>
        <v>0</v>
      </c>
    </row>
    <row r="37" spans="1:20" x14ac:dyDescent="0.2">
      <c r="A37" s="39" t="s">
        <v>107</v>
      </c>
      <c r="B37" s="39" t="s">
        <v>108</v>
      </c>
      <c r="C37" s="8" t="s">
        <v>17</v>
      </c>
      <c r="D37" s="40">
        <v>1286.4000000000001</v>
      </c>
      <c r="E37" s="26">
        <v>1286.4000000000001</v>
      </c>
      <c r="F37" s="26"/>
      <c r="G37" s="24">
        <f t="shared" si="1"/>
        <v>1286.4000000000001</v>
      </c>
      <c r="H37" s="41">
        <v>16.64</v>
      </c>
      <c r="I37" s="20">
        <f t="shared" si="9"/>
        <v>21405.696000000004</v>
      </c>
      <c r="J37" s="41">
        <f t="shared" si="12"/>
        <v>21405.696000000004</v>
      </c>
      <c r="K37" s="31">
        <f t="shared" si="2"/>
        <v>1</v>
      </c>
      <c r="L37" s="19">
        <f t="shared" si="3"/>
        <v>0</v>
      </c>
      <c r="M37" s="31">
        <f t="shared" si="4"/>
        <v>0</v>
      </c>
      <c r="N37" s="20">
        <f t="shared" si="5"/>
        <v>21405.696000000004</v>
      </c>
      <c r="O37" s="28">
        <f t="shared" si="5"/>
        <v>1</v>
      </c>
      <c r="P37" s="20">
        <f t="shared" si="6"/>
        <v>0</v>
      </c>
      <c r="Q37" s="22">
        <f t="shared" si="0"/>
        <v>0</v>
      </c>
    </row>
    <row r="38" spans="1:20" ht="38.25" x14ac:dyDescent="0.2">
      <c r="A38" s="39" t="s">
        <v>109</v>
      </c>
      <c r="B38" s="39" t="s">
        <v>110</v>
      </c>
      <c r="C38" s="8" t="s">
        <v>20</v>
      </c>
      <c r="D38" s="40">
        <v>1477.18</v>
      </c>
      <c r="E38" s="26">
        <v>1477.18</v>
      </c>
      <c r="F38" s="26"/>
      <c r="G38" s="24">
        <f t="shared" si="1"/>
        <v>1477.18</v>
      </c>
      <c r="H38" s="41">
        <v>23.39</v>
      </c>
      <c r="I38" s="20">
        <f t="shared" si="9"/>
        <v>34551.2402</v>
      </c>
      <c r="J38" s="41">
        <f t="shared" si="12"/>
        <v>34551.2402</v>
      </c>
      <c r="K38" s="31">
        <f t="shared" si="2"/>
        <v>1</v>
      </c>
      <c r="L38" s="19">
        <f t="shared" si="3"/>
        <v>0</v>
      </c>
      <c r="M38" s="31">
        <f t="shared" si="4"/>
        <v>0</v>
      </c>
      <c r="N38" s="20">
        <f t="shared" si="5"/>
        <v>34551.2402</v>
      </c>
      <c r="O38" s="28">
        <f t="shared" si="5"/>
        <v>1</v>
      </c>
      <c r="P38" s="20">
        <f t="shared" si="6"/>
        <v>0</v>
      </c>
      <c r="Q38" s="22">
        <f t="shared" si="0"/>
        <v>0</v>
      </c>
      <c r="T38" s="34"/>
    </row>
    <row r="39" spans="1:20" x14ac:dyDescent="0.2">
      <c r="A39" s="39" t="s">
        <v>111</v>
      </c>
      <c r="B39" s="39" t="s">
        <v>19</v>
      </c>
      <c r="C39" s="8" t="s">
        <v>20</v>
      </c>
      <c r="D39" s="40">
        <v>517.27</v>
      </c>
      <c r="E39" s="26">
        <v>517.27</v>
      </c>
      <c r="F39" s="26"/>
      <c r="G39" s="24">
        <f t="shared" si="1"/>
        <v>517.27</v>
      </c>
      <c r="H39" s="41">
        <v>0.91</v>
      </c>
      <c r="I39" s="20">
        <f t="shared" si="9"/>
        <v>470.71570000000003</v>
      </c>
      <c r="J39" s="41">
        <f t="shared" si="12"/>
        <v>470.71570000000003</v>
      </c>
      <c r="K39" s="31">
        <f t="shared" si="2"/>
        <v>1</v>
      </c>
      <c r="L39" s="19">
        <f t="shared" si="3"/>
        <v>0</v>
      </c>
      <c r="M39" s="31">
        <f t="shared" si="4"/>
        <v>0</v>
      </c>
      <c r="N39" s="20">
        <f t="shared" si="5"/>
        <v>470.71570000000003</v>
      </c>
      <c r="O39" s="28">
        <f t="shared" si="5"/>
        <v>1</v>
      </c>
      <c r="P39" s="20">
        <f t="shared" si="6"/>
        <v>0</v>
      </c>
      <c r="Q39" s="22">
        <f t="shared" si="0"/>
        <v>0</v>
      </c>
    </row>
    <row r="40" spans="1:20" ht="25.5" x14ac:dyDescent="0.2">
      <c r="A40" s="39" t="s">
        <v>112</v>
      </c>
      <c r="B40" s="39" t="s">
        <v>113</v>
      </c>
      <c r="C40" s="8" t="s">
        <v>114</v>
      </c>
      <c r="D40" s="40">
        <v>775.91</v>
      </c>
      <c r="E40" s="26">
        <v>722</v>
      </c>
      <c r="F40" s="26">
        <f>D40-E40</f>
        <v>53.909999999999968</v>
      </c>
      <c r="G40" s="24">
        <f t="shared" si="1"/>
        <v>775.91</v>
      </c>
      <c r="H40" s="41">
        <v>41.96</v>
      </c>
      <c r="I40" s="20">
        <f t="shared" si="9"/>
        <v>32557.1836</v>
      </c>
      <c r="J40" s="41">
        <f t="shared" si="12"/>
        <v>30295.119999999999</v>
      </c>
      <c r="K40" s="31">
        <f t="shared" si="2"/>
        <v>0.93052029230194222</v>
      </c>
      <c r="L40" s="19">
        <f t="shared" si="3"/>
        <v>2262.0635999999986</v>
      </c>
      <c r="M40" s="31">
        <f t="shared" si="4"/>
        <v>6.9479707698057724E-2</v>
      </c>
      <c r="N40" s="20">
        <f t="shared" si="5"/>
        <v>32557.183599999997</v>
      </c>
      <c r="O40" s="28">
        <f t="shared" si="5"/>
        <v>1</v>
      </c>
      <c r="P40" s="51">
        <f t="shared" si="6"/>
        <v>0</v>
      </c>
      <c r="Q40" s="22">
        <f t="shared" si="0"/>
        <v>0</v>
      </c>
    </row>
    <row r="41" spans="1:20" ht="38.25" x14ac:dyDescent="0.2">
      <c r="A41" s="39" t="s">
        <v>115</v>
      </c>
      <c r="B41" s="39" t="s">
        <v>85</v>
      </c>
      <c r="C41" s="8" t="s">
        <v>86</v>
      </c>
      <c r="D41" s="40">
        <v>3103.63</v>
      </c>
      <c r="E41" s="26">
        <v>3103.63</v>
      </c>
      <c r="F41" s="26"/>
      <c r="G41" s="24">
        <f t="shared" si="1"/>
        <v>3103.63</v>
      </c>
      <c r="H41" s="41">
        <v>0.4</v>
      </c>
      <c r="I41" s="20">
        <f t="shared" si="9"/>
        <v>1241.4520000000002</v>
      </c>
      <c r="J41" s="41">
        <f t="shared" si="12"/>
        <v>1241.4520000000002</v>
      </c>
      <c r="K41" s="31">
        <f>J41/$I41</f>
        <v>1</v>
      </c>
      <c r="L41" s="19">
        <f t="shared" si="3"/>
        <v>0</v>
      </c>
      <c r="M41" s="31">
        <f t="shared" si="4"/>
        <v>0</v>
      </c>
      <c r="N41" s="20">
        <f t="shared" si="5"/>
        <v>1241.4520000000002</v>
      </c>
      <c r="O41" s="28">
        <f t="shared" si="5"/>
        <v>1</v>
      </c>
      <c r="P41" s="20">
        <f t="shared" si="6"/>
        <v>0</v>
      </c>
      <c r="Q41" s="22">
        <f t="shared" si="0"/>
        <v>0</v>
      </c>
    </row>
    <row r="42" spans="1:20" ht="25.5" x14ac:dyDescent="0.2">
      <c r="A42" s="39" t="s">
        <v>116</v>
      </c>
      <c r="B42" s="39" t="s">
        <v>117</v>
      </c>
      <c r="C42" s="8" t="s">
        <v>118</v>
      </c>
      <c r="D42" s="40">
        <v>198</v>
      </c>
      <c r="E42" s="26">
        <v>198</v>
      </c>
      <c r="F42" s="26"/>
      <c r="G42" s="24">
        <f t="shared" si="1"/>
        <v>198</v>
      </c>
      <c r="H42" s="41">
        <v>5.38</v>
      </c>
      <c r="I42" s="20">
        <f t="shared" si="9"/>
        <v>1065.24</v>
      </c>
      <c r="J42" s="41">
        <f t="shared" si="12"/>
        <v>1065.24</v>
      </c>
      <c r="K42" s="31">
        <f t="shared" si="2"/>
        <v>1</v>
      </c>
      <c r="L42" s="19">
        <f t="shared" si="3"/>
        <v>0</v>
      </c>
      <c r="M42" s="31">
        <f t="shared" si="4"/>
        <v>0</v>
      </c>
      <c r="N42" s="20">
        <f t="shared" si="5"/>
        <v>1065.24</v>
      </c>
      <c r="O42" s="28">
        <f t="shared" si="5"/>
        <v>1</v>
      </c>
      <c r="P42" s="20">
        <f t="shared" si="6"/>
        <v>0</v>
      </c>
      <c r="Q42" s="22">
        <f t="shared" si="0"/>
        <v>0</v>
      </c>
    </row>
    <row r="43" spans="1:20" x14ac:dyDescent="0.2">
      <c r="A43" s="39" t="s">
        <v>119</v>
      </c>
      <c r="B43" s="39" t="s">
        <v>120</v>
      </c>
      <c r="C43" s="8" t="s">
        <v>17</v>
      </c>
      <c r="D43" s="40">
        <v>3319.6</v>
      </c>
      <c r="E43" s="26">
        <v>3319.6</v>
      </c>
      <c r="F43" s="26"/>
      <c r="G43" s="24">
        <f t="shared" si="1"/>
        <v>3319.6</v>
      </c>
      <c r="H43" s="41">
        <v>32.64</v>
      </c>
      <c r="I43" s="20">
        <f t="shared" si="9"/>
        <v>108351.74400000001</v>
      </c>
      <c r="J43" s="41">
        <f t="shared" si="12"/>
        <v>108351.74400000001</v>
      </c>
      <c r="K43" s="31">
        <f t="shared" si="2"/>
        <v>1</v>
      </c>
      <c r="L43" s="19">
        <f t="shared" si="3"/>
        <v>0</v>
      </c>
      <c r="M43" s="31">
        <f t="shared" si="4"/>
        <v>0</v>
      </c>
      <c r="N43" s="20">
        <f t="shared" si="5"/>
        <v>108351.74400000001</v>
      </c>
      <c r="O43" s="28">
        <f t="shared" si="5"/>
        <v>1</v>
      </c>
      <c r="P43" s="20">
        <f t="shared" si="6"/>
        <v>0</v>
      </c>
      <c r="Q43" s="22">
        <f t="shared" si="0"/>
        <v>0</v>
      </c>
      <c r="T43" s="34"/>
    </row>
    <row r="44" spans="1:20" ht="25.5" x14ac:dyDescent="0.2">
      <c r="A44" s="39" t="s">
        <v>121</v>
      </c>
      <c r="B44" s="39" t="s">
        <v>122</v>
      </c>
      <c r="C44" s="8" t="s">
        <v>24</v>
      </c>
      <c r="D44" s="40">
        <v>956</v>
      </c>
      <c r="E44" s="26">
        <v>956</v>
      </c>
      <c r="F44" s="26"/>
      <c r="G44" s="24">
        <f t="shared" si="1"/>
        <v>956</v>
      </c>
      <c r="H44" s="41">
        <v>105.34</v>
      </c>
      <c r="I44" s="20">
        <f t="shared" si="9"/>
        <v>100705.04000000001</v>
      </c>
      <c r="J44" s="41">
        <f t="shared" si="12"/>
        <v>100705.04000000001</v>
      </c>
      <c r="K44" s="31">
        <f t="shared" si="2"/>
        <v>1</v>
      </c>
      <c r="L44" s="19">
        <f t="shared" si="3"/>
        <v>0</v>
      </c>
      <c r="M44" s="31">
        <f t="shared" si="4"/>
        <v>0</v>
      </c>
      <c r="N44" s="20">
        <f t="shared" si="5"/>
        <v>100705.04000000001</v>
      </c>
      <c r="O44" s="28">
        <f t="shared" si="5"/>
        <v>1</v>
      </c>
      <c r="P44" s="20">
        <f t="shared" si="6"/>
        <v>0</v>
      </c>
      <c r="Q44" s="22">
        <f t="shared" si="0"/>
        <v>0</v>
      </c>
      <c r="T44" s="34"/>
    </row>
    <row r="45" spans="1:20" ht="25.5" x14ac:dyDescent="0.2">
      <c r="A45" s="39" t="s">
        <v>123</v>
      </c>
      <c r="B45" s="39" t="s">
        <v>124</v>
      </c>
      <c r="C45" s="8" t="s">
        <v>24</v>
      </c>
      <c r="D45" s="40">
        <v>139</v>
      </c>
      <c r="E45" s="26">
        <v>106</v>
      </c>
      <c r="F45" s="26">
        <f>D45-E45</f>
        <v>33</v>
      </c>
      <c r="G45" s="24">
        <f t="shared" si="1"/>
        <v>139</v>
      </c>
      <c r="H45" s="41">
        <v>148.26</v>
      </c>
      <c r="I45" s="20">
        <f t="shared" si="9"/>
        <v>20608.14</v>
      </c>
      <c r="J45" s="41">
        <f t="shared" si="12"/>
        <v>15715.56</v>
      </c>
      <c r="K45" s="31">
        <f t="shared" si="2"/>
        <v>0.76258992805755399</v>
      </c>
      <c r="L45" s="19">
        <f t="shared" si="3"/>
        <v>4892.58</v>
      </c>
      <c r="M45" s="31">
        <f t="shared" si="4"/>
        <v>0.23741007194244604</v>
      </c>
      <c r="N45" s="20">
        <f t="shared" si="5"/>
        <v>20608.14</v>
      </c>
      <c r="O45" s="28">
        <f t="shared" si="5"/>
        <v>1</v>
      </c>
      <c r="P45" s="51">
        <f t="shared" si="6"/>
        <v>0</v>
      </c>
      <c r="Q45" s="22">
        <f t="shared" si="0"/>
        <v>0</v>
      </c>
    </row>
    <row r="46" spans="1:20" ht="25.5" x14ac:dyDescent="0.2">
      <c r="A46" s="39" t="s">
        <v>125</v>
      </c>
      <c r="B46" s="39" t="s">
        <v>126</v>
      </c>
      <c r="C46" s="8" t="s">
        <v>24</v>
      </c>
      <c r="D46" s="40">
        <v>55</v>
      </c>
      <c r="E46" s="26">
        <v>22</v>
      </c>
      <c r="F46" s="26">
        <v>33</v>
      </c>
      <c r="G46" s="24">
        <f t="shared" si="1"/>
        <v>55</v>
      </c>
      <c r="H46" s="41">
        <v>249.65</v>
      </c>
      <c r="I46" s="20">
        <f t="shared" si="9"/>
        <v>13730.75</v>
      </c>
      <c r="J46" s="41">
        <f t="shared" si="12"/>
        <v>5492.3</v>
      </c>
      <c r="K46" s="31">
        <f t="shared" si="2"/>
        <v>0.4</v>
      </c>
      <c r="L46" s="19">
        <f t="shared" si="3"/>
        <v>8238.4500000000007</v>
      </c>
      <c r="M46" s="31">
        <f t="shared" si="4"/>
        <v>0.60000000000000009</v>
      </c>
      <c r="N46" s="20">
        <f t="shared" si="5"/>
        <v>13730.75</v>
      </c>
      <c r="O46" s="28">
        <f t="shared" si="5"/>
        <v>1</v>
      </c>
      <c r="P46" s="51">
        <v>0</v>
      </c>
      <c r="Q46" s="22">
        <f t="shared" si="0"/>
        <v>0</v>
      </c>
    </row>
    <row r="47" spans="1:20" ht="51" x14ac:dyDescent="0.2">
      <c r="A47" s="39" t="s">
        <v>127</v>
      </c>
      <c r="B47" s="39" t="s">
        <v>128</v>
      </c>
      <c r="C47" s="8" t="s">
        <v>8</v>
      </c>
      <c r="D47" s="40">
        <v>28</v>
      </c>
      <c r="E47" s="26">
        <v>28</v>
      </c>
      <c r="F47" s="26"/>
      <c r="G47" s="24">
        <f t="shared" si="1"/>
        <v>28</v>
      </c>
      <c r="H47" s="41">
        <v>2611.73</v>
      </c>
      <c r="I47" s="20">
        <f t="shared" si="9"/>
        <v>73128.44</v>
      </c>
      <c r="J47" s="41">
        <f t="shared" si="12"/>
        <v>73128.44</v>
      </c>
      <c r="K47" s="31">
        <f t="shared" si="2"/>
        <v>1</v>
      </c>
      <c r="L47" s="19">
        <f t="shared" si="3"/>
        <v>0</v>
      </c>
      <c r="M47" s="31">
        <f t="shared" si="4"/>
        <v>0</v>
      </c>
      <c r="N47" s="20">
        <f t="shared" si="5"/>
        <v>73128.44</v>
      </c>
      <c r="O47" s="28">
        <f t="shared" si="5"/>
        <v>1</v>
      </c>
      <c r="P47" s="20">
        <f t="shared" si="6"/>
        <v>0</v>
      </c>
      <c r="Q47" s="22">
        <f t="shared" si="0"/>
        <v>0</v>
      </c>
    </row>
    <row r="48" spans="1:20" ht="25.5" x14ac:dyDescent="0.2">
      <c r="A48" s="39" t="s">
        <v>129</v>
      </c>
      <c r="B48" s="39" t="s">
        <v>130</v>
      </c>
      <c r="C48" s="8" t="s">
        <v>8</v>
      </c>
      <c r="D48" s="40">
        <v>4</v>
      </c>
      <c r="E48" s="26">
        <v>3</v>
      </c>
      <c r="F48" s="26">
        <v>1</v>
      </c>
      <c r="G48" s="24">
        <f t="shared" si="1"/>
        <v>4</v>
      </c>
      <c r="H48" s="41">
        <v>1534.66</v>
      </c>
      <c r="I48" s="20">
        <f t="shared" si="9"/>
        <v>6138.64</v>
      </c>
      <c r="J48" s="41">
        <f t="shared" si="12"/>
        <v>4603.9800000000005</v>
      </c>
      <c r="K48" s="31">
        <f t="shared" si="2"/>
        <v>0.75</v>
      </c>
      <c r="L48" s="19">
        <f t="shared" si="3"/>
        <v>1534.66</v>
      </c>
      <c r="M48" s="31">
        <f t="shared" si="4"/>
        <v>0.25</v>
      </c>
      <c r="N48" s="20">
        <f t="shared" si="5"/>
        <v>6138.64</v>
      </c>
      <c r="O48" s="28">
        <f t="shared" si="5"/>
        <v>1</v>
      </c>
      <c r="P48" s="51">
        <f t="shared" si="6"/>
        <v>0</v>
      </c>
      <c r="Q48" s="22">
        <f t="shared" si="0"/>
        <v>0</v>
      </c>
      <c r="T48" s="34"/>
    </row>
    <row r="49" spans="1:20" x14ac:dyDescent="0.2">
      <c r="A49" s="7" t="s">
        <v>25</v>
      </c>
      <c r="B49" s="7" t="s">
        <v>131</v>
      </c>
      <c r="C49" s="8"/>
      <c r="D49" s="40"/>
      <c r="E49" s="26"/>
      <c r="F49" s="26"/>
      <c r="G49" s="24"/>
      <c r="H49" s="41"/>
      <c r="I49" s="19">
        <f>I50+I51+I52+I53+I54</f>
        <v>3886.7092000000002</v>
      </c>
      <c r="J49" s="43">
        <f>SUM(J50:J54)</f>
        <v>0</v>
      </c>
      <c r="K49" s="31">
        <f t="shared" si="2"/>
        <v>0</v>
      </c>
      <c r="L49" s="19">
        <f>L50+L51+L52+L53+L54</f>
        <v>3886.7092000000002</v>
      </c>
      <c r="M49" s="31">
        <f t="shared" si="4"/>
        <v>1</v>
      </c>
      <c r="N49" s="20">
        <f t="shared" si="5"/>
        <v>3886.7092000000002</v>
      </c>
      <c r="O49" s="28">
        <f t="shared" si="5"/>
        <v>1</v>
      </c>
      <c r="P49" s="51">
        <f t="shared" si="6"/>
        <v>0</v>
      </c>
      <c r="Q49" s="22">
        <f t="shared" si="0"/>
        <v>0</v>
      </c>
    </row>
    <row r="50" spans="1:20" ht="38.25" x14ac:dyDescent="0.2">
      <c r="A50" s="39" t="s">
        <v>26</v>
      </c>
      <c r="B50" s="39" t="s">
        <v>27</v>
      </c>
      <c r="C50" s="8" t="s">
        <v>20</v>
      </c>
      <c r="D50" s="40">
        <v>0.24</v>
      </c>
      <c r="E50" s="26">
        <v>0</v>
      </c>
      <c r="F50" s="56">
        <v>0.24</v>
      </c>
      <c r="G50" s="24">
        <f t="shared" si="1"/>
        <v>0.24</v>
      </c>
      <c r="H50" s="41">
        <v>44.55</v>
      </c>
      <c r="I50" s="20">
        <f t="shared" si="9"/>
        <v>10.691999999999998</v>
      </c>
      <c r="J50" s="41">
        <f t="shared" si="12"/>
        <v>0</v>
      </c>
      <c r="K50" s="31">
        <f t="shared" si="2"/>
        <v>0</v>
      </c>
      <c r="L50" s="19">
        <f t="shared" si="3"/>
        <v>10.691999999999998</v>
      </c>
      <c r="M50" s="31">
        <f t="shared" si="4"/>
        <v>1</v>
      </c>
      <c r="N50" s="20">
        <f t="shared" si="5"/>
        <v>10.691999999999998</v>
      </c>
      <c r="O50" s="28">
        <f t="shared" si="5"/>
        <v>1</v>
      </c>
      <c r="P50" s="52">
        <f t="shared" si="6"/>
        <v>0</v>
      </c>
      <c r="Q50" s="22">
        <f t="shared" si="0"/>
        <v>0</v>
      </c>
    </row>
    <row r="51" spans="1:20" ht="25.5" x14ac:dyDescent="0.2">
      <c r="A51" s="39" t="s">
        <v>28</v>
      </c>
      <c r="B51" s="39" t="s">
        <v>132</v>
      </c>
      <c r="C51" s="8" t="s">
        <v>8</v>
      </c>
      <c r="D51" s="40">
        <v>1</v>
      </c>
      <c r="E51" s="26">
        <v>0</v>
      </c>
      <c r="F51" s="56">
        <v>1</v>
      </c>
      <c r="G51" s="24">
        <f t="shared" si="1"/>
        <v>1</v>
      </c>
      <c r="H51" s="41">
        <v>1810.02</v>
      </c>
      <c r="I51" s="20">
        <f t="shared" si="9"/>
        <v>1810.02</v>
      </c>
      <c r="J51" s="41">
        <f t="shared" si="12"/>
        <v>0</v>
      </c>
      <c r="K51" s="31">
        <f t="shared" si="2"/>
        <v>0</v>
      </c>
      <c r="L51" s="19">
        <f t="shared" si="3"/>
        <v>1810.02</v>
      </c>
      <c r="M51" s="31">
        <f t="shared" si="4"/>
        <v>1</v>
      </c>
      <c r="N51" s="20">
        <f t="shared" si="5"/>
        <v>1810.02</v>
      </c>
      <c r="O51" s="28">
        <f t="shared" si="5"/>
        <v>1</v>
      </c>
      <c r="P51" s="52">
        <f t="shared" si="6"/>
        <v>0</v>
      </c>
      <c r="Q51" s="22">
        <f t="shared" si="0"/>
        <v>0</v>
      </c>
    </row>
    <row r="52" spans="1:20" ht="51" x14ac:dyDescent="0.2">
      <c r="A52" s="39" t="s">
        <v>29</v>
      </c>
      <c r="B52" s="39" t="s">
        <v>133</v>
      </c>
      <c r="C52" s="8" t="s">
        <v>20</v>
      </c>
      <c r="D52" s="40">
        <v>1.04</v>
      </c>
      <c r="E52" s="26">
        <v>0</v>
      </c>
      <c r="F52" s="56">
        <v>1.04</v>
      </c>
      <c r="G52" s="24">
        <f t="shared" si="1"/>
        <v>1.04</v>
      </c>
      <c r="H52" s="41">
        <v>1746.14</v>
      </c>
      <c r="I52" s="20">
        <f t="shared" si="9"/>
        <v>1815.9856000000002</v>
      </c>
      <c r="J52" s="41">
        <f t="shared" si="12"/>
        <v>0</v>
      </c>
      <c r="K52" s="31">
        <f t="shared" si="2"/>
        <v>0</v>
      </c>
      <c r="L52" s="19">
        <f t="shared" si="3"/>
        <v>1815.9856000000002</v>
      </c>
      <c r="M52" s="31">
        <f t="shared" si="4"/>
        <v>1</v>
      </c>
      <c r="N52" s="20">
        <f t="shared" si="5"/>
        <v>1815.9856000000002</v>
      </c>
      <c r="O52" s="28">
        <f t="shared" si="5"/>
        <v>1</v>
      </c>
      <c r="P52" s="52">
        <f t="shared" si="6"/>
        <v>0</v>
      </c>
      <c r="Q52" s="22">
        <f t="shared" si="0"/>
        <v>0</v>
      </c>
    </row>
    <row r="53" spans="1:20" ht="51" x14ac:dyDescent="0.2">
      <c r="A53" s="39" t="s">
        <v>30</v>
      </c>
      <c r="B53" s="39" t="s">
        <v>134</v>
      </c>
      <c r="C53" s="8" t="s">
        <v>17</v>
      </c>
      <c r="D53" s="40">
        <v>1.24</v>
      </c>
      <c r="E53" s="24">
        <v>0</v>
      </c>
      <c r="F53" s="56">
        <v>1.24</v>
      </c>
      <c r="G53" s="24">
        <f t="shared" si="1"/>
        <v>1.24</v>
      </c>
      <c r="H53" s="41">
        <v>74.489999999999995</v>
      </c>
      <c r="I53" s="20">
        <f t="shared" si="9"/>
        <v>92.367599999999996</v>
      </c>
      <c r="J53" s="41">
        <f t="shared" si="12"/>
        <v>0</v>
      </c>
      <c r="K53" s="31">
        <f>J53/$I53</f>
        <v>0</v>
      </c>
      <c r="L53" s="19">
        <f t="shared" si="3"/>
        <v>92.367599999999996</v>
      </c>
      <c r="M53" s="31">
        <f t="shared" si="4"/>
        <v>1</v>
      </c>
      <c r="N53" s="20">
        <f t="shared" si="5"/>
        <v>92.367599999999996</v>
      </c>
      <c r="O53" s="28">
        <f t="shared" si="5"/>
        <v>1</v>
      </c>
      <c r="P53" s="52">
        <f t="shared" si="6"/>
        <v>0</v>
      </c>
      <c r="Q53" s="22">
        <f t="shared" si="0"/>
        <v>0</v>
      </c>
      <c r="T53" s="34"/>
    </row>
    <row r="54" spans="1:20" ht="38.25" x14ac:dyDescent="0.2">
      <c r="A54" s="39" t="s">
        <v>31</v>
      </c>
      <c r="B54" s="39" t="s">
        <v>135</v>
      </c>
      <c r="C54" s="8" t="s">
        <v>17</v>
      </c>
      <c r="D54" s="40">
        <v>6.96</v>
      </c>
      <c r="E54" s="26">
        <v>0</v>
      </c>
      <c r="F54" s="56">
        <v>6.96</v>
      </c>
      <c r="G54" s="24">
        <f t="shared" si="1"/>
        <v>6.96</v>
      </c>
      <c r="H54" s="41">
        <v>22.65</v>
      </c>
      <c r="I54" s="20">
        <f t="shared" si="9"/>
        <v>157.64399999999998</v>
      </c>
      <c r="J54" s="41">
        <f t="shared" si="12"/>
        <v>0</v>
      </c>
      <c r="K54" s="31">
        <f t="shared" si="2"/>
        <v>0</v>
      </c>
      <c r="L54" s="19">
        <f t="shared" si="3"/>
        <v>157.64399999999998</v>
      </c>
      <c r="M54" s="31">
        <f t="shared" si="4"/>
        <v>1</v>
      </c>
      <c r="N54" s="20">
        <f t="shared" si="5"/>
        <v>157.64399999999998</v>
      </c>
      <c r="O54" s="28">
        <f t="shared" si="5"/>
        <v>1</v>
      </c>
      <c r="P54" s="52">
        <f t="shared" si="6"/>
        <v>0</v>
      </c>
      <c r="Q54" s="22">
        <f t="shared" si="0"/>
        <v>0</v>
      </c>
    </row>
    <row r="55" spans="1:20" x14ac:dyDescent="0.2">
      <c r="A55" s="7" t="s">
        <v>32</v>
      </c>
      <c r="B55" s="7" t="s">
        <v>136</v>
      </c>
      <c r="C55" s="8"/>
      <c r="D55" s="40"/>
      <c r="E55" s="24"/>
      <c r="F55" s="24"/>
      <c r="G55" s="24"/>
      <c r="H55" s="41"/>
      <c r="I55" s="19">
        <f>I56+I58</f>
        <v>14028.439999999999</v>
      </c>
      <c r="J55" s="43">
        <f>J56+J58</f>
        <v>14028.440000000002</v>
      </c>
      <c r="K55" s="31">
        <f t="shared" si="2"/>
        <v>1.0000000000000002</v>
      </c>
      <c r="L55" s="19">
        <f>L56+L58</f>
        <v>0</v>
      </c>
      <c r="M55" s="31">
        <f t="shared" si="4"/>
        <v>0</v>
      </c>
      <c r="N55" s="20">
        <f t="shared" si="5"/>
        <v>14028.440000000002</v>
      </c>
      <c r="O55" s="28">
        <f t="shared" si="5"/>
        <v>1.0000000000000002</v>
      </c>
      <c r="P55" s="20">
        <f t="shared" si="6"/>
        <v>0</v>
      </c>
      <c r="Q55" s="22">
        <f t="shared" si="0"/>
        <v>0</v>
      </c>
      <c r="T55" s="34"/>
    </row>
    <row r="56" spans="1:20" x14ac:dyDescent="0.2">
      <c r="A56" s="7" t="s">
        <v>33</v>
      </c>
      <c r="B56" s="7" t="s">
        <v>137</v>
      </c>
      <c r="C56" s="8"/>
      <c r="D56" s="40"/>
      <c r="E56" s="26"/>
      <c r="F56" s="26"/>
      <c r="G56" s="24"/>
      <c r="H56" s="41"/>
      <c r="I56" s="19">
        <f>I57</f>
        <v>9603.6759999999995</v>
      </c>
      <c r="J56" s="43">
        <f>J57</f>
        <v>9603.6760000000013</v>
      </c>
      <c r="K56" s="31">
        <f t="shared" si="2"/>
        <v>1.0000000000000002</v>
      </c>
      <c r="L56" s="19">
        <f>L57</f>
        <v>0</v>
      </c>
      <c r="M56" s="31">
        <f t="shared" si="4"/>
        <v>0</v>
      </c>
      <c r="N56" s="20">
        <f t="shared" si="5"/>
        <v>9603.6760000000013</v>
      </c>
      <c r="O56" s="28">
        <f t="shared" si="5"/>
        <v>1.0000000000000002</v>
      </c>
      <c r="P56" s="20">
        <f t="shared" si="6"/>
        <v>0</v>
      </c>
      <c r="Q56" s="22">
        <f t="shared" si="0"/>
        <v>0</v>
      </c>
    </row>
    <row r="57" spans="1:20" ht="38.25" x14ac:dyDescent="0.2">
      <c r="A57" s="39" t="s">
        <v>34</v>
      </c>
      <c r="B57" s="39" t="s">
        <v>85</v>
      </c>
      <c r="C57" s="8" t="s">
        <v>86</v>
      </c>
      <c r="D57" s="40">
        <v>24009.19</v>
      </c>
      <c r="E57" s="26">
        <v>24009.190000000002</v>
      </c>
      <c r="F57" s="26"/>
      <c r="G57" s="24">
        <f t="shared" si="1"/>
        <v>24009.190000000002</v>
      </c>
      <c r="H57" s="41">
        <v>0.4</v>
      </c>
      <c r="I57" s="20">
        <f t="shared" ref="I57" si="13">D57*H57</f>
        <v>9603.6759999999995</v>
      </c>
      <c r="J57" s="41">
        <f t="shared" ref="J57" si="14">E57*H57</f>
        <v>9603.6760000000013</v>
      </c>
      <c r="K57" s="31">
        <f t="shared" si="2"/>
        <v>1.0000000000000002</v>
      </c>
      <c r="L57" s="19">
        <f t="shared" si="3"/>
        <v>0</v>
      </c>
      <c r="M57" s="31">
        <f t="shared" si="4"/>
        <v>0</v>
      </c>
      <c r="N57" s="20">
        <f t="shared" si="5"/>
        <v>9603.6760000000013</v>
      </c>
      <c r="O57" s="28">
        <f t="shared" si="5"/>
        <v>1.0000000000000002</v>
      </c>
      <c r="P57" s="20">
        <f t="shared" si="6"/>
        <v>0</v>
      </c>
      <c r="Q57" s="22">
        <f t="shared" si="0"/>
        <v>0</v>
      </c>
    </row>
    <row r="58" spans="1:20" x14ac:dyDescent="0.2">
      <c r="A58" s="7" t="s">
        <v>35</v>
      </c>
      <c r="B58" s="7" t="s">
        <v>138</v>
      </c>
      <c r="C58" s="8"/>
      <c r="D58" s="40"/>
      <c r="E58" s="26"/>
      <c r="F58" s="26"/>
      <c r="G58" s="24"/>
      <c r="H58" s="41"/>
      <c r="I58" s="19">
        <f>I59</f>
        <v>4424.7640000000001</v>
      </c>
      <c r="J58" s="43">
        <f>J59</f>
        <v>4424.7640000000001</v>
      </c>
      <c r="K58" s="31">
        <f t="shared" si="2"/>
        <v>1</v>
      </c>
      <c r="L58" s="19">
        <f>L59</f>
        <v>0</v>
      </c>
      <c r="M58" s="31">
        <f t="shared" si="4"/>
        <v>0</v>
      </c>
      <c r="N58" s="20">
        <f t="shared" si="5"/>
        <v>4424.7640000000001</v>
      </c>
      <c r="O58" s="28">
        <f t="shared" si="5"/>
        <v>1</v>
      </c>
      <c r="P58" s="20">
        <f t="shared" si="6"/>
        <v>0</v>
      </c>
      <c r="Q58" s="22">
        <f t="shared" si="0"/>
        <v>0</v>
      </c>
    </row>
    <row r="59" spans="1:20" ht="38.25" x14ac:dyDescent="0.2">
      <c r="A59" s="39" t="s">
        <v>36</v>
      </c>
      <c r="B59" s="39" t="s">
        <v>85</v>
      </c>
      <c r="C59" s="8" t="s">
        <v>86</v>
      </c>
      <c r="D59" s="40">
        <v>11061.91</v>
      </c>
      <c r="E59" s="24">
        <v>11061.91</v>
      </c>
      <c r="F59" s="24"/>
      <c r="G59" s="24">
        <f t="shared" si="1"/>
        <v>11061.91</v>
      </c>
      <c r="H59" s="41">
        <v>0.4</v>
      </c>
      <c r="I59" s="20">
        <f t="shared" ref="I59" si="15">D59*H59</f>
        <v>4424.7640000000001</v>
      </c>
      <c r="J59" s="41">
        <f t="shared" ref="J59" si="16">E59*H59</f>
        <v>4424.7640000000001</v>
      </c>
      <c r="K59" s="31">
        <f t="shared" si="2"/>
        <v>1</v>
      </c>
      <c r="L59" s="19">
        <f t="shared" si="3"/>
        <v>0</v>
      </c>
      <c r="M59" s="31">
        <f t="shared" si="4"/>
        <v>0</v>
      </c>
      <c r="N59" s="20">
        <f t="shared" si="5"/>
        <v>4424.7640000000001</v>
      </c>
      <c r="O59" s="28">
        <f t="shared" si="5"/>
        <v>1</v>
      </c>
      <c r="P59" s="20">
        <f t="shared" si="6"/>
        <v>0</v>
      </c>
      <c r="Q59" s="22">
        <f t="shared" si="0"/>
        <v>0</v>
      </c>
      <c r="T59" s="34"/>
    </row>
    <row r="60" spans="1:20" x14ac:dyDescent="0.2">
      <c r="A60" s="7" t="s">
        <v>37</v>
      </c>
      <c r="B60" s="7" t="s">
        <v>5</v>
      </c>
      <c r="C60" s="8"/>
      <c r="D60" s="40"/>
      <c r="E60" s="24"/>
      <c r="F60" s="24"/>
      <c r="G60" s="24"/>
      <c r="H60" s="41"/>
      <c r="I60" s="19">
        <f>I61+I62</f>
        <v>87142.36</v>
      </c>
      <c r="J60" s="43">
        <f>J61+J62</f>
        <v>69706.00511100002</v>
      </c>
      <c r="K60" s="31">
        <f t="shared" si="2"/>
        <v>0.79990954010196669</v>
      </c>
      <c r="L60" s="19">
        <f>L61+L62</f>
        <v>14932.243</v>
      </c>
      <c r="M60" s="31">
        <f t="shared" si="4"/>
        <v>0.17135458576058762</v>
      </c>
      <c r="N60" s="20">
        <f t="shared" si="5"/>
        <v>84638.248111000023</v>
      </c>
      <c r="O60" s="28">
        <f t="shared" si="5"/>
        <v>0.97126412586255428</v>
      </c>
      <c r="P60" s="20">
        <f t="shared" si="6"/>
        <v>2504.111888999978</v>
      </c>
      <c r="Q60" s="22">
        <f t="shared" si="0"/>
        <v>2.8735874137445716E-2</v>
      </c>
      <c r="T60" s="34"/>
    </row>
    <row r="61" spans="1:20" s="30" customFormat="1" x14ac:dyDescent="0.2">
      <c r="A61" s="7" t="s">
        <v>38</v>
      </c>
      <c r="B61" s="7" t="s">
        <v>7</v>
      </c>
      <c r="C61" s="38" t="s">
        <v>8</v>
      </c>
      <c r="D61" s="42">
        <v>1</v>
      </c>
      <c r="E61" s="24">
        <v>0.98477000000000015</v>
      </c>
      <c r="F61" s="57">
        <v>0.01</v>
      </c>
      <c r="G61" s="24">
        <f t="shared" si="1"/>
        <v>0.99477000000000015</v>
      </c>
      <c r="H61" s="43">
        <v>70784.3</v>
      </c>
      <c r="I61" s="19">
        <f t="shared" ref="I61" si="17">D61*H61</f>
        <v>70784.3</v>
      </c>
      <c r="J61" s="43">
        <f>E61*H61-0.25</f>
        <v>69706.00511100002</v>
      </c>
      <c r="K61" s="31">
        <f t="shared" si="2"/>
        <v>0.98476646814335977</v>
      </c>
      <c r="L61" s="19">
        <f t="shared" si="3"/>
        <v>707.84300000000007</v>
      </c>
      <c r="M61" s="31">
        <f t="shared" si="4"/>
        <v>0.01</v>
      </c>
      <c r="N61" s="19">
        <f t="shared" si="5"/>
        <v>70413.848111000014</v>
      </c>
      <c r="O61" s="31">
        <f t="shared" si="5"/>
        <v>0.99476646814335978</v>
      </c>
      <c r="P61" s="19">
        <f t="shared" si="6"/>
        <v>370.45188899998902</v>
      </c>
      <c r="Q61" s="44">
        <f t="shared" si="0"/>
        <v>5.2335318566402167E-3</v>
      </c>
      <c r="T61" s="34"/>
    </row>
    <row r="62" spans="1:20" x14ac:dyDescent="0.2">
      <c r="A62" s="7" t="s">
        <v>39</v>
      </c>
      <c r="B62" s="7" t="s">
        <v>139</v>
      </c>
      <c r="C62" s="8"/>
      <c r="D62" s="40"/>
      <c r="E62" s="26"/>
      <c r="F62" s="26"/>
      <c r="G62" s="24"/>
      <c r="H62" s="41"/>
      <c r="I62" s="19">
        <f>I63+I64+I65+I66+I67+I68</f>
        <v>16358.06</v>
      </c>
      <c r="J62" s="43">
        <f>SUM(J63:J68)</f>
        <v>0</v>
      </c>
      <c r="K62" s="31">
        <f t="shared" si="2"/>
        <v>0</v>
      </c>
      <c r="L62" s="19">
        <f>L63+L64+L65+L66+L67+L68</f>
        <v>14224.4</v>
      </c>
      <c r="M62" s="31">
        <f t="shared" si="4"/>
        <v>0.86956521739130432</v>
      </c>
      <c r="N62" s="20">
        <f t="shared" si="5"/>
        <v>14224.4</v>
      </c>
      <c r="O62" s="28">
        <f t="shared" si="5"/>
        <v>0.86956521739130432</v>
      </c>
      <c r="P62" s="20">
        <f t="shared" si="6"/>
        <v>2133.66</v>
      </c>
      <c r="Q62" s="22">
        <f t="shared" si="0"/>
        <v>0.13043478260869568</v>
      </c>
    </row>
    <row r="63" spans="1:20" x14ac:dyDescent="0.2">
      <c r="A63" s="39" t="s">
        <v>140</v>
      </c>
      <c r="B63" s="39" t="s">
        <v>141</v>
      </c>
      <c r="C63" s="8" t="s">
        <v>8</v>
      </c>
      <c r="D63" s="40">
        <v>23</v>
      </c>
      <c r="E63" s="26">
        <v>0</v>
      </c>
      <c r="F63" s="26">
        <v>20</v>
      </c>
      <c r="G63" s="24">
        <f t="shared" si="1"/>
        <v>20</v>
      </c>
      <c r="H63" s="41">
        <v>149.85</v>
      </c>
      <c r="I63" s="20">
        <f t="shared" ref="I63:I72" si="18">D63*H63</f>
        <v>3446.5499999999997</v>
      </c>
      <c r="J63" s="41">
        <f t="shared" ref="J63:J72" si="19">E63*H63</f>
        <v>0</v>
      </c>
      <c r="K63" s="31">
        <f t="shared" si="2"/>
        <v>0</v>
      </c>
      <c r="L63" s="19">
        <f t="shared" si="3"/>
        <v>2997</v>
      </c>
      <c r="M63" s="31">
        <f t="shared" si="4"/>
        <v>0.86956521739130443</v>
      </c>
      <c r="N63" s="20">
        <f t="shared" si="5"/>
        <v>2997</v>
      </c>
      <c r="O63" s="28">
        <f t="shared" si="5"/>
        <v>0.86956521739130443</v>
      </c>
      <c r="P63" s="20">
        <f t="shared" si="6"/>
        <v>449.54999999999973</v>
      </c>
      <c r="Q63" s="22">
        <f t="shared" si="0"/>
        <v>0.13043478260869557</v>
      </c>
    </row>
    <row r="64" spans="1:20" x14ac:dyDescent="0.2">
      <c r="A64" s="39" t="s">
        <v>142</v>
      </c>
      <c r="B64" s="39" t="s">
        <v>143</v>
      </c>
      <c r="C64" s="8" t="s">
        <v>8</v>
      </c>
      <c r="D64" s="40">
        <v>23</v>
      </c>
      <c r="E64" s="26">
        <v>0</v>
      </c>
      <c r="F64" s="26">
        <v>20</v>
      </c>
      <c r="G64" s="24">
        <f t="shared" si="1"/>
        <v>20</v>
      </c>
      <c r="H64" s="41">
        <v>134.87</v>
      </c>
      <c r="I64" s="20">
        <f t="shared" si="18"/>
        <v>3102.01</v>
      </c>
      <c r="J64" s="41">
        <f t="shared" si="19"/>
        <v>0</v>
      </c>
      <c r="K64" s="31">
        <f t="shared" si="2"/>
        <v>0</v>
      </c>
      <c r="L64" s="19">
        <f t="shared" si="3"/>
        <v>2697.4</v>
      </c>
      <c r="M64" s="31">
        <f t="shared" si="4"/>
        <v>0.86956521739130432</v>
      </c>
      <c r="N64" s="20">
        <f t="shared" si="5"/>
        <v>2697.4</v>
      </c>
      <c r="O64" s="28">
        <f t="shared" si="5"/>
        <v>0.86956521739130432</v>
      </c>
      <c r="P64" s="20">
        <f t="shared" si="6"/>
        <v>404.61000000000013</v>
      </c>
      <c r="Q64" s="22">
        <f t="shared" si="0"/>
        <v>0.13043478260869568</v>
      </c>
    </row>
    <row r="65" spans="1:20" x14ac:dyDescent="0.2">
      <c r="A65" s="39" t="s">
        <v>144</v>
      </c>
      <c r="B65" s="39" t="s">
        <v>145</v>
      </c>
      <c r="C65" s="8" t="s">
        <v>8</v>
      </c>
      <c r="D65" s="40">
        <v>23</v>
      </c>
      <c r="E65" s="26">
        <v>0</v>
      </c>
      <c r="F65" s="26">
        <v>20</v>
      </c>
      <c r="G65" s="24">
        <f t="shared" si="1"/>
        <v>20</v>
      </c>
      <c r="H65" s="41">
        <v>134.87</v>
      </c>
      <c r="I65" s="20">
        <f t="shared" si="18"/>
        <v>3102.01</v>
      </c>
      <c r="J65" s="41">
        <f t="shared" si="19"/>
        <v>0</v>
      </c>
      <c r="K65" s="31">
        <f t="shared" si="2"/>
        <v>0</v>
      </c>
      <c r="L65" s="19">
        <f t="shared" si="3"/>
        <v>2697.4</v>
      </c>
      <c r="M65" s="31">
        <f t="shared" si="4"/>
        <v>0.86956521739130432</v>
      </c>
      <c r="N65" s="20">
        <f t="shared" si="5"/>
        <v>2697.4</v>
      </c>
      <c r="O65" s="28">
        <f t="shared" si="5"/>
        <v>0.86956521739130432</v>
      </c>
      <c r="P65" s="20">
        <f t="shared" si="6"/>
        <v>404.61000000000013</v>
      </c>
      <c r="Q65" s="22">
        <f t="shared" si="0"/>
        <v>0.13043478260869568</v>
      </c>
    </row>
    <row r="66" spans="1:20" ht="25.5" x14ac:dyDescent="0.2">
      <c r="A66" s="39" t="s">
        <v>146</v>
      </c>
      <c r="B66" s="39" t="s">
        <v>147</v>
      </c>
      <c r="C66" s="8" t="s">
        <v>8</v>
      </c>
      <c r="D66" s="40">
        <v>23</v>
      </c>
      <c r="E66" s="26">
        <v>0</v>
      </c>
      <c r="F66" s="26">
        <v>20</v>
      </c>
      <c r="G66" s="24">
        <f t="shared" si="1"/>
        <v>20</v>
      </c>
      <c r="H66" s="41">
        <v>64.209999999999994</v>
      </c>
      <c r="I66" s="20">
        <f t="shared" si="18"/>
        <v>1476.83</v>
      </c>
      <c r="J66" s="41">
        <f t="shared" si="19"/>
        <v>0</v>
      </c>
      <c r="K66" s="31">
        <f t="shared" si="2"/>
        <v>0</v>
      </c>
      <c r="L66" s="19">
        <f t="shared" si="3"/>
        <v>1284.1999999999998</v>
      </c>
      <c r="M66" s="31">
        <f t="shared" si="4"/>
        <v>0.86956521739130421</v>
      </c>
      <c r="N66" s="20">
        <f t="shared" si="5"/>
        <v>1284.1999999999998</v>
      </c>
      <c r="O66" s="28">
        <f t="shared" si="5"/>
        <v>0.86956521739130421</v>
      </c>
      <c r="P66" s="20">
        <f t="shared" si="6"/>
        <v>192.63000000000011</v>
      </c>
      <c r="Q66" s="22">
        <f t="shared" si="0"/>
        <v>0.13043478260869579</v>
      </c>
    </row>
    <row r="67" spans="1:20" ht="25.5" x14ac:dyDescent="0.2">
      <c r="A67" s="39" t="s">
        <v>148</v>
      </c>
      <c r="B67" s="39" t="s">
        <v>149</v>
      </c>
      <c r="C67" s="8" t="s">
        <v>8</v>
      </c>
      <c r="D67" s="40">
        <v>23</v>
      </c>
      <c r="E67" s="26">
        <v>0</v>
      </c>
      <c r="F67" s="26">
        <v>20</v>
      </c>
      <c r="G67" s="24">
        <f t="shared" si="1"/>
        <v>20</v>
      </c>
      <c r="H67" s="41">
        <v>172.63</v>
      </c>
      <c r="I67" s="20">
        <f t="shared" si="18"/>
        <v>3970.49</v>
      </c>
      <c r="J67" s="41">
        <f t="shared" si="19"/>
        <v>0</v>
      </c>
      <c r="K67" s="31">
        <f>J67/$I67</f>
        <v>0</v>
      </c>
      <c r="L67" s="19">
        <f t="shared" si="3"/>
        <v>3452.6</v>
      </c>
      <c r="M67" s="31">
        <f t="shared" si="4"/>
        <v>0.86956521739130432</v>
      </c>
      <c r="N67" s="20">
        <f t="shared" si="5"/>
        <v>3452.6</v>
      </c>
      <c r="O67" s="28">
        <f t="shared" si="5"/>
        <v>0.86956521739130432</v>
      </c>
      <c r="P67" s="20">
        <f t="shared" si="6"/>
        <v>517.88999999999987</v>
      </c>
      <c r="Q67" s="22">
        <f t="shared" si="0"/>
        <v>0.13043478260869568</v>
      </c>
    </row>
    <row r="68" spans="1:20" ht="25.5" x14ac:dyDescent="0.2">
      <c r="A68" s="39" t="s">
        <v>150</v>
      </c>
      <c r="B68" s="39" t="s">
        <v>151</v>
      </c>
      <c r="C68" s="8" t="s">
        <v>8</v>
      </c>
      <c r="D68" s="40">
        <v>23</v>
      </c>
      <c r="E68" s="24">
        <v>0</v>
      </c>
      <c r="F68" s="26">
        <v>20</v>
      </c>
      <c r="G68" s="24">
        <f t="shared" si="1"/>
        <v>20</v>
      </c>
      <c r="H68" s="41">
        <v>54.79</v>
      </c>
      <c r="I68" s="20">
        <f t="shared" si="18"/>
        <v>1260.17</v>
      </c>
      <c r="J68" s="41">
        <f t="shared" si="19"/>
        <v>0</v>
      </c>
      <c r="K68" s="31">
        <f t="shared" si="2"/>
        <v>0</v>
      </c>
      <c r="L68" s="19">
        <f t="shared" si="3"/>
        <v>1095.8</v>
      </c>
      <c r="M68" s="31">
        <f t="shared" si="4"/>
        <v>0.86956521739130421</v>
      </c>
      <c r="N68" s="20">
        <f t="shared" si="5"/>
        <v>1095.8</v>
      </c>
      <c r="O68" s="28">
        <f t="shared" si="5"/>
        <v>0.86956521739130421</v>
      </c>
      <c r="P68" s="20">
        <f t="shared" si="6"/>
        <v>164.37000000000012</v>
      </c>
      <c r="Q68" s="22">
        <f t="shared" si="0"/>
        <v>0.13043478260869579</v>
      </c>
      <c r="T68" s="34"/>
    </row>
    <row r="69" spans="1:20" x14ac:dyDescent="0.2">
      <c r="A69" s="7" t="s">
        <v>40</v>
      </c>
      <c r="B69" s="7" t="s">
        <v>152</v>
      </c>
      <c r="C69" s="8"/>
      <c r="D69" s="40"/>
      <c r="E69" s="26"/>
      <c r="F69" s="26"/>
      <c r="G69" s="24"/>
      <c r="H69" s="41"/>
      <c r="I69" s="19">
        <f>I70</f>
        <v>960</v>
      </c>
      <c r="J69" s="43">
        <f>J70</f>
        <v>480</v>
      </c>
      <c r="K69" s="31">
        <f t="shared" si="2"/>
        <v>0.5</v>
      </c>
      <c r="L69" s="19">
        <f>L70</f>
        <v>0</v>
      </c>
      <c r="M69" s="31">
        <f t="shared" si="4"/>
        <v>0</v>
      </c>
      <c r="N69" s="20">
        <f t="shared" si="5"/>
        <v>480</v>
      </c>
      <c r="O69" s="28">
        <f t="shared" si="5"/>
        <v>0.5</v>
      </c>
      <c r="P69" s="20">
        <f t="shared" si="6"/>
        <v>480</v>
      </c>
      <c r="Q69" s="22">
        <f t="shared" si="0"/>
        <v>0.5</v>
      </c>
    </row>
    <row r="70" spans="1:20" ht="25.5" x14ac:dyDescent="0.2">
      <c r="A70" s="39" t="s">
        <v>41</v>
      </c>
      <c r="B70" s="39" t="s">
        <v>153</v>
      </c>
      <c r="C70" s="8" t="s">
        <v>154</v>
      </c>
      <c r="D70" s="40">
        <v>1600</v>
      </c>
      <c r="E70" s="24">
        <v>800</v>
      </c>
      <c r="F70" s="26"/>
      <c r="G70" s="24">
        <f t="shared" si="1"/>
        <v>800</v>
      </c>
      <c r="H70" s="41">
        <v>0.6</v>
      </c>
      <c r="I70" s="20">
        <f t="shared" si="18"/>
        <v>960</v>
      </c>
      <c r="J70" s="41">
        <f t="shared" si="19"/>
        <v>480</v>
      </c>
      <c r="K70" s="31">
        <f t="shared" si="2"/>
        <v>0.5</v>
      </c>
      <c r="L70" s="19">
        <f t="shared" si="3"/>
        <v>0</v>
      </c>
      <c r="M70" s="31">
        <f t="shared" si="4"/>
        <v>0</v>
      </c>
      <c r="N70" s="20">
        <f t="shared" si="5"/>
        <v>480</v>
      </c>
      <c r="O70" s="28">
        <f t="shared" si="5"/>
        <v>0.5</v>
      </c>
      <c r="P70" s="20">
        <f t="shared" si="6"/>
        <v>480</v>
      </c>
      <c r="Q70" s="22">
        <f t="shared" si="0"/>
        <v>0.5</v>
      </c>
      <c r="T70" s="34"/>
    </row>
    <row r="71" spans="1:20" x14ac:dyDescent="0.2">
      <c r="A71" s="7" t="s">
        <v>42</v>
      </c>
      <c r="B71" s="7" t="s">
        <v>45</v>
      </c>
      <c r="C71" s="8"/>
      <c r="D71" s="40"/>
      <c r="E71" s="26"/>
      <c r="F71" s="26"/>
      <c r="G71" s="24"/>
      <c r="H71" s="41"/>
      <c r="I71" s="19">
        <f>I72</f>
        <v>7228.8</v>
      </c>
      <c r="J71" s="43">
        <f>J72</f>
        <v>7228.7999999999993</v>
      </c>
      <c r="K71" s="31">
        <f t="shared" si="2"/>
        <v>0.99999999999999989</v>
      </c>
      <c r="L71" s="19">
        <f>L72</f>
        <v>0</v>
      </c>
      <c r="M71" s="31">
        <f t="shared" si="4"/>
        <v>0</v>
      </c>
      <c r="N71" s="20">
        <f t="shared" si="5"/>
        <v>7228.7999999999993</v>
      </c>
      <c r="O71" s="28">
        <f t="shared" si="5"/>
        <v>0.99999999999999989</v>
      </c>
      <c r="P71" s="20">
        <f t="shared" si="6"/>
        <v>0</v>
      </c>
      <c r="Q71" s="22">
        <f t="shared" si="0"/>
        <v>0</v>
      </c>
    </row>
    <row r="72" spans="1:20" ht="25.5" x14ac:dyDescent="0.2">
      <c r="A72" s="39" t="s">
        <v>43</v>
      </c>
      <c r="B72" s="39" t="s">
        <v>155</v>
      </c>
      <c r="C72" s="8" t="s">
        <v>74</v>
      </c>
      <c r="D72" s="40">
        <v>22590</v>
      </c>
      <c r="E72" s="26">
        <v>22589.999999999996</v>
      </c>
      <c r="F72" s="26"/>
      <c r="G72" s="24">
        <f t="shared" ref="G72" si="20">E72+F72</f>
        <v>22589.999999999996</v>
      </c>
      <c r="H72" s="41">
        <v>0.32</v>
      </c>
      <c r="I72" s="20">
        <f t="shared" si="18"/>
        <v>7228.8</v>
      </c>
      <c r="J72" s="41">
        <f t="shared" si="19"/>
        <v>7228.7999999999993</v>
      </c>
      <c r="K72" s="31">
        <f t="shared" ref="K72:K73" si="21">J72/$I72</f>
        <v>0.99999999999999989</v>
      </c>
      <c r="L72" s="19">
        <f t="shared" si="3"/>
        <v>0</v>
      </c>
      <c r="M72" s="31">
        <f t="shared" ref="M72:M73" si="22">L72/$I72</f>
        <v>0</v>
      </c>
      <c r="N72" s="20">
        <f t="shared" ref="N72:O73" si="23">L72+J72</f>
        <v>7228.7999999999993</v>
      </c>
      <c r="O72" s="28">
        <f t="shared" si="23"/>
        <v>0.99999999999999989</v>
      </c>
      <c r="P72" s="20">
        <f t="shared" ref="P72" si="24">I72-N72</f>
        <v>0</v>
      </c>
      <c r="Q72" s="22">
        <f t="shared" ref="Q72:Q73" si="25">100%-O72</f>
        <v>0</v>
      </c>
    </row>
    <row r="73" spans="1:20" x14ac:dyDescent="0.2">
      <c r="A73" s="6"/>
      <c r="B73" s="7" t="s">
        <v>46</v>
      </c>
      <c r="C73" s="8"/>
      <c r="D73" s="15"/>
      <c r="E73" s="24"/>
      <c r="F73" s="24"/>
      <c r="G73" s="24"/>
      <c r="H73" s="16"/>
      <c r="I73" s="37">
        <f>I7+I14+I30+I49+I55+I60+I69+I71</f>
        <v>2196970.2695000004</v>
      </c>
      <c r="J73" s="46">
        <f>J7+J14+J30+J49+J55+J60+J69+J71</f>
        <v>2141326.6291709999</v>
      </c>
      <c r="K73" s="47">
        <f t="shared" si="21"/>
        <v>0.97467255651954532</v>
      </c>
      <c r="L73" s="50">
        <f>L7+L14+L30+L49+L55+L60+L69+L71</f>
        <v>52659.525800000003</v>
      </c>
      <c r="M73" s="35">
        <f t="shared" si="22"/>
        <v>2.3969157221223832E-2</v>
      </c>
      <c r="N73" s="37">
        <f>N7+N14+N30+N49+N55+N60+N69+N71</f>
        <v>2193986.1549709998</v>
      </c>
      <c r="O73" s="45">
        <f t="shared" si="23"/>
        <v>0.99864171374076915</v>
      </c>
      <c r="P73" s="37">
        <f>P7+P14+P30+P49+P55+P60+P69+P71</f>
        <v>2984.1145290000568</v>
      </c>
      <c r="Q73" s="36">
        <f t="shared" si="25"/>
        <v>1.3582862592308453E-3</v>
      </c>
      <c r="T73" s="34"/>
    </row>
    <row r="76" spans="1:20" hidden="1" x14ac:dyDescent="0.2">
      <c r="N76" s="17">
        <v>2141326.63</v>
      </c>
      <c r="P76" s="4">
        <v>55643.64</v>
      </c>
    </row>
    <row r="77" spans="1:20" x14ac:dyDescent="0.2">
      <c r="E77" s="25"/>
      <c r="F77" s="26"/>
    </row>
    <row r="78" spans="1:20" x14ac:dyDescent="0.2">
      <c r="N78" s="48"/>
    </row>
    <row r="79" spans="1:20" hidden="1" x14ac:dyDescent="0.2">
      <c r="B79" s="53"/>
      <c r="D79" s="10" t="s">
        <v>160</v>
      </c>
    </row>
    <row r="80" spans="1:20" x14ac:dyDescent="0.2">
      <c r="E80" s="49"/>
    </row>
    <row r="81" spans="2:4" hidden="1" x14ac:dyDescent="0.2">
      <c r="B81" s="54"/>
      <c r="D81" s="10" t="s">
        <v>161</v>
      </c>
    </row>
  </sheetData>
  <mergeCells count="17">
    <mergeCell ref="L2:O2"/>
    <mergeCell ref="B3:G3"/>
    <mergeCell ref="H3:O3"/>
    <mergeCell ref="B4:G4"/>
    <mergeCell ref="H4:O4"/>
    <mergeCell ref="A5:A6"/>
    <mergeCell ref="B5:B6"/>
    <mergeCell ref="C5:C6"/>
    <mergeCell ref="D5:G5"/>
    <mergeCell ref="H5:H6"/>
    <mergeCell ref="I5:Q5"/>
    <mergeCell ref="A1:A4"/>
    <mergeCell ref="B1:G1"/>
    <mergeCell ref="H1:O1"/>
    <mergeCell ref="P1:Q4"/>
    <mergeCell ref="B2:G2"/>
    <mergeCell ref="H2:K2"/>
  </mergeCells>
  <pageMargins left="0.5" right="0.5" top="0.5" bottom="0.5" header="0.31496062000000002" footer="0.31496062000000002"/>
  <pageSetup paperSize="9" scale="52" fitToHeight="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BM 18_novo</vt:lpstr>
      <vt:lpstr>'BM 18_novo'!Area_de_impressao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</dc:creator>
  <cp:lastModifiedBy>Winne Suyane Vasconcelos dos Santos</cp:lastModifiedBy>
  <cp:lastPrinted>2023-08-21T10:26:43Z</cp:lastPrinted>
  <dcterms:created xsi:type="dcterms:W3CDTF">2020-03-30T18:25:20Z</dcterms:created>
  <dcterms:modified xsi:type="dcterms:W3CDTF">2024-04-03T11:54:18Z</dcterms:modified>
</cp:coreProperties>
</file>